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3_01\"/>
    </mc:Choice>
  </mc:AlternateContent>
  <bookViews>
    <workbookView xWindow="600" yWindow="525" windowWidth="28140" windowHeight="12015" activeTab="4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PROJECTS'!$A$7:$M$108</definedName>
    <definedName name="_xlnm._FilterDatabase" localSheetId="2" hidden="1">'DEBT SERVICE'!$A$7:$M$21</definedName>
    <definedName name="_xlnm._FilterDatabase" localSheetId="0" hidden="1">'GENERAL FUND'!$A$7:$M$491</definedName>
    <definedName name="_xlnm._FilterDatabase" localSheetId="4" hidden="1">'SCHOOL NUTRITION'!$A$7:$M$78</definedName>
    <definedName name="_xlnm._FilterDatabase" localSheetId="1" hidden="1">'SPECIAL REVENUE'!$A$7:$M$481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32" i="5" l="1"/>
  <c r="F32" i="5"/>
  <c r="G32" i="5"/>
  <c r="H32" i="5"/>
  <c r="E78" i="5"/>
  <c r="F78" i="5"/>
  <c r="G78" i="5"/>
  <c r="H78" i="5"/>
  <c r="D78" i="5"/>
  <c r="D32" i="5"/>
  <c r="E27" i="4"/>
  <c r="F27" i="4"/>
  <c r="G27" i="4"/>
  <c r="H27" i="4"/>
  <c r="E108" i="4"/>
  <c r="F108" i="4"/>
  <c r="G108" i="4"/>
  <c r="H108" i="4"/>
  <c r="D108" i="4"/>
  <c r="D27" i="4"/>
  <c r="I106" i="4"/>
  <c r="J106" i="4" s="1"/>
  <c r="K106" i="4" s="1"/>
  <c r="I105" i="4"/>
  <c r="J105" i="4" s="1"/>
  <c r="K105" i="4" s="1"/>
  <c r="M104" i="4"/>
  <c r="L104" i="4"/>
  <c r="K104" i="4"/>
  <c r="I104" i="4"/>
  <c r="J104" i="4" s="1"/>
  <c r="M103" i="4"/>
  <c r="L103" i="4"/>
  <c r="K103" i="4"/>
  <c r="I103" i="4"/>
  <c r="J103" i="4" s="1"/>
  <c r="I102" i="4"/>
  <c r="J102" i="4" s="1"/>
  <c r="K102" i="4" s="1"/>
  <c r="I101" i="4"/>
  <c r="J101" i="4" s="1"/>
  <c r="K101" i="4" s="1"/>
  <c r="I100" i="4"/>
  <c r="J100" i="4" s="1"/>
  <c r="K100" i="4" s="1"/>
  <c r="M99" i="4"/>
  <c r="L99" i="4"/>
  <c r="K99" i="4"/>
  <c r="I99" i="4"/>
  <c r="J99" i="4" s="1"/>
  <c r="M98" i="4"/>
  <c r="L98" i="4"/>
  <c r="K98" i="4"/>
  <c r="I98" i="4"/>
  <c r="J98" i="4" s="1"/>
  <c r="M97" i="4"/>
  <c r="L97" i="4"/>
  <c r="K97" i="4"/>
  <c r="I97" i="4"/>
  <c r="J97" i="4" s="1"/>
  <c r="M96" i="4"/>
  <c r="L96" i="4"/>
  <c r="K96" i="4"/>
  <c r="I96" i="4"/>
  <c r="J96" i="4" s="1"/>
  <c r="M95" i="4"/>
  <c r="L95" i="4"/>
  <c r="K95" i="4"/>
  <c r="I95" i="4"/>
  <c r="J95" i="4" s="1"/>
  <c r="M94" i="4"/>
  <c r="L94" i="4"/>
  <c r="K94" i="4"/>
  <c r="I94" i="4"/>
  <c r="J94" i="4" s="1"/>
  <c r="M93" i="4"/>
  <c r="L93" i="4"/>
  <c r="K93" i="4"/>
  <c r="I93" i="4"/>
  <c r="J93" i="4" s="1"/>
  <c r="I92" i="4"/>
  <c r="J92" i="4" s="1"/>
  <c r="K92" i="4" s="1"/>
  <c r="I91" i="4"/>
  <c r="J91" i="4" s="1"/>
  <c r="K91" i="4" s="1"/>
  <c r="I90" i="4"/>
  <c r="J90" i="4" s="1"/>
  <c r="K90" i="4" s="1"/>
  <c r="I89" i="4"/>
  <c r="J89" i="4" s="1"/>
  <c r="K89" i="4" s="1"/>
  <c r="M88" i="4"/>
  <c r="L88" i="4"/>
  <c r="K88" i="4"/>
  <c r="I88" i="4"/>
  <c r="J88" i="4" s="1"/>
  <c r="I87" i="4"/>
  <c r="J87" i="4" s="1"/>
  <c r="K87" i="4" s="1"/>
  <c r="I86" i="4"/>
  <c r="J86" i="4" s="1"/>
  <c r="K86" i="4" s="1"/>
  <c r="I85" i="4"/>
  <c r="J85" i="4" s="1"/>
  <c r="K85" i="4" s="1"/>
  <c r="M84" i="4"/>
  <c r="L84" i="4"/>
  <c r="K84" i="4"/>
  <c r="I84" i="4"/>
  <c r="J84" i="4" s="1"/>
  <c r="I83" i="4"/>
  <c r="J83" i="4" s="1"/>
  <c r="K83" i="4" s="1"/>
  <c r="I82" i="4"/>
  <c r="J82" i="4" s="1"/>
  <c r="K82" i="4" s="1"/>
  <c r="I81" i="4"/>
  <c r="J81" i="4" s="1"/>
  <c r="K81" i="4" s="1"/>
  <c r="I80" i="4"/>
  <c r="J80" i="4" s="1"/>
  <c r="K80" i="4" s="1"/>
  <c r="I79" i="4"/>
  <c r="J79" i="4" s="1"/>
  <c r="K79" i="4" s="1"/>
  <c r="I78" i="4"/>
  <c r="J78" i="4" s="1"/>
  <c r="K78" i="4" s="1"/>
  <c r="I77" i="4"/>
  <c r="J77" i="4" s="1"/>
  <c r="K77" i="4" s="1"/>
  <c r="I76" i="4"/>
  <c r="J76" i="4" s="1"/>
  <c r="K76" i="4" s="1"/>
  <c r="I75" i="4"/>
  <c r="J75" i="4" s="1"/>
  <c r="K75" i="4" s="1"/>
  <c r="M25" i="4"/>
  <c r="L25" i="4"/>
  <c r="K25" i="4"/>
  <c r="I25" i="4"/>
  <c r="J25" i="4" s="1"/>
  <c r="M24" i="4"/>
  <c r="L24" i="4"/>
  <c r="K24" i="4"/>
  <c r="I24" i="4"/>
  <c r="J24" i="4" s="1"/>
  <c r="E481" i="2"/>
  <c r="F481" i="2"/>
  <c r="G481" i="2"/>
  <c r="H481" i="2"/>
  <c r="D481" i="2"/>
  <c r="E43" i="2"/>
  <c r="F43" i="2"/>
  <c r="G43" i="2"/>
  <c r="H43" i="2"/>
  <c r="D43" i="2"/>
  <c r="M76" i="5"/>
  <c r="L76" i="5"/>
  <c r="K76" i="5"/>
  <c r="I76" i="5"/>
  <c r="J76" i="5" s="1"/>
  <c r="M75" i="5"/>
  <c r="L75" i="5"/>
  <c r="K75" i="5"/>
  <c r="I75" i="5"/>
  <c r="J75" i="5" s="1"/>
  <c r="I74" i="5"/>
  <c r="J74" i="5" s="1"/>
  <c r="K74" i="5" s="1"/>
  <c r="I73" i="5"/>
  <c r="J73" i="5" s="1"/>
  <c r="K73" i="5" s="1"/>
  <c r="I72" i="5"/>
  <c r="J72" i="5" s="1"/>
  <c r="K72" i="5" s="1"/>
  <c r="I71" i="5"/>
  <c r="J71" i="5" s="1"/>
  <c r="K71" i="5" s="1"/>
  <c r="I70" i="5"/>
  <c r="J70" i="5" s="1"/>
  <c r="K70" i="5" s="1"/>
  <c r="I26" i="5"/>
  <c r="J26" i="5" s="1"/>
  <c r="K26" i="5" s="1"/>
  <c r="M25" i="5"/>
  <c r="L25" i="5"/>
  <c r="K25" i="5"/>
  <c r="I25" i="5"/>
  <c r="J25" i="5" s="1"/>
  <c r="I24" i="5"/>
  <c r="J24" i="5" s="1"/>
  <c r="K24" i="5" s="1"/>
  <c r="I23" i="5"/>
  <c r="J23" i="5" s="1"/>
  <c r="K23" i="5" s="1"/>
  <c r="M22" i="5"/>
  <c r="L22" i="5"/>
  <c r="K22" i="5"/>
  <c r="I22" i="5"/>
  <c r="J22" i="5" s="1"/>
  <c r="I21" i="5"/>
  <c r="J21" i="5" s="1"/>
  <c r="K21" i="5" s="1"/>
  <c r="I20" i="5"/>
  <c r="J20" i="5" s="1"/>
  <c r="K20" i="5" s="1"/>
  <c r="I19" i="5"/>
  <c r="J19" i="5" s="1"/>
  <c r="K19" i="5" s="1"/>
  <c r="I18" i="5"/>
  <c r="J18" i="5" s="1"/>
  <c r="K18" i="5" s="1"/>
  <c r="M17" i="5"/>
  <c r="L17" i="5"/>
  <c r="K17" i="5"/>
  <c r="I17" i="5"/>
  <c r="J17" i="5" s="1"/>
  <c r="M16" i="5"/>
  <c r="L16" i="5"/>
  <c r="K16" i="5"/>
  <c r="I16" i="5"/>
  <c r="J16" i="5" s="1"/>
  <c r="M15" i="5"/>
  <c r="L15" i="5"/>
  <c r="K15" i="5"/>
  <c r="I15" i="5"/>
  <c r="J15" i="5" s="1"/>
  <c r="I14" i="5"/>
  <c r="J14" i="5" s="1"/>
  <c r="K14" i="5" s="1"/>
  <c r="M13" i="5"/>
  <c r="L13" i="5"/>
  <c r="K13" i="5"/>
  <c r="I13" i="5"/>
  <c r="J13" i="5" s="1"/>
  <c r="I12" i="5"/>
  <c r="J12" i="5" s="1"/>
  <c r="K12" i="5" s="1"/>
  <c r="I11" i="5"/>
  <c r="J11" i="5" s="1"/>
  <c r="K11" i="5" s="1"/>
  <c r="I35" i="2"/>
  <c r="J35" i="2" s="1"/>
  <c r="K35" i="2" s="1"/>
  <c r="I34" i="2"/>
  <c r="J34" i="2" s="1"/>
  <c r="K34" i="2" s="1"/>
  <c r="I33" i="2"/>
  <c r="J33" i="2" s="1"/>
  <c r="K33" i="2" s="1"/>
  <c r="I32" i="2"/>
  <c r="J32" i="2" s="1"/>
  <c r="K32" i="2" s="1"/>
  <c r="I31" i="2"/>
  <c r="J31" i="2" s="1"/>
  <c r="K31" i="2" s="1"/>
  <c r="M30" i="2"/>
  <c r="L30" i="2"/>
  <c r="K30" i="2"/>
  <c r="I30" i="2"/>
  <c r="J30" i="2" s="1"/>
  <c r="I29" i="2"/>
  <c r="J29" i="2" s="1"/>
  <c r="K29" i="2" s="1"/>
  <c r="I28" i="2"/>
  <c r="J28" i="2" s="1"/>
  <c r="K28" i="2" s="1"/>
  <c r="M27" i="2"/>
  <c r="L27" i="2"/>
  <c r="K27" i="2"/>
  <c r="I27" i="2"/>
  <c r="J27" i="2" s="1"/>
  <c r="M26" i="2"/>
  <c r="L26" i="2"/>
  <c r="K26" i="2"/>
  <c r="I26" i="2"/>
  <c r="J26" i="2" s="1"/>
  <c r="I25" i="2"/>
  <c r="J25" i="2" s="1"/>
  <c r="K25" i="2" s="1"/>
  <c r="M24" i="2"/>
  <c r="L24" i="2"/>
  <c r="K24" i="2"/>
  <c r="I24" i="2"/>
  <c r="J24" i="2" s="1"/>
  <c r="M23" i="2"/>
  <c r="L23" i="2"/>
  <c r="K23" i="2"/>
  <c r="I23" i="2"/>
  <c r="J23" i="2" s="1"/>
  <c r="M22" i="2"/>
  <c r="L22" i="2"/>
  <c r="K22" i="2"/>
  <c r="I22" i="2"/>
  <c r="J22" i="2" s="1"/>
  <c r="M21" i="2"/>
  <c r="L21" i="2"/>
  <c r="K21" i="2"/>
  <c r="I21" i="2"/>
  <c r="J21" i="2" s="1"/>
  <c r="M20" i="2"/>
  <c r="L20" i="2"/>
  <c r="K20" i="2"/>
  <c r="I20" i="2"/>
  <c r="J20" i="2" s="1"/>
  <c r="M19" i="2"/>
  <c r="L19" i="2"/>
  <c r="K19" i="2"/>
  <c r="I19" i="2"/>
  <c r="J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K16" i="2"/>
  <c r="I16" i="2"/>
  <c r="J16" i="2" s="1"/>
  <c r="M15" i="2"/>
  <c r="L15" i="2"/>
  <c r="K15" i="2"/>
  <c r="I15" i="2"/>
  <c r="J15" i="2" s="1"/>
  <c r="I14" i="2"/>
  <c r="J14" i="2" s="1"/>
  <c r="K14" i="2" s="1"/>
  <c r="I13" i="2"/>
  <c r="J13" i="2" s="1"/>
  <c r="K13" i="2" s="1"/>
  <c r="I12" i="2"/>
  <c r="J12" i="2" s="1"/>
  <c r="K12" i="2" s="1"/>
  <c r="M11" i="2"/>
  <c r="L11" i="2"/>
  <c r="K11" i="2"/>
  <c r="I11" i="2"/>
  <c r="J11" i="2" s="1"/>
  <c r="I386" i="2"/>
  <c r="J386" i="2" s="1"/>
  <c r="K386" i="2" s="1"/>
  <c r="I385" i="2"/>
  <c r="J385" i="2" s="1"/>
  <c r="K385" i="2" s="1"/>
  <c r="I384" i="2"/>
  <c r="J384" i="2" s="1"/>
  <c r="K384" i="2" s="1"/>
  <c r="I383" i="2"/>
  <c r="J383" i="2" s="1"/>
  <c r="K383" i="2" s="1"/>
  <c r="I382" i="2"/>
  <c r="J382" i="2" s="1"/>
  <c r="K382" i="2" s="1"/>
  <c r="I381" i="2"/>
  <c r="J381" i="2" s="1"/>
  <c r="K381" i="2" s="1"/>
  <c r="M380" i="2"/>
  <c r="L380" i="2"/>
  <c r="K380" i="2"/>
  <c r="I380" i="2"/>
  <c r="J380" i="2" s="1"/>
  <c r="I379" i="2"/>
  <c r="J379" i="2" s="1"/>
  <c r="K379" i="2" s="1"/>
  <c r="I378" i="2"/>
  <c r="J378" i="2" s="1"/>
  <c r="K378" i="2" s="1"/>
  <c r="I377" i="2"/>
  <c r="J377" i="2" s="1"/>
  <c r="K377" i="2" s="1"/>
  <c r="I376" i="2"/>
  <c r="J376" i="2" s="1"/>
  <c r="K376" i="2" s="1"/>
  <c r="M375" i="2"/>
  <c r="L375" i="2"/>
  <c r="K375" i="2"/>
  <c r="I375" i="2"/>
  <c r="J375" i="2" s="1"/>
  <c r="I374" i="2"/>
  <c r="J374" i="2" s="1"/>
  <c r="K374" i="2" s="1"/>
  <c r="I373" i="2"/>
  <c r="J373" i="2" s="1"/>
  <c r="K373" i="2" s="1"/>
  <c r="M372" i="2"/>
  <c r="L372" i="2"/>
  <c r="K372" i="2"/>
  <c r="I372" i="2"/>
  <c r="J372" i="2" s="1"/>
  <c r="M371" i="2"/>
  <c r="L371" i="2"/>
  <c r="K371" i="2"/>
  <c r="I371" i="2"/>
  <c r="J371" i="2" s="1"/>
  <c r="M370" i="2"/>
  <c r="L370" i="2"/>
  <c r="K370" i="2"/>
  <c r="I370" i="2"/>
  <c r="J370" i="2" s="1"/>
  <c r="M369" i="2"/>
  <c r="L369" i="2"/>
  <c r="K369" i="2"/>
  <c r="I369" i="2"/>
  <c r="J369" i="2" s="1"/>
  <c r="I368" i="2"/>
  <c r="J368" i="2" s="1"/>
  <c r="K368" i="2" s="1"/>
  <c r="M367" i="2"/>
  <c r="L367" i="2"/>
  <c r="K367" i="2"/>
  <c r="I367" i="2"/>
  <c r="J367" i="2" s="1"/>
  <c r="M366" i="2"/>
  <c r="L366" i="2"/>
  <c r="K366" i="2"/>
  <c r="I366" i="2"/>
  <c r="J366" i="2" s="1"/>
  <c r="M365" i="2"/>
  <c r="L365" i="2"/>
  <c r="K365" i="2"/>
  <c r="I365" i="2"/>
  <c r="J365" i="2" s="1"/>
  <c r="M364" i="2"/>
  <c r="L364" i="2"/>
  <c r="K364" i="2"/>
  <c r="I364" i="2"/>
  <c r="J364" i="2" s="1"/>
  <c r="I363" i="2"/>
  <c r="J363" i="2" s="1"/>
  <c r="K363" i="2" s="1"/>
  <c r="M362" i="2"/>
  <c r="L362" i="2"/>
  <c r="K362" i="2"/>
  <c r="I362" i="2"/>
  <c r="J362" i="2" s="1"/>
  <c r="I361" i="2"/>
  <c r="J361" i="2" s="1"/>
  <c r="K361" i="2" s="1"/>
  <c r="M360" i="2"/>
  <c r="L360" i="2"/>
  <c r="K360" i="2"/>
  <c r="I360" i="2"/>
  <c r="J360" i="2" s="1"/>
  <c r="K359" i="2"/>
  <c r="I359" i="2"/>
  <c r="J359" i="2" s="1"/>
  <c r="M358" i="2"/>
  <c r="L358" i="2"/>
  <c r="K358" i="2"/>
  <c r="I358" i="2"/>
  <c r="J358" i="2" s="1"/>
  <c r="I357" i="2"/>
  <c r="J357" i="2" s="1"/>
  <c r="K357" i="2" s="1"/>
  <c r="I356" i="2"/>
  <c r="J356" i="2" s="1"/>
  <c r="K356" i="2" s="1"/>
  <c r="M355" i="2"/>
  <c r="L355" i="2"/>
  <c r="K355" i="2"/>
  <c r="I355" i="2"/>
  <c r="J355" i="2" s="1"/>
  <c r="M354" i="2"/>
  <c r="L354" i="2"/>
  <c r="K354" i="2"/>
  <c r="I354" i="2"/>
  <c r="J354" i="2" s="1"/>
  <c r="I353" i="2"/>
  <c r="J353" i="2" s="1"/>
  <c r="K353" i="2" s="1"/>
  <c r="M352" i="2"/>
  <c r="L352" i="2"/>
  <c r="K352" i="2"/>
  <c r="I352" i="2"/>
  <c r="J352" i="2" s="1"/>
  <c r="M351" i="2"/>
  <c r="L351" i="2"/>
  <c r="K351" i="2"/>
  <c r="I351" i="2"/>
  <c r="J351" i="2" s="1"/>
  <c r="M350" i="2"/>
  <c r="L350" i="2"/>
  <c r="K350" i="2"/>
  <c r="I350" i="2"/>
  <c r="J350" i="2" s="1"/>
  <c r="M349" i="2"/>
  <c r="L349" i="2"/>
  <c r="K349" i="2"/>
  <c r="I349" i="2"/>
  <c r="J349" i="2" s="1"/>
  <c r="I348" i="2"/>
  <c r="J348" i="2" s="1"/>
  <c r="K348" i="2" s="1"/>
  <c r="M347" i="2"/>
  <c r="L347" i="2"/>
  <c r="K347" i="2"/>
  <c r="I347" i="2"/>
  <c r="J347" i="2" s="1"/>
  <c r="I346" i="2"/>
  <c r="J346" i="2" s="1"/>
  <c r="K346" i="2" s="1"/>
  <c r="M345" i="2"/>
  <c r="L345" i="2"/>
  <c r="K345" i="2"/>
  <c r="I345" i="2"/>
  <c r="J345" i="2" s="1"/>
  <c r="M344" i="2"/>
  <c r="L344" i="2"/>
  <c r="K344" i="2"/>
  <c r="I344" i="2"/>
  <c r="J344" i="2" s="1"/>
  <c r="M343" i="2"/>
  <c r="L343" i="2"/>
  <c r="K343" i="2"/>
  <c r="I343" i="2"/>
  <c r="J343" i="2" s="1"/>
  <c r="I342" i="2"/>
  <c r="J342" i="2" s="1"/>
  <c r="K342" i="2" s="1"/>
  <c r="M341" i="2"/>
  <c r="L341" i="2"/>
  <c r="K341" i="2"/>
  <c r="I341" i="2"/>
  <c r="J341" i="2" s="1"/>
  <c r="I340" i="2"/>
  <c r="J340" i="2" s="1"/>
  <c r="K340" i="2" s="1"/>
  <c r="I339" i="2"/>
  <c r="J339" i="2" s="1"/>
  <c r="K339" i="2" s="1"/>
  <c r="I338" i="2"/>
  <c r="J338" i="2" s="1"/>
  <c r="K338" i="2" s="1"/>
  <c r="I337" i="2"/>
  <c r="J337" i="2" s="1"/>
  <c r="K337" i="2" s="1"/>
  <c r="I336" i="2"/>
  <c r="J336" i="2" s="1"/>
  <c r="K336" i="2" s="1"/>
  <c r="I335" i="2"/>
  <c r="J335" i="2" s="1"/>
  <c r="K335" i="2" s="1"/>
  <c r="I334" i="2"/>
  <c r="J334" i="2" s="1"/>
  <c r="K334" i="2" s="1"/>
  <c r="M333" i="2"/>
  <c r="L333" i="2"/>
  <c r="K333" i="2"/>
  <c r="I333" i="2"/>
  <c r="J333" i="2" s="1"/>
  <c r="M332" i="2"/>
  <c r="L332" i="2"/>
  <c r="K332" i="2"/>
  <c r="I332" i="2"/>
  <c r="J332" i="2" s="1"/>
  <c r="M331" i="2"/>
  <c r="L331" i="2"/>
  <c r="K331" i="2"/>
  <c r="I331" i="2"/>
  <c r="J331" i="2" s="1"/>
  <c r="I330" i="2"/>
  <c r="J330" i="2" s="1"/>
  <c r="K330" i="2" s="1"/>
  <c r="I329" i="2"/>
  <c r="J329" i="2" s="1"/>
  <c r="K329" i="2" s="1"/>
  <c r="I328" i="2"/>
  <c r="J328" i="2" s="1"/>
  <c r="K328" i="2" s="1"/>
  <c r="I327" i="2"/>
  <c r="J327" i="2" s="1"/>
  <c r="K327" i="2" s="1"/>
  <c r="M326" i="2"/>
  <c r="L326" i="2"/>
  <c r="K326" i="2"/>
  <c r="I326" i="2"/>
  <c r="J326" i="2" s="1"/>
  <c r="M325" i="2"/>
  <c r="L325" i="2"/>
  <c r="K325" i="2"/>
  <c r="I325" i="2"/>
  <c r="J325" i="2" s="1"/>
  <c r="I324" i="2"/>
  <c r="J324" i="2" s="1"/>
  <c r="K324" i="2" s="1"/>
  <c r="M323" i="2"/>
  <c r="L323" i="2"/>
  <c r="K323" i="2"/>
  <c r="I323" i="2"/>
  <c r="J323" i="2" s="1"/>
  <c r="M322" i="2"/>
  <c r="L322" i="2"/>
  <c r="K322" i="2"/>
  <c r="I322" i="2"/>
  <c r="J322" i="2" s="1"/>
  <c r="I321" i="2"/>
  <c r="J321" i="2" s="1"/>
  <c r="K321" i="2" s="1"/>
  <c r="M320" i="2"/>
  <c r="L320" i="2"/>
  <c r="K320" i="2"/>
  <c r="I320" i="2"/>
  <c r="J320" i="2" s="1"/>
  <c r="M319" i="2"/>
  <c r="L319" i="2"/>
  <c r="K319" i="2"/>
  <c r="I319" i="2"/>
  <c r="J319" i="2" s="1"/>
  <c r="I318" i="2"/>
  <c r="J318" i="2" s="1"/>
  <c r="K318" i="2" s="1"/>
  <c r="I317" i="2"/>
  <c r="J317" i="2" s="1"/>
  <c r="K317" i="2" s="1"/>
  <c r="I316" i="2"/>
  <c r="J316" i="2" s="1"/>
  <c r="K316" i="2" s="1"/>
  <c r="I315" i="2"/>
  <c r="J315" i="2" s="1"/>
  <c r="K315" i="2" s="1"/>
  <c r="I314" i="2"/>
  <c r="J314" i="2" s="1"/>
  <c r="K314" i="2" s="1"/>
  <c r="I313" i="2"/>
  <c r="J313" i="2" s="1"/>
  <c r="K313" i="2" s="1"/>
  <c r="M312" i="2"/>
  <c r="L312" i="2"/>
  <c r="K312" i="2"/>
  <c r="I312" i="2"/>
  <c r="J312" i="2" s="1"/>
  <c r="M311" i="2"/>
  <c r="L311" i="2"/>
  <c r="K311" i="2"/>
  <c r="I311" i="2"/>
  <c r="J311" i="2" s="1"/>
  <c r="I310" i="2"/>
  <c r="J310" i="2" s="1"/>
  <c r="K310" i="2" s="1"/>
  <c r="I309" i="2"/>
  <c r="J309" i="2" s="1"/>
  <c r="K309" i="2" s="1"/>
  <c r="M308" i="2"/>
  <c r="L308" i="2"/>
  <c r="K308" i="2"/>
  <c r="I308" i="2"/>
  <c r="J308" i="2" s="1"/>
  <c r="M307" i="2"/>
  <c r="L307" i="2"/>
  <c r="K307" i="2"/>
  <c r="I307" i="2"/>
  <c r="J307" i="2" s="1"/>
  <c r="M306" i="2"/>
  <c r="L306" i="2"/>
  <c r="K306" i="2"/>
  <c r="I306" i="2"/>
  <c r="J306" i="2" s="1"/>
  <c r="M305" i="2"/>
  <c r="L305" i="2"/>
  <c r="K305" i="2"/>
  <c r="I305" i="2"/>
  <c r="J305" i="2" s="1"/>
  <c r="M304" i="2"/>
  <c r="L304" i="2"/>
  <c r="K304" i="2"/>
  <c r="I304" i="2"/>
  <c r="J304" i="2" s="1"/>
  <c r="I303" i="2"/>
  <c r="J303" i="2" s="1"/>
  <c r="K303" i="2" s="1"/>
  <c r="M302" i="2"/>
  <c r="L302" i="2"/>
  <c r="K302" i="2"/>
  <c r="I302" i="2"/>
  <c r="J302" i="2" s="1"/>
  <c r="I301" i="2"/>
  <c r="J301" i="2" s="1"/>
  <c r="K301" i="2" s="1"/>
  <c r="M300" i="2"/>
  <c r="L300" i="2"/>
  <c r="K300" i="2"/>
  <c r="I300" i="2"/>
  <c r="J300" i="2" s="1"/>
  <c r="M299" i="2"/>
  <c r="L299" i="2"/>
  <c r="K299" i="2"/>
  <c r="I299" i="2"/>
  <c r="J299" i="2" s="1"/>
  <c r="I298" i="2"/>
  <c r="J298" i="2" s="1"/>
  <c r="K298" i="2" s="1"/>
  <c r="M297" i="2"/>
  <c r="L297" i="2"/>
  <c r="K297" i="2"/>
  <c r="I297" i="2"/>
  <c r="J297" i="2" s="1"/>
  <c r="M296" i="2"/>
  <c r="L296" i="2"/>
  <c r="K296" i="2"/>
  <c r="I296" i="2"/>
  <c r="J296" i="2" s="1"/>
  <c r="M295" i="2"/>
  <c r="L295" i="2"/>
  <c r="K295" i="2"/>
  <c r="I295" i="2"/>
  <c r="J295" i="2" s="1"/>
  <c r="M294" i="2"/>
  <c r="L294" i="2"/>
  <c r="K294" i="2"/>
  <c r="I294" i="2"/>
  <c r="J294" i="2" s="1"/>
  <c r="I293" i="2"/>
  <c r="J293" i="2" s="1"/>
  <c r="K293" i="2" s="1"/>
  <c r="I292" i="2"/>
  <c r="J292" i="2" s="1"/>
  <c r="K292" i="2" s="1"/>
  <c r="I291" i="2"/>
  <c r="J291" i="2" s="1"/>
  <c r="K291" i="2" s="1"/>
  <c r="I290" i="2"/>
  <c r="J290" i="2" s="1"/>
  <c r="K290" i="2" s="1"/>
  <c r="I289" i="2"/>
  <c r="J289" i="2" s="1"/>
  <c r="K289" i="2" s="1"/>
  <c r="M288" i="2"/>
  <c r="L288" i="2"/>
  <c r="K288" i="2"/>
  <c r="I288" i="2"/>
  <c r="J288" i="2" s="1"/>
  <c r="M287" i="2"/>
  <c r="L287" i="2"/>
  <c r="K287" i="2"/>
  <c r="I287" i="2"/>
  <c r="J287" i="2" s="1"/>
  <c r="I286" i="2"/>
  <c r="J286" i="2" s="1"/>
  <c r="K286" i="2" s="1"/>
  <c r="M285" i="2"/>
  <c r="L285" i="2"/>
  <c r="K285" i="2"/>
  <c r="I285" i="2"/>
  <c r="J285" i="2" s="1"/>
  <c r="M284" i="2"/>
  <c r="L284" i="2"/>
  <c r="K284" i="2"/>
  <c r="I284" i="2"/>
  <c r="J284" i="2" s="1"/>
  <c r="M283" i="2"/>
  <c r="L283" i="2"/>
  <c r="K283" i="2"/>
  <c r="I283" i="2"/>
  <c r="J283" i="2" s="1"/>
  <c r="I282" i="2"/>
  <c r="J282" i="2" s="1"/>
  <c r="K282" i="2" s="1"/>
  <c r="M281" i="2"/>
  <c r="L281" i="2"/>
  <c r="K281" i="2"/>
  <c r="I281" i="2"/>
  <c r="J281" i="2" s="1"/>
  <c r="I280" i="2"/>
  <c r="J280" i="2" s="1"/>
  <c r="K280" i="2" s="1"/>
  <c r="M279" i="2"/>
  <c r="L279" i="2"/>
  <c r="K279" i="2"/>
  <c r="I279" i="2"/>
  <c r="J279" i="2" s="1"/>
  <c r="M278" i="2"/>
  <c r="L278" i="2"/>
  <c r="K278" i="2"/>
  <c r="I278" i="2"/>
  <c r="J278" i="2" s="1"/>
  <c r="I277" i="2"/>
  <c r="J277" i="2" s="1"/>
  <c r="K277" i="2" s="1"/>
  <c r="M276" i="2"/>
  <c r="L276" i="2"/>
  <c r="K276" i="2"/>
  <c r="I276" i="2"/>
  <c r="J276" i="2" s="1"/>
  <c r="M275" i="2"/>
  <c r="L275" i="2"/>
  <c r="K275" i="2"/>
  <c r="I275" i="2"/>
  <c r="J275" i="2" s="1"/>
  <c r="I274" i="2"/>
  <c r="J274" i="2" s="1"/>
  <c r="K274" i="2" s="1"/>
  <c r="M273" i="2"/>
  <c r="L273" i="2"/>
  <c r="K273" i="2"/>
  <c r="I273" i="2"/>
  <c r="J273" i="2" s="1"/>
  <c r="M272" i="2"/>
  <c r="L272" i="2"/>
  <c r="K272" i="2"/>
  <c r="I272" i="2"/>
  <c r="J272" i="2" s="1"/>
  <c r="M271" i="2"/>
  <c r="L271" i="2"/>
  <c r="K271" i="2"/>
  <c r="I271" i="2"/>
  <c r="J271" i="2" s="1"/>
  <c r="I270" i="2"/>
  <c r="J270" i="2" s="1"/>
  <c r="K270" i="2" s="1"/>
  <c r="M269" i="2"/>
  <c r="L269" i="2"/>
  <c r="K269" i="2"/>
  <c r="I269" i="2"/>
  <c r="J269" i="2" s="1"/>
  <c r="I268" i="2"/>
  <c r="J268" i="2" s="1"/>
  <c r="K268" i="2" s="1"/>
  <c r="I267" i="2"/>
  <c r="J267" i="2" s="1"/>
  <c r="K267" i="2" s="1"/>
  <c r="I266" i="2"/>
  <c r="J266" i="2" s="1"/>
  <c r="K266" i="2" s="1"/>
  <c r="I265" i="2"/>
  <c r="J265" i="2" s="1"/>
  <c r="K265" i="2" s="1"/>
  <c r="M264" i="2"/>
  <c r="L264" i="2"/>
  <c r="K264" i="2"/>
  <c r="I264" i="2"/>
  <c r="J264" i="2" s="1"/>
  <c r="I263" i="2"/>
  <c r="J263" i="2" s="1"/>
  <c r="K263" i="2" s="1"/>
  <c r="I262" i="2"/>
  <c r="J262" i="2" s="1"/>
  <c r="K262" i="2" s="1"/>
  <c r="I261" i="2"/>
  <c r="J261" i="2" s="1"/>
  <c r="K261" i="2" s="1"/>
  <c r="I260" i="2"/>
  <c r="J260" i="2" s="1"/>
  <c r="K260" i="2" s="1"/>
  <c r="M259" i="2"/>
  <c r="L259" i="2"/>
  <c r="K259" i="2"/>
  <c r="I259" i="2"/>
  <c r="J259" i="2" s="1"/>
  <c r="M258" i="2"/>
  <c r="L258" i="2"/>
  <c r="K258" i="2"/>
  <c r="I258" i="2"/>
  <c r="J258" i="2" s="1"/>
  <c r="M257" i="2"/>
  <c r="L257" i="2"/>
  <c r="K257" i="2"/>
  <c r="I257" i="2"/>
  <c r="J257" i="2" s="1"/>
  <c r="M256" i="2"/>
  <c r="L256" i="2"/>
  <c r="K256" i="2"/>
  <c r="I256" i="2"/>
  <c r="J256" i="2" s="1"/>
  <c r="I255" i="2"/>
  <c r="J255" i="2" s="1"/>
  <c r="K255" i="2" s="1"/>
  <c r="M254" i="2"/>
  <c r="L254" i="2"/>
  <c r="K254" i="2"/>
  <c r="I254" i="2"/>
  <c r="J254" i="2" s="1"/>
  <c r="M253" i="2"/>
  <c r="L253" i="2"/>
  <c r="K253" i="2"/>
  <c r="I253" i="2"/>
  <c r="J253" i="2" s="1"/>
  <c r="I252" i="2"/>
  <c r="J252" i="2" s="1"/>
  <c r="K252" i="2" s="1"/>
  <c r="I251" i="2"/>
  <c r="J251" i="2" s="1"/>
  <c r="K251" i="2" s="1"/>
  <c r="I250" i="2"/>
  <c r="J250" i="2" s="1"/>
  <c r="K250" i="2" s="1"/>
  <c r="I249" i="2"/>
  <c r="J249" i="2" s="1"/>
  <c r="K249" i="2" s="1"/>
  <c r="M248" i="2"/>
  <c r="L248" i="2"/>
  <c r="K248" i="2"/>
  <c r="I248" i="2"/>
  <c r="J248" i="2" s="1"/>
  <c r="I247" i="2"/>
  <c r="J247" i="2" s="1"/>
  <c r="K247" i="2" s="1"/>
  <c r="I246" i="2"/>
  <c r="J246" i="2" s="1"/>
  <c r="K246" i="2" s="1"/>
  <c r="I245" i="2"/>
  <c r="J245" i="2" s="1"/>
  <c r="K245" i="2" s="1"/>
  <c r="I244" i="2"/>
  <c r="J244" i="2" s="1"/>
  <c r="K244" i="2" s="1"/>
  <c r="I243" i="2"/>
  <c r="J243" i="2" s="1"/>
  <c r="K243" i="2" s="1"/>
  <c r="M242" i="2"/>
  <c r="L242" i="2"/>
  <c r="K242" i="2"/>
  <c r="I242" i="2"/>
  <c r="J242" i="2" s="1"/>
  <c r="M241" i="2"/>
  <c r="L241" i="2"/>
  <c r="K241" i="2"/>
  <c r="I241" i="2"/>
  <c r="J241" i="2" s="1"/>
  <c r="M240" i="2"/>
  <c r="L240" i="2"/>
  <c r="K240" i="2"/>
  <c r="I240" i="2"/>
  <c r="J240" i="2" s="1"/>
  <c r="I239" i="2"/>
  <c r="J239" i="2" s="1"/>
  <c r="K239" i="2" s="1"/>
  <c r="I238" i="2"/>
  <c r="J238" i="2" s="1"/>
  <c r="K238" i="2" s="1"/>
  <c r="I237" i="2"/>
  <c r="J237" i="2" s="1"/>
  <c r="K237" i="2" s="1"/>
  <c r="I236" i="2"/>
  <c r="J236" i="2" s="1"/>
  <c r="K236" i="2" s="1"/>
  <c r="M235" i="2"/>
  <c r="L235" i="2"/>
  <c r="K235" i="2"/>
  <c r="I235" i="2"/>
  <c r="J235" i="2" s="1"/>
  <c r="I234" i="2"/>
  <c r="J234" i="2" s="1"/>
  <c r="K234" i="2" s="1"/>
  <c r="I233" i="2"/>
  <c r="J233" i="2" s="1"/>
  <c r="K233" i="2" s="1"/>
  <c r="I232" i="2"/>
  <c r="J232" i="2" s="1"/>
  <c r="K232" i="2" s="1"/>
  <c r="M231" i="2"/>
  <c r="L231" i="2"/>
  <c r="K231" i="2"/>
  <c r="I231" i="2"/>
  <c r="J231" i="2" s="1"/>
  <c r="M230" i="2"/>
  <c r="L230" i="2"/>
  <c r="K230" i="2"/>
  <c r="I230" i="2"/>
  <c r="J230" i="2" s="1"/>
  <c r="M229" i="2"/>
  <c r="L229" i="2"/>
  <c r="K229" i="2"/>
  <c r="I229" i="2"/>
  <c r="J229" i="2" s="1"/>
  <c r="I228" i="2"/>
  <c r="J228" i="2" s="1"/>
  <c r="K228" i="2" s="1"/>
  <c r="M227" i="2"/>
  <c r="L227" i="2"/>
  <c r="K227" i="2"/>
  <c r="I227" i="2"/>
  <c r="J227" i="2" s="1"/>
  <c r="M226" i="2"/>
  <c r="L226" i="2"/>
  <c r="K226" i="2"/>
  <c r="I226" i="2"/>
  <c r="J226" i="2" s="1"/>
  <c r="M225" i="2"/>
  <c r="L225" i="2"/>
  <c r="K225" i="2"/>
  <c r="I225" i="2"/>
  <c r="J225" i="2" s="1"/>
  <c r="M224" i="2"/>
  <c r="L224" i="2"/>
  <c r="K224" i="2"/>
  <c r="I224" i="2"/>
  <c r="J224" i="2" s="1"/>
  <c r="M223" i="2"/>
  <c r="L223" i="2"/>
  <c r="K223" i="2"/>
  <c r="I223" i="2"/>
  <c r="J223" i="2" s="1"/>
  <c r="I222" i="2"/>
  <c r="J222" i="2" s="1"/>
  <c r="K222" i="2" s="1"/>
  <c r="I221" i="2"/>
  <c r="J221" i="2" s="1"/>
  <c r="K221" i="2" s="1"/>
  <c r="E491" i="1"/>
  <c r="F491" i="1"/>
  <c r="G491" i="1"/>
  <c r="H491" i="1"/>
  <c r="D491" i="1"/>
  <c r="M390" i="1"/>
  <c r="L390" i="1"/>
  <c r="K390" i="1"/>
  <c r="I390" i="1"/>
  <c r="J390" i="1" s="1"/>
  <c r="M389" i="1"/>
  <c r="L389" i="1"/>
  <c r="K389" i="1"/>
  <c r="I389" i="1"/>
  <c r="J389" i="1" s="1"/>
  <c r="M388" i="1"/>
  <c r="L388" i="1"/>
  <c r="K388" i="1"/>
  <c r="I388" i="1"/>
  <c r="J388" i="1" s="1"/>
  <c r="M387" i="1"/>
  <c r="L387" i="1"/>
  <c r="I387" i="1"/>
  <c r="J387" i="1" s="1"/>
  <c r="K387" i="1" s="1"/>
  <c r="M386" i="1"/>
  <c r="L386" i="1"/>
  <c r="I386" i="1"/>
  <c r="J386" i="1" s="1"/>
  <c r="K386" i="1" s="1"/>
  <c r="M385" i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I383" i="1"/>
  <c r="J383" i="1" s="1"/>
  <c r="K383" i="1" s="1"/>
  <c r="M382" i="1"/>
  <c r="L382" i="1"/>
  <c r="I382" i="1"/>
  <c r="J382" i="1" s="1"/>
  <c r="K382" i="1" s="1"/>
  <c r="M381" i="1"/>
  <c r="L381" i="1"/>
  <c r="I381" i="1"/>
  <c r="J381" i="1" s="1"/>
  <c r="K381" i="1" s="1"/>
  <c r="M380" i="1"/>
  <c r="L380" i="1"/>
  <c r="I380" i="1"/>
  <c r="J380" i="1" s="1"/>
  <c r="K380" i="1" s="1"/>
  <c r="M379" i="1"/>
  <c r="L379" i="1"/>
  <c r="I379" i="1"/>
  <c r="J379" i="1" s="1"/>
  <c r="K379" i="1" s="1"/>
  <c r="M378" i="1"/>
  <c r="L378" i="1"/>
  <c r="K378" i="1"/>
  <c r="I378" i="1"/>
  <c r="J378" i="1" s="1"/>
  <c r="M377" i="1"/>
  <c r="L377" i="1"/>
  <c r="I377" i="1"/>
  <c r="J377" i="1" s="1"/>
  <c r="K377" i="1" s="1"/>
  <c r="M376" i="1"/>
  <c r="L376" i="1"/>
  <c r="K376" i="1"/>
  <c r="I376" i="1"/>
  <c r="J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K367" i="1"/>
  <c r="I367" i="1"/>
  <c r="J367" i="1" s="1"/>
  <c r="M366" i="1"/>
  <c r="L366" i="1"/>
  <c r="I366" i="1"/>
  <c r="J366" i="1" s="1"/>
  <c r="K366" i="1" s="1"/>
  <c r="M365" i="1"/>
  <c r="L365" i="1"/>
  <c r="I365" i="1"/>
  <c r="J365" i="1" s="1"/>
  <c r="K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K361" i="1"/>
  <c r="I361" i="1"/>
  <c r="J361" i="1" s="1"/>
  <c r="M360" i="1"/>
  <c r="L360" i="1"/>
  <c r="I360" i="1"/>
  <c r="J360" i="1" s="1"/>
  <c r="K360" i="1" s="1"/>
  <c r="M359" i="1"/>
  <c r="L359" i="1"/>
  <c r="I359" i="1"/>
  <c r="J359" i="1" s="1"/>
  <c r="K359" i="1" s="1"/>
  <c r="M358" i="1"/>
  <c r="L358" i="1"/>
  <c r="K358" i="1"/>
  <c r="I358" i="1"/>
  <c r="J358" i="1" s="1"/>
  <c r="M357" i="1"/>
  <c r="L357" i="1"/>
  <c r="I357" i="1"/>
  <c r="J357" i="1" s="1"/>
  <c r="K357" i="1" s="1"/>
  <c r="M356" i="1"/>
  <c r="L356" i="1"/>
  <c r="K356" i="1"/>
  <c r="I356" i="1"/>
  <c r="J356" i="1" s="1"/>
  <c r="M355" i="1"/>
  <c r="L355" i="1"/>
  <c r="K355" i="1"/>
  <c r="I355" i="1"/>
  <c r="J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I341" i="1"/>
  <c r="J341" i="1" s="1"/>
  <c r="K341" i="1" s="1"/>
  <c r="M340" i="1"/>
  <c r="L340" i="1"/>
  <c r="I340" i="1"/>
  <c r="J340" i="1" s="1"/>
  <c r="K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K337" i="1"/>
  <c r="I337" i="1"/>
  <c r="J337" i="1" s="1"/>
  <c r="M336" i="1"/>
  <c r="L336" i="1"/>
  <c r="K336" i="1"/>
  <c r="I336" i="1"/>
  <c r="J336" i="1" s="1"/>
  <c r="M335" i="1"/>
  <c r="L335" i="1"/>
  <c r="K335" i="1"/>
  <c r="I335" i="1"/>
  <c r="J335" i="1" s="1"/>
  <c r="M334" i="1"/>
  <c r="L334" i="1"/>
  <c r="I334" i="1"/>
  <c r="J334" i="1" s="1"/>
  <c r="K334" i="1" s="1"/>
  <c r="M333" i="1"/>
  <c r="L333" i="1"/>
  <c r="I333" i="1"/>
  <c r="J333" i="1" s="1"/>
  <c r="K333" i="1" s="1"/>
  <c r="M332" i="1"/>
  <c r="L332" i="1"/>
  <c r="K332" i="1"/>
  <c r="I332" i="1"/>
  <c r="J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I327" i="1"/>
  <c r="J327" i="1" s="1"/>
  <c r="K327" i="1" s="1"/>
  <c r="M326" i="1"/>
  <c r="L326" i="1"/>
  <c r="I326" i="1"/>
  <c r="J326" i="1" s="1"/>
  <c r="K326" i="1" s="1"/>
  <c r="M325" i="1"/>
  <c r="L325" i="1"/>
  <c r="I325" i="1"/>
  <c r="J325" i="1" s="1"/>
  <c r="K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K320" i="1"/>
  <c r="I320" i="1"/>
  <c r="J320" i="1" s="1"/>
  <c r="M319" i="1"/>
  <c r="L319" i="1"/>
  <c r="K319" i="1"/>
  <c r="I319" i="1"/>
  <c r="J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K316" i="1"/>
  <c r="I316" i="1"/>
  <c r="J316" i="1" s="1"/>
  <c r="M315" i="1"/>
  <c r="L315" i="1"/>
  <c r="I315" i="1"/>
  <c r="J315" i="1" s="1"/>
  <c r="K315" i="1" s="1"/>
  <c r="M314" i="1"/>
  <c r="L314" i="1"/>
  <c r="I314" i="1"/>
  <c r="J314" i="1" s="1"/>
  <c r="K314" i="1" s="1"/>
  <c r="M313" i="1"/>
  <c r="L313" i="1"/>
  <c r="I313" i="1"/>
  <c r="J313" i="1" s="1"/>
  <c r="K313" i="1" s="1"/>
  <c r="M312" i="1"/>
  <c r="L312" i="1"/>
  <c r="K312" i="1"/>
  <c r="I312" i="1"/>
  <c r="J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K304" i="1"/>
  <c r="I304" i="1"/>
  <c r="J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K301" i="1"/>
  <c r="I301" i="1"/>
  <c r="J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K287" i="1"/>
  <c r="I287" i="1"/>
  <c r="J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K281" i="1"/>
  <c r="I281" i="1"/>
  <c r="J281" i="1" s="1"/>
  <c r="M280" i="1"/>
  <c r="L280" i="1"/>
  <c r="I280" i="1"/>
  <c r="J280" i="1" s="1"/>
  <c r="K280" i="1" s="1"/>
  <c r="M279" i="1"/>
  <c r="L279" i="1"/>
  <c r="I279" i="1"/>
  <c r="J279" i="1" s="1"/>
  <c r="K279" i="1" s="1"/>
  <c r="M278" i="1"/>
  <c r="L278" i="1"/>
  <c r="I278" i="1"/>
  <c r="J278" i="1" s="1"/>
  <c r="K278" i="1" s="1"/>
  <c r="M277" i="1"/>
  <c r="L277" i="1"/>
  <c r="I277" i="1"/>
  <c r="J277" i="1" s="1"/>
  <c r="K277" i="1" s="1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K274" i="1"/>
  <c r="I274" i="1"/>
  <c r="J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K270" i="1"/>
  <c r="I270" i="1"/>
  <c r="J270" i="1" s="1"/>
  <c r="M269" i="1"/>
  <c r="L269" i="1"/>
  <c r="K269" i="1"/>
  <c r="I269" i="1"/>
  <c r="J269" i="1" s="1"/>
  <c r="M268" i="1"/>
  <c r="L268" i="1"/>
  <c r="K268" i="1"/>
  <c r="I268" i="1"/>
  <c r="J268" i="1" s="1"/>
  <c r="M267" i="1"/>
  <c r="L267" i="1"/>
  <c r="K267" i="1"/>
  <c r="I267" i="1"/>
  <c r="J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I260" i="1"/>
  <c r="J260" i="1" s="1"/>
  <c r="K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K253" i="1"/>
  <c r="I253" i="1"/>
  <c r="J253" i="1" s="1"/>
  <c r="M252" i="1"/>
  <c r="L252" i="1"/>
  <c r="I252" i="1"/>
  <c r="J252" i="1" s="1"/>
  <c r="K252" i="1" s="1"/>
  <c r="M251" i="1"/>
  <c r="L251" i="1"/>
  <c r="I251" i="1"/>
  <c r="J251" i="1" s="1"/>
  <c r="K251" i="1" s="1"/>
  <c r="M250" i="1"/>
  <c r="L250" i="1"/>
  <c r="I250" i="1"/>
  <c r="J250" i="1" s="1"/>
  <c r="K250" i="1" s="1"/>
  <c r="M249" i="1"/>
  <c r="L249" i="1"/>
  <c r="I249" i="1"/>
  <c r="J249" i="1" s="1"/>
  <c r="K249" i="1" s="1"/>
  <c r="M248" i="1"/>
  <c r="L248" i="1"/>
  <c r="I248" i="1"/>
  <c r="J248" i="1" s="1"/>
  <c r="K248" i="1" s="1"/>
  <c r="M247" i="1"/>
  <c r="L247" i="1"/>
  <c r="I247" i="1"/>
  <c r="J247" i="1" s="1"/>
  <c r="K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K241" i="1"/>
  <c r="I241" i="1"/>
  <c r="J241" i="1" s="1"/>
  <c r="M240" i="1"/>
  <c r="L240" i="1"/>
  <c r="I240" i="1"/>
  <c r="J240" i="1" s="1"/>
  <c r="K240" i="1" s="1"/>
  <c r="M239" i="1"/>
  <c r="L239" i="1"/>
  <c r="I239" i="1"/>
  <c r="J239" i="1" s="1"/>
  <c r="K239" i="1" s="1"/>
  <c r="M238" i="1"/>
  <c r="L238" i="1"/>
  <c r="K238" i="1"/>
  <c r="I238" i="1"/>
  <c r="J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K234" i="1"/>
  <c r="I234" i="1"/>
  <c r="J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I229" i="1"/>
  <c r="J229" i="1" s="1"/>
  <c r="K229" i="1" s="1"/>
  <c r="M228" i="1"/>
  <c r="L228" i="1"/>
  <c r="I228" i="1"/>
  <c r="J228" i="1" s="1"/>
  <c r="K228" i="1" s="1"/>
  <c r="M227" i="1"/>
  <c r="L227" i="1"/>
  <c r="I227" i="1"/>
  <c r="J227" i="1" s="1"/>
  <c r="K227" i="1" s="1"/>
  <c r="M226" i="1"/>
  <c r="L226" i="1"/>
  <c r="I226" i="1"/>
  <c r="J226" i="1" s="1"/>
  <c r="K226" i="1" s="1"/>
  <c r="M225" i="1"/>
  <c r="L225" i="1"/>
  <c r="I225" i="1"/>
  <c r="J225" i="1" s="1"/>
  <c r="K225" i="1" s="1"/>
  <c r="I69" i="5" l="1"/>
  <c r="J69" i="5" s="1"/>
  <c r="K69" i="5" s="1"/>
  <c r="I68" i="5"/>
  <c r="J68" i="5" s="1"/>
  <c r="K68" i="5" s="1"/>
  <c r="I67" i="5"/>
  <c r="J67" i="5" s="1"/>
  <c r="K67" i="5" s="1"/>
  <c r="I66" i="5"/>
  <c r="J66" i="5" s="1"/>
  <c r="K66" i="5" s="1"/>
  <c r="I65" i="5"/>
  <c r="J65" i="5" s="1"/>
  <c r="K65" i="5" s="1"/>
  <c r="I64" i="5"/>
  <c r="J64" i="5" s="1"/>
  <c r="K64" i="5" s="1"/>
  <c r="I63" i="5"/>
  <c r="J63" i="5" s="1"/>
  <c r="K63" i="5" s="1"/>
  <c r="I62" i="5"/>
  <c r="J62" i="5" s="1"/>
  <c r="K62" i="5" s="1"/>
  <c r="I61" i="5"/>
  <c r="J61" i="5" s="1"/>
  <c r="K61" i="5" s="1"/>
  <c r="I60" i="5"/>
  <c r="J60" i="5" s="1"/>
  <c r="K60" i="5" s="1"/>
  <c r="I59" i="5"/>
  <c r="J59" i="5" s="1"/>
  <c r="K59" i="5" s="1"/>
  <c r="I74" i="4"/>
  <c r="J74" i="4" s="1"/>
  <c r="K74" i="4" s="1"/>
  <c r="M73" i="4"/>
  <c r="L73" i="4"/>
  <c r="K73" i="4"/>
  <c r="I73" i="4"/>
  <c r="J73" i="4" s="1"/>
  <c r="I72" i="4"/>
  <c r="J72" i="4" s="1"/>
  <c r="K72" i="4" s="1"/>
  <c r="I71" i="4"/>
  <c r="J71" i="4" s="1"/>
  <c r="K71" i="4" s="1"/>
  <c r="I70" i="4"/>
  <c r="J70" i="4" s="1"/>
  <c r="K70" i="4" s="1"/>
  <c r="I69" i="4"/>
  <c r="J69" i="4" s="1"/>
  <c r="K69" i="4" s="1"/>
  <c r="I68" i="4"/>
  <c r="J68" i="4" s="1"/>
  <c r="K68" i="4" s="1"/>
  <c r="M67" i="4"/>
  <c r="L67" i="4"/>
  <c r="K67" i="4"/>
  <c r="I67" i="4"/>
  <c r="J67" i="4" s="1"/>
  <c r="I66" i="4"/>
  <c r="J66" i="4" s="1"/>
  <c r="K66" i="4" s="1"/>
  <c r="I65" i="4"/>
  <c r="J65" i="4" s="1"/>
  <c r="K65" i="4" s="1"/>
  <c r="I64" i="4"/>
  <c r="J64" i="4" s="1"/>
  <c r="K64" i="4" s="1"/>
  <c r="M63" i="4"/>
  <c r="L63" i="4"/>
  <c r="K63" i="4"/>
  <c r="I63" i="4"/>
  <c r="J63" i="4" s="1"/>
  <c r="I62" i="4"/>
  <c r="J62" i="4" s="1"/>
  <c r="K62" i="4" s="1"/>
  <c r="I61" i="4"/>
  <c r="J61" i="4" s="1"/>
  <c r="K61" i="4" s="1"/>
  <c r="I60" i="4"/>
  <c r="J60" i="4" s="1"/>
  <c r="K60" i="4" s="1"/>
  <c r="I59" i="4"/>
  <c r="J59" i="4" s="1"/>
  <c r="K59" i="4" s="1"/>
  <c r="I58" i="4"/>
  <c r="J58" i="4" s="1"/>
  <c r="K58" i="4" s="1"/>
  <c r="I57" i="4"/>
  <c r="J57" i="4" s="1"/>
  <c r="K57" i="4" s="1"/>
  <c r="I56" i="4"/>
  <c r="J56" i="4" s="1"/>
  <c r="K56" i="4" s="1"/>
  <c r="I55" i="4"/>
  <c r="J55" i="4" s="1"/>
  <c r="K55" i="4" s="1"/>
  <c r="I41" i="2"/>
  <c r="J41" i="2" s="1"/>
  <c r="K41" i="2" s="1"/>
  <c r="H45" i="1"/>
  <c r="G45" i="1"/>
  <c r="F45" i="1"/>
  <c r="E45" i="1"/>
  <c r="D45" i="1"/>
  <c r="M34" i="1"/>
  <c r="L34" i="1"/>
  <c r="I34" i="1"/>
  <c r="J34" i="1" s="1"/>
  <c r="K34" i="1" s="1"/>
  <c r="M33" i="1"/>
  <c r="L33" i="1"/>
  <c r="I33" i="1"/>
  <c r="J33" i="1" s="1"/>
  <c r="K33" i="1" s="1"/>
  <c r="M32" i="1"/>
  <c r="L32" i="1"/>
  <c r="K32" i="1"/>
  <c r="I32" i="1"/>
  <c r="J32" i="1" s="1"/>
  <c r="M31" i="1"/>
  <c r="L31" i="1"/>
  <c r="I31" i="1"/>
  <c r="J31" i="1" s="1"/>
  <c r="K31" i="1" s="1"/>
  <c r="M30" i="1"/>
  <c r="L30" i="1"/>
  <c r="I30" i="1"/>
  <c r="J30" i="1" s="1"/>
  <c r="K30" i="1" s="1"/>
  <c r="M29" i="1"/>
  <c r="L29" i="1"/>
  <c r="I29" i="1"/>
  <c r="J29" i="1" s="1"/>
  <c r="K29" i="1" s="1"/>
  <c r="M28" i="1"/>
  <c r="L28" i="1"/>
  <c r="K28" i="1"/>
  <c r="I28" i="1"/>
  <c r="J28" i="1" s="1"/>
  <c r="M27" i="1"/>
  <c r="L27" i="1"/>
  <c r="I27" i="1"/>
  <c r="J27" i="1" s="1"/>
  <c r="K27" i="1" s="1"/>
  <c r="M26" i="1"/>
  <c r="L26" i="1"/>
  <c r="I26" i="1"/>
  <c r="J26" i="1" s="1"/>
  <c r="K26" i="1" s="1"/>
  <c r="M25" i="1"/>
  <c r="L25" i="1"/>
  <c r="I25" i="1"/>
  <c r="J25" i="1" s="1"/>
  <c r="K25" i="1" s="1"/>
  <c r="M24" i="1"/>
  <c r="L24" i="1"/>
  <c r="I24" i="1"/>
  <c r="J24" i="1" s="1"/>
  <c r="K24" i="1" s="1"/>
  <c r="M23" i="1"/>
  <c r="L23" i="1"/>
  <c r="I23" i="1"/>
  <c r="J23" i="1" s="1"/>
  <c r="K23" i="1" s="1"/>
  <c r="M22" i="1"/>
  <c r="L22" i="1"/>
  <c r="K22" i="1"/>
  <c r="I22" i="1"/>
  <c r="J22" i="1" s="1"/>
  <c r="I54" i="4" l="1"/>
  <c r="J54" i="4" s="1"/>
  <c r="K54" i="4" s="1"/>
  <c r="I53" i="4"/>
  <c r="J53" i="4" s="1"/>
  <c r="K53" i="4" s="1"/>
  <c r="I52" i="4"/>
  <c r="J52" i="4" s="1"/>
  <c r="K52" i="4" s="1"/>
  <c r="M22" i="4"/>
  <c r="L22" i="4"/>
  <c r="K22" i="4"/>
  <c r="I22" i="4"/>
  <c r="J22" i="4" s="1"/>
  <c r="M21" i="4"/>
  <c r="L21" i="4"/>
  <c r="K21" i="4"/>
  <c r="I21" i="4"/>
  <c r="J21" i="4" s="1"/>
  <c r="M20" i="4"/>
  <c r="L20" i="4"/>
  <c r="K20" i="4"/>
  <c r="I20" i="4"/>
  <c r="J20" i="4" s="1"/>
  <c r="M19" i="4"/>
  <c r="L19" i="4"/>
  <c r="K19" i="4"/>
  <c r="I19" i="4"/>
  <c r="J19" i="4" s="1"/>
  <c r="M18" i="4"/>
  <c r="L18" i="4"/>
  <c r="K18" i="4"/>
  <c r="I18" i="4"/>
  <c r="J18" i="4" s="1"/>
  <c r="M17" i="4"/>
  <c r="L17" i="4"/>
  <c r="K17" i="4"/>
  <c r="I17" i="4"/>
  <c r="J17" i="4" s="1"/>
  <c r="M16" i="4"/>
  <c r="L16" i="4"/>
  <c r="K16" i="4"/>
  <c r="I16" i="4"/>
  <c r="J16" i="4" s="1"/>
  <c r="I15" i="4"/>
  <c r="J15" i="4" s="1"/>
  <c r="K15" i="4" s="1"/>
  <c r="I14" i="4"/>
  <c r="J14" i="4" s="1"/>
  <c r="K14" i="4" s="1"/>
  <c r="I13" i="4"/>
  <c r="I27" i="4" s="1"/>
  <c r="I12" i="4"/>
  <c r="M11" i="4"/>
  <c r="L11" i="4"/>
  <c r="K11" i="4"/>
  <c r="I11" i="4"/>
  <c r="J11" i="4" s="1"/>
  <c r="M10" i="4"/>
  <c r="L10" i="4"/>
  <c r="K10" i="4"/>
  <c r="I10" i="4"/>
  <c r="J10" i="4" s="1"/>
  <c r="I9" i="4"/>
  <c r="J9" i="4" s="1"/>
  <c r="K9" i="4" s="1"/>
  <c r="I40" i="2"/>
  <c r="J40" i="2" s="1"/>
  <c r="K40" i="2" s="1"/>
  <c r="I39" i="2"/>
  <c r="J39" i="2" s="1"/>
  <c r="K39" i="2" s="1"/>
  <c r="I38" i="2"/>
  <c r="I37" i="2"/>
  <c r="J37" i="2" s="1"/>
  <c r="K37" i="2" s="1"/>
  <c r="M489" i="1"/>
  <c r="L489" i="1"/>
  <c r="I489" i="1"/>
  <c r="J489" i="1" s="1"/>
  <c r="K489" i="1" s="1"/>
  <c r="M488" i="1"/>
  <c r="L488" i="1"/>
  <c r="I488" i="1"/>
  <c r="J488" i="1" s="1"/>
  <c r="K488" i="1" s="1"/>
  <c r="M43" i="1"/>
  <c r="L43" i="1"/>
  <c r="I43" i="1"/>
  <c r="J43" i="1" s="1"/>
  <c r="K43" i="1" s="1"/>
  <c r="M42" i="1"/>
  <c r="L42" i="1"/>
  <c r="I42" i="1"/>
  <c r="J42" i="1" s="1"/>
  <c r="K42" i="1" s="1"/>
  <c r="M41" i="1"/>
  <c r="L41" i="1"/>
  <c r="K41" i="1"/>
  <c r="I41" i="1"/>
  <c r="J41" i="1" s="1"/>
  <c r="M40" i="1"/>
  <c r="L40" i="1"/>
  <c r="I40" i="1"/>
  <c r="J40" i="1" s="1"/>
  <c r="K40" i="1" s="1"/>
  <c r="M39" i="1"/>
  <c r="L39" i="1"/>
  <c r="I39" i="1"/>
  <c r="J39" i="1" s="1"/>
  <c r="K39" i="1" s="1"/>
  <c r="M38" i="1"/>
  <c r="L38" i="1"/>
  <c r="I38" i="1"/>
  <c r="J38" i="1" s="1"/>
  <c r="K38" i="1" s="1"/>
  <c r="M37" i="1"/>
  <c r="L37" i="1"/>
  <c r="I37" i="1"/>
  <c r="J37" i="1" s="1"/>
  <c r="K37" i="1" s="1"/>
  <c r="M36" i="1"/>
  <c r="L36" i="1"/>
  <c r="I36" i="1"/>
  <c r="M35" i="1"/>
  <c r="L35" i="1"/>
  <c r="K35" i="1"/>
  <c r="I35" i="1"/>
  <c r="J35" i="1" s="1"/>
  <c r="M21" i="1"/>
  <c r="L21" i="1"/>
  <c r="K21" i="1"/>
  <c r="I21" i="1"/>
  <c r="J21" i="1" s="1"/>
  <c r="M20" i="1"/>
  <c r="L20" i="1"/>
  <c r="K20" i="1"/>
  <c r="I20" i="1"/>
  <c r="J20" i="1" s="1"/>
  <c r="M19" i="1"/>
  <c r="L19" i="1"/>
  <c r="I19" i="1"/>
  <c r="J19" i="1" s="1"/>
  <c r="K19" i="1" s="1"/>
  <c r="M18" i="1"/>
  <c r="L18" i="1"/>
  <c r="I18" i="1"/>
  <c r="J18" i="1" s="1"/>
  <c r="K18" i="1" s="1"/>
  <c r="M17" i="1"/>
  <c r="L17" i="1"/>
  <c r="I17" i="1"/>
  <c r="J17" i="1" s="1"/>
  <c r="K17" i="1" s="1"/>
  <c r="M16" i="1"/>
  <c r="L16" i="1"/>
  <c r="K16" i="1"/>
  <c r="I16" i="1"/>
  <c r="J16" i="1" s="1"/>
  <c r="J38" i="2" l="1"/>
  <c r="I43" i="2"/>
  <c r="J13" i="4"/>
  <c r="J27" i="4" s="1"/>
  <c r="I45" i="1"/>
  <c r="J12" i="4"/>
  <c r="J36" i="1"/>
  <c r="J45" i="1" s="1"/>
  <c r="I58" i="5"/>
  <c r="J58" i="5" s="1"/>
  <c r="K58" i="5" s="1"/>
  <c r="I57" i="5"/>
  <c r="J57" i="5" s="1"/>
  <c r="K57" i="5" s="1"/>
  <c r="I56" i="5"/>
  <c r="J56" i="5" s="1"/>
  <c r="K56" i="5" s="1"/>
  <c r="I55" i="5"/>
  <c r="J55" i="5" s="1"/>
  <c r="K55" i="5" s="1"/>
  <c r="I54" i="5"/>
  <c r="J54" i="5" s="1"/>
  <c r="K54" i="5" s="1"/>
  <c r="I53" i="5"/>
  <c r="J53" i="5" s="1"/>
  <c r="K53" i="5" s="1"/>
  <c r="I52" i="5"/>
  <c r="J52" i="5" s="1"/>
  <c r="K52" i="5" s="1"/>
  <c r="I51" i="5"/>
  <c r="J51" i="5" s="1"/>
  <c r="K51" i="5" s="1"/>
  <c r="I50" i="5"/>
  <c r="J50" i="5" s="1"/>
  <c r="K50" i="5" s="1"/>
  <c r="I49" i="5"/>
  <c r="J49" i="5" s="1"/>
  <c r="K49" i="5" s="1"/>
  <c r="I48" i="5"/>
  <c r="J48" i="5" s="1"/>
  <c r="K48" i="5" s="1"/>
  <c r="I47" i="5"/>
  <c r="J47" i="5" s="1"/>
  <c r="K47" i="5" s="1"/>
  <c r="I46" i="5"/>
  <c r="J46" i="5" s="1"/>
  <c r="K46" i="5" s="1"/>
  <c r="I45" i="5"/>
  <c r="J45" i="5" s="1"/>
  <c r="K45" i="5" s="1"/>
  <c r="M44" i="5"/>
  <c r="L44" i="5"/>
  <c r="K44" i="5"/>
  <c r="I44" i="5"/>
  <c r="J44" i="5" s="1"/>
  <c r="I43" i="5"/>
  <c r="J43" i="5" s="1"/>
  <c r="K43" i="5" s="1"/>
  <c r="I30" i="5"/>
  <c r="J30" i="5" s="1"/>
  <c r="K30" i="5" s="1"/>
  <c r="I29" i="5"/>
  <c r="J29" i="5" s="1"/>
  <c r="K29" i="5" s="1"/>
  <c r="I28" i="5"/>
  <c r="J28" i="5" s="1"/>
  <c r="K28" i="5" s="1"/>
  <c r="I27" i="5"/>
  <c r="I10" i="5"/>
  <c r="J10" i="5" s="1"/>
  <c r="K10" i="5" s="1"/>
  <c r="E21" i="3"/>
  <c r="F21" i="3"/>
  <c r="G21" i="3"/>
  <c r="H21" i="3"/>
  <c r="D21" i="3"/>
  <c r="E13" i="3"/>
  <c r="F13" i="3"/>
  <c r="G13" i="3"/>
  <c r="H13" i="3"/>
  <c r="D13" i="3"/>
  <c r="J27" i="5" l="1"/>
  <c r="I32" i="5"/>
  <c r="K38" i="2"/>
  <c r="J43" i="2"/>
  <c r="K13" i="4"/>
  <c r="K12" i="4"/>
  <c r="K36" i="1"/>
  <c r="I479" i="2"/>
  <c r="J479" i="2" s="1"/>
  <c r="K479" i="2" s="1"/>
  <c r="I478" i="2"/>
  <c r="J478" i="2" s="1"/>
  <c r="K478" i="2" s="1"/>
  <c r="I477" i="2"/>
  <c r="J477" i="2" s="1"/>
  <c r="K477" i="2" s="1"/>
  <c r="I476" i="2"/>
  <c r="J476" i="2" s="1"/>
  <c r="K476" i="2" s="1"/>
  <c r="I475" i="2"/>
  <c r="J475" i="2" s="1"/>
  <c r="K475" i="2" s="1"/>
  <c r="I474" i="2"/>
  <c r="J474" i="2" s="1"/>
  <c r="K474" i="2" s="1"/>
  <c r="I473" i="2"/>
  <c r="J473" i="2" s="1"/>
  <c r="K473" i="2" s="1"/>
  <c r="I472" i="2"/>
  <c r="J472" i="2" s="1"/>
  <c r="K472" i="2" s="1"/>
  <c r="I471" i="2"/>
  <c r="J471" i="2" s="1"/>
  <c r="K471" i="2" s="1"/>
  <c r="I470" i="2"/>
  <c r="J470" i="2" s="1"/>
  <c r="K470" i="2" s="1"/>
  <c r="I469" i="2"/>
  <c r="J469" i="2" s="1"/>
  <c r="K469" i="2" s="1"/>
  <c r="I468" i="2"/>
  <c r="J468" i="2" s="1"/>
  <c r="K468" i="2" s="1"/>
  <c r="I467" i="2"/>
  <c r="J467" i="2" s="1"/>
  <c r="K467" i="2" s="1"/>
  <c r="M466" i="2"/>
  <c r="L466" i="2"/>
  <c r="K466" i="2"/>
  <c r="I466" i="2"/>
  <c r="J466" i="2" s="1"/>
  <c r="I465" i="2"/>
  <c r="J465" i="2" s="1"/>
  <c r="K465" i="2" s="1"/>
  <c r="M464" i="2"/>
  <c r="L464" i="2"/>
  <c r="K464" i="2"/>
  <c r="I464" i="2"/>
  <c r="J464" i="2" s="1"/>
  <c r="M463" i="2"/>
  <c r="L463" i="2"/>
  <c r="K463" i="2"/>
  <c r="I463" i="2"/>
  <c r="J463" i="2" s="1"/>
  <c r="I462" i="2"/>
  <c r="J462" i="2" s="1"/>
  <c r="K462" i="2" s="1"/>
  <c r="I461" i="2"/>
  <c r="J461" i="2" s="1"/>
  <c r="K461" i="2" s="1"/>
  <c r="M460" i="2"/>
  <c r="L460" i="2"/>
  <c r="K460" i="2"/>
  <c r="I460" i="2"/>
  <c r="J460" i="2" s="1"/>
  <c r="I459" i="2"/>
  <c r="J459" i="2" s="1"/>
  <c r="K459" i="2" s="1"/>
  <c r="I458" i="2"/>
  <c r="J458" i="2" s="1"/>
  <c r="K458" i="2" s="1"/>
  <c r="I457" i="2"/>
  <c r="J457" i="2" s="1"/>
  <c r="K457" i="2" s="1"/>
  <c r="I456" i="2"/>
  <c r="J456" i="2" s="1"/>
  <c r="K456" i="2" s="1"/>
  <c r="I455" i="2"/>
  <c r="J455" i="2" s="1"/>
  <c r="K455" i="2" s="1"/>
  <c r="I454" i="2"/>
  <c r="J454" i="2" s="1"/>
  <c r="K454" i="2" s="1"/>
  <c r="I453" i="2"/>
  <c r="J453" i="2" s="1"/>
  <c r="K453" i="2" s="1"/>
  <c r="I452" i="2"/>
  <c r="J452" i="2" s="1"/>
  <c r="K452" i="2" s="1"/>
  <c r="I451" i="2"/>
  <c r="J451" i="2" s="1"/>
  <c r="K451" i="2" s="1"/>
  <c r="I450" i="2"/>
  <c r="J450" i="2" s="1"/>
  <c r="K450" i="2" s="1"/>
  <c r="I449" i="2"/>
  <c r="J449" i="2" s="1"/>
  <c r="K449" i="2" s="1"/>
  <c r="I448" i="2"/>
  <c r="J448" i="2" s="1"/>
  <c r="K448" i="2" s="1"/>
  <c r="M447" i="2"/>
  <c r="L447" i="2"/>
  <c r="K447" i="2"/>
  <c r="I447" i="2"/>
  <c r="J447" i="2" s="1"/>
  <c r="I446" i="2"/>
  <c r="J446" i="2" s="1"/>
  <c r="K446" i="2" s="1"/>
  <c r="I445" i="2"/>
  <c r="J445" i="2" s="1"/>
  <c r="K445" i="2" s="1"/>
  <c r="I444" i="2"/>
  <c r="J444" i="2" s="1"/>
  <c r="K444" i="2" s="1"/>
  <c r="I443" i="2"/>
  <c r="J443" i="2" s="1"/>
  <c r="K443" i="2" s="1"/>
  <c r="M442" i="2"/>
  <c r="L442" i="2"/>
  <c r="K442" i="2"/>
  <c r="I442" i="2"/>
  <c r="J442" i="2" s="1"/>
  <c r="I441" i="2"/>
  <c r="J441" i="2" s="1"/>
  <c r="K441" i="2" s="1"/>
  <c r="M440" i="2"/>
  <c r="L440" i="2"/>
  <c r="K440" i="2"/>
  <c r="I440" i="2"/>
  <c r="J440" i="2" s="1"/>
  <c r="I439" i="2"/>
  <c r="J439" i="2" s="1"/>
  <c r="K439" i="2" s="1"/>
  <c r="I438" i="2"/>
  <c r="J438" i="2" s="1"/>
  <c r="K438" i="2" s="1"/>
  <c r="M437" i="2"/>
  <c r="L437" i="2"/>
  <c r="K437" i="2"/>
  <c r="I437" i="2"/>
  <c r="J437" i="2" s="1"/>
  <c r="I436" i="2"/>
  <c r="J436" i="2" s="1"/>
  <c r="K436" i="2" s="1"/>
  <c r="I435" i="2"/>
  <c r="J435" i="2" s="1"/>
  <c r="K435" i="2" s="1"/>
  <c r="I434" i="2"/>
  <c r="J434" i="2" s="1"/>
  <c r="K434" i="2" s="1"/>
  <c r="I433" i="2"/>
  <c r="J433" i="2" s="1"/>
  <c r="K433" i="2" s="1"/>
  <c r="I432" i="2"/>
  <c r="J432" i="2" s="1"/>
  <c r="K432" i="2" s="1"/>
  <c r="I431" i="2"/>
  <c r="J431" i="2" s="1"/>
  <c r="K431" i="2" s="1"/>
  <c r="I430" i="2"/>
  <c r="J430" i="2" s="1"/>
  <c r="K430" i="2" s="1"/>
  <c r="I429" i="2"/>
  <c r="J429" i="2" s="1"/>
  <c r="K429" i="2" s="1"/>
  <c r="I428" i="2"/>
  <c r="J428" i="2" s="1"/>
  <c r="K428" i="2" s="1"/>
  <c r="I427" i="2"/>
  <c r="J427" i="2" s="1"/>
  <c r="K427" i="2" s="1"/>
  <c r="I426" i="2"/>
  <c r="J426" i="2" s="1"/>
  <c r="K426" i="2" s="1"/>
  <c r="I425" i="2"/>
  <c r="J425" i="2" s="1"/>
  <c r="K425" i="2" s="1"/>
  <c r="I424" i="2"/>
  <c r="J424" i="2" s="1"/>
  <c r="K424" i="2" s="1"/>
  <c r="I423" i="2"/>
  <c r="J423" i="2" s="1"/>
  <c r="K423" i="2" s="1"/>
  <c r="I422" i="2"/>
  <c r="J422" i="2" s="1"/>
  <c r="K422" i="2" s="1"/>
  <c r="I421" i="2"/>
  <c r="J421" i="2" s="1"/>
  <c r="K421" i="2" s="1"/>
  <c r="M420" i="2"/>
  <c r="L420" i="2"/>
  <c r="K420" i="2"/>
  <c r="I420" i="2"/>
  <c r="J420" i="2" s="1"/>
  <c r="I419" i="2"/>
  <c r="J419" i="2" s="1"/>
  <c r="K419" i="2" s="1"/>
  <c r="M418" i="2"/>
  <c r="L418" i="2"/>
  <c r="K418" i="2"/>
  <c r="I418" i="2"/>
  <c r="J418" i="2" s="1"/>
  <c r="I417" i="2"/>
  <c r="J417" i="2" s="1"/>
  <c r="K417" i="2" s="1"/>
  <c r="M487" i="1"/>
  <c r="L487" i="1"/>
  <c r="I487" i="1"/>
  <c r="J487" i="1" s="1"/>
  <c r="K487" i="1" s="1"/>
  <c r="M486" i="1"/>
  <c r="L486" i="1"/>
  <c r="I486" i="1"/>
  <c r="J486" i="1" s="1"/>
  <c r="K486" i="1" s="1"/>
  <c r="M485" i="1"/>
  <c r="L485" i="1"/>
  <c r="K485" i="1"/>
  <c r="I485" i="1"/>
  <c r="J485" i="1" s="1"/>
  <c r="M484" i="1"/>
  <c r="L484" i="1"/>
  <c r="I484" i="1"/>
  <c r="J484" i="1" s="1"/>
  <c r="K484" i="1" s="1"/>
  <c r="M483" i="1"/>
  <c r="L483" i="1"/>
  <c r="I483" i="1"/>
  <c r="J483" i="1" s="1"/>
  <c r="K483" i="1" s="1"/>
  <c r="M482" i="1"/>
  <c r="L482" i="1"/>
  <c r="I482" i="1"/>
  <c r="J482" i="1" s="1"/>
  <c r="K482" i="1" s="1"/>
  <c r="M481" i="1"/>
  <c r="L481" i="1"/>
  <c r="I481" i="1"/>
  <c r="J481" i="1" s="1"/>
  <c r="K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I478" i="1"/>
  <c r="J478" i="1" s="1"/>
  <c r="K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I471" i="1"/>
  <c r="J471" i="1" s="1"/>
  <c r="K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I442" i="1"/>
  <c r="J442" i="1" s="1"/>
  <c r="K442" i="1" s="1"/>
  <c r="M441" i="1"/>
  <c r="L441" i="1"/>
  <c r="I441" i="1"/>
  <c r="J441" i="1" s="1"/>
  <c r="K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J437" i="1" s="1"/>
  <c r="K437" i="1" s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I434" i="1"/>
  <c r="J434" i="1" s="1"/>
  <c r="K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I428" i="1"/>
  <c r="J428" i="1" s="1"/>
  <c r="K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I422" i="1"/>
  <c r="J422" i="1" s="1"/>
  <c r="K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I413" i="1"/>
  <c r="J413" i="1" s="1"/>
  <c r="K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407" i="1"/>
  <c r="L407" i="1"/>
  <c r="I407" i="1"/>
  <c r="J407" i="1" s="1"/>
  <c r="K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224" i="1"/>
  <c r="L224" i="1"/>
  <c r="I224" i="1"/>
  <c r="J224" i="1" s="1"/>
  <c r="K224" i="1" s="1"/>
  <c r="M36" i="2"/>
  <c r="L36" i="2"/>
  <c r="K36" i="2"/>
  <c r="I36" i="2"/>
  <c r="J36" i="2" s="1"/>
  <c r="M223" i="1"/>
  <c r="L223" i="1"/>
  <c r="I223" i="1"/>
  <c r="J223" i="1" s="1"/>
  <c r="K223" i="1" s="1"/>
  <c r="M15" i="1"/>
  <c r="L15" i="1"/>
  <c r="I15" i="1"/>
  <c r="J15" i="1" s="1"/>
  <c r="K15" i="1" s="1"/>
  <c r="K27" i="5" l="1"/>
  <c r="J32" i="5"/>
  <c r="M23" i="4"/>
  <c r="L23" i="4"/>
  <c r="K23" i="4"/>
  <c r="I23" i="4"/>
  <c r="J23" i="4" s="1"/>
  <c r="I42" i="4"/>
  <c r="M41" i="4"/>
  <c r="L41" i="4"/>
  <c r="K41" i="4"/>
  <c r="I41" i="4"/>
  <c r="J41" i="4" s="1"/>
  <c r="M40" i="4"/>
  <c r="L40" i="4"/>
  <c r="K40" i="4"/>
  <c r="I40" i="4"/>
  <c r="J40" i="4" s="1"/>
  <c r="M39" i="4"/>
  <c r="L39" i="4"/>
  <c r="K39" i="4"/>
  <c r="I39" i="4"/>
  <c r="J39" i="4" s="1"/>
  <c r="M38" i="4"/>
  <c r="L38" i="4"/>
  <c r="K38" i="4"/>
  <c r="I38" i="4"/>
  <c r="J38" i="4" s="1"/>
  <c r="M37" i="4"/>
  <c r="L37" i="4"/>
  <c r="K37" i="4"/>
  <c r="I37" i="4"/>
  <c r="J37" i="4" s="1"/>
  <c r="I36" i="4"/>
  <c r="J36" i="4" s="1"/>
  <c r="K36" i="4" s="1"/>
  <c r="M35" i="4"/>
  <c r="L35" i="4"/>
  <c r="K35" i="4"/>
  <c r="I35" i="4"/>
  <c r="J35" i="4" s="1"/>
  <c r="I34" i="4"/>
  <c r="J34" i="4" s="1"/>
  <c r="K34" i="4" s="1"/>
  <c r="I10" i="2"/>
  <c r="J10" i="2" s="1"/>
  <c r="K10" i="2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J205" i="1" s="1"/>
  <c r="K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I193" i="1"/>
  <c r="J193" i="1" s="1"/>
  <c r="K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I175" i="1"/>
  <c r="J175" i="1" s="1"/>
  <c r="K175" i="1" s="1"/>
  <c r="M174" i="1"/>
  <c r="L174" i="1"/>
  <c r="I174" i="1"/>
  <c r="J174" i="1" s="1"/>
  <c r="K174" i="1" s="1"/>
  <c r="M173" i="1"/>
  <c r="L173" i="1"/>
  <c r="I173" i="1"/>
  <c r="J173" i="1" s="1"/>
  <c r="K173" i="1" s="1"/>
  <c r="M172" i="1"/>
  <c r="L172" i="1"/>
  <c r="I172" i="1"/>
  <c r="J172" i="1" s="1"/>
  <c r="K172" i="1" s="1"/>
  <c r="M171" i="1"/>
  <c r="L171" i="1"/>
  <c r="I171" i="1"/>
  <c r="J171" i="1" s="1"/>
  <c r="K171" i="1" s="1"/>
  <c r="M170" i="1"/>
  <c r="L170" i="1"/>
  <c r="I170" i="1"/>
  <c r="J170" i="1" s="1"/>
  <c r="K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I166" i="1"/>
  <c r="J166" i="1" s="1"/>
  <c r="K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I162" i="1"/>
  <c r="J162" i="1" s="1"/>
  <c r="K162" i="1" s="1"/>
  <c r="M161" i="1"/>
  <c r="L161" i="1"/>
  <c r="I161" i="1"/>
  <c r="J161" i="1" s="1"/>
  <c r="K161" i="1" s="1"/>
  <c r="M160" i="1"/>
  <c r="L160" i="1"/>
  <c r="I160" i="1"/>
  <c r="J160" i="1" s="1"/>
  <c r="K160" i="1" s="1"/>
  <c r="M159" i="1"/>
  <c r="L159" i="1"/>
  <c r="I159" i="1"/>
  <c r="J159" i="1" s="1"/>
  <c r="K159" i="1" s="1"/>
  <c r="M158" i="1"/>
  <c r="L158" i="1"/>
  <c r="K158" i="1"/>
  <c r="I158" i="1"/>
  <c r="J158" i="1" s="1"/>
  <c r="M157" i="1"/>
  <c r="L157" i="1"/>
  <c r="K157" i="1"/>
  <c r="I157" i="1"/>
  <c r="J157" i="1" s="1"/>
  <c r="M156" i="1"/>
  <c r="L156" i="1"/>
  <c r="I156" i="1"/>
  <c r="J156" i="1" s="1"/>
  <c r="K156" i="1" s="1"/>
  <c r="M155" i="1"/>
  <c r="L155" i="1"/>
  <c r="K155" i="1"/>
  <c r="I155" i="1"/>
  <c r="J155" i="1" s="1"/>
  <c r="M154" i="1"/>
  <c r="L154" i="1"/>
  <c r="I154" i="1"/>
  <c r="J154" i="1" s="1"/>
  <c r="K154" i="1" s="1"/>
  <c r="M153" i="1"/>
  <c r="L153" i="1"/>
  <c r="I153" i="1"/>
  <c r="J153" i="1" s="1"/>
  <c r="K153" i="1" s="1"/>
  <c r="M152" i="1"/>
  <c r="L152" i="1"/>
  <c r="I152" i="1"/>
  <c r="J152" i="1" s="1"/>
  <c r="K152" i="1" s="1"/>
  <c r="M151" i="1"/>
  <c r="L151" i="1"/>
  <c r="I151" i="1"/>
  <c r="J151" i="1" s="1"/>
  <c r="K151" i="1" s="1"/>
  <c r="M150" i="1"/>
  <c r="L150" i="1"/>
  <c r="I150" i="1"/>
  <c r="J150" i="1" s="1"/>
  <c r="K150" i="1" s="1"/>
  <c r="M149" i="1"/>
  <c r="L149" i="1"/>
  <c r="I149" i="1"/>
  <c r="J149" i="1" s="1"/>
  <c r="K149" i="1" s="1"/>
  <c r="M148" i="1"/>
  <c r="L148" i="1"/>
  <c r="I148" i="1"/>
  <c r="J148" i="1" s="1"/>
  <c r="K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I139" i="1"/>
  <c r="J139" i="1" s="1"/>
  <c r="K139" i="1" s="1"/>
  <c r="M14" i="1"/>
  <c r="L14" i="1"/>
  <c r="K14" i="1"/>
  <c r="I14" i="1"/>
  <c r="J14" i="1" s="1"/>
  <c r="M13" i="1"/>
  <c r="L13" i="1"/>
  <c r="I13" i="1"/>
  <c r="J13" i="1" s="1"/>
  <c r="K13" i="1" s="1"/>
  <c r="M12" i="1"/>
  <c r="L12" i="1"/>
  <c r="I12" i="1"/>
  <c r="J12" i="1" s="1"/>
  <c r="K12" i="1" s="1"/>
  <c r="M11" i="1"/>
  <c r="L11" i="1"/>
  <c r="I11" i="1"/>
  <c r="J11" i="1" s="1"/>
  <c r="K11" i="1" s="1"/>
  <c r="J42" i="4" l="1"/>
  <c r="I18" i="3"/>
  <c r="J18" i="3" s="1"/>
  <c r="K18" i="3" s="1"/>
  <c r="I17" i="3"/>
  <c r="J17" i="3" s="1"/>
  <c r="K17" i="3" s="1"/>
  <c r="M16" i="3"/>
  <c r="L16" i="3"/>
  <c r="K16" i="3"/>
  <c r="I16" i="3"/>
  <c r="M15" i="3"/>
  <c r="L15" i="3"/>
  <c r="K15" i="3"/>
  <c r="I15" i="3"/>
  <c r="J15" i="3" s="1"/>
  <c r="I19" i="3"/>
  <c r="J19" i="3" s="1"/>
  <c r="K19" i="3" s="1"/>
  <c r="I11" i="3"/>
  <c r="J11" i="3" s="1"/>
  <c r="K11" i="3" s="1"/>
  <c r="J16" i="3" l="1"/>
  <c r="J21" i="3" s="1"/>
  <c r="I21" i="3"/>
  <c r="K42" i="4"/>
  <c r="I42" i="5"/>
  <c r="J42" i="5" s="1"/>
  <c r="K42" i="5" s="1"/>
  <c r="M41" i="5"/>
  <c r="L41" i="5"/>
  <c r="K41" i="5"/>
  <c r="I41" i="5"/>
  <c r="J41" i="5" s="1"/>
  <c r="M40" i="5"/>
  <c r="L40" i="5"/>
  <c r="K40" i="5"/>
  <c r="I40" i="5"/>
  <c r="J40" i="5" s="1"/>
  <c r="M39" i="5"/>
  <c r="L39" i="5"/>
  <c r="K39" i="5"/>
  <c r="I39" i="5"/>
  <c r="J39" i="5" s="1"/>
  <c r="M38" i="5"/>
  <c r="L38" i="5"/>
  <c r="K38" i="5"/>
  <c r="I38" i="5"/>
  <c r="J38" i="5" s="1"/>
  <c r="M37" i="5"/>
  <c r="L37" i="5"/>
  <c r="K37" i="5"/>
  <c r="I37" i="5"/>
  <c r="I78" i="5" s="1"/>
  <c r="M36" i="5"/>
  <c r="L36" i="5"/>
  <c r="K36" i="5"/>
  <c r="I36" i="5"/>
  <c r="J36" i="5" s="1"/>
  <c r="M35" i="5"/>
  <c r="L35" i="5"/>
  <c r="K35" i="5"/>
  <c r="I35" i="5"/>
  <c r="J35" i="5" s="1"/>
  <c r="M34" i="5"/>
  <c r="L34" i="5"/>
  <c r="K34" i="5"/>
  <c r="I34" i="5"/>
  <c r="J34" i="5" s="1"/>
  <c r="I47" i="4"/>
  <c r="J47" i="4" s="1"/>
  <c r="K47" i="4" s="1"/>
  <c r="I46" i="4"/>
  <c r="J46" i="4" s="1"/>
  <c r="K46" i="4" s="1"/>
  <c r="I45" i="4"/>
  <c r="J45" i="4" s="1"/>
  <c r="K45" i="4" s="1"/>
  <c r="I44" i="4"/>
  <c r="J44" i="4" s="1"/>
  <c r="K44" i="4" s="1"/>
  <c r="I43" i="4"/>
  <c r="J43" i="4" s="1"/>
  <c r="K43" i="4" s="1"/>
  <c r="I33" i="4"/>
  <c r="I32" i="4"/>
  <c r="J32" i="4" s="1"/>
  <c r="K32" i="4" s="1"/>
  <c r="I31" i="4"/>
  <c r="J31" i="4" s="1"/>
  <c r="K31" i="4" s="1"/>
  <c r="I30" i="4"/>
  <c r="J30" i="4" s="1"/>
  <c r="K30" i="4" s="1"/>
  <c r="I416" i="2"/>
  <c r="J416" i="2" s="1"/>
  <c r="K416" i="2" s="1"/>
  <c r="I415" i="2"/>
  <c r="J415" i="2" s="1"/>
  <c r="K415" i="2" s="1"/>
  <c r="I414" i="2"/>
  <c r="J414" i="2" s="1"/>
  <c r="K414" i="2" s="1"/>
  <c r="M138" i="1"/>
  <c r="L138" i="1"/>
  <c r="I138" i="1"/>
  <c r="J138" i="1" s="1"/>
  <c r="K138" i="1" s="1"/>
  <c r="J37" i="5" l="1"/>
  <c r="J78" i="5" s="1"/>
  <c r="J33" i="4"/>
  <c r="I413" i="2"/>
  <c r="J413" i="2" s="1"/>
  <c r="K413" i="2" s="1"/>
  <c r="I412" i="2"/>
  <c r="J412" i="2" s="1"/>
  <c r="K412" i="2" s="1"/>
  <c r="I411" i="2"/>
  <c r="J411" i="2" s="1"/>
  <c r="K411" i="2" s="1"/>
  <c r="I410" i="2"/>
  <c r="J410" i="2" s="1"/>
  <c r="K410" i="2" s="1"/>
  <c r="I409" i="2"/>
  <c r="J409" i="2" s="1"/>
  <c r="K409" i="2" s="1"/>
  <c r="I408" i="2"/>
  <c r="J408" i="2" s="1"/>
  <c r="K408" i="2" s="1"/>
  <c r="I407" i="2"/>
  <c r="J407" i="2" s="1"/>
  <c r="K407" i="2" s="1"/>
  <c r="I406" i="2"/>
  <c r="J406" i="2" s="1"/>
  <c r="K406" i="2" s="1"/>
  <c r="I405" i="2"/>
  <c r="J405" i="2" s="1"/>
  <c r="K405" i="2" s="1"/>
  <c r="I404" i="2"/>
  <c r="J404" i="2" s="1"/>
  <c r="K404" i="2" s="1"/>
  <c r="I403" i="2"/>
  <c r="J403" i="2" s="1"/>
  <c r="K403" i="2" s="1"/>
  <c r="I402" i="2"/>
  <c r="J402" i="2" s="1"/>
  <c r="K402" i="2" s="1"/>
  <c r="I401" i="2"/>
  <c r="J401" i="2" s="1"/>
  <c r="K401" i="2" s="1"/>
  <c r="I400" i="2"/>
  <c r="J400" i="2" s="1"/>
  <c r="K400" i="2" s="1"/>
  <c r="I399" i="2"/>
  <c r="J399" i="2" s="1"/>
  <c r="K399" i="2" s="1"/>
  <c r="I398" i="2"/>
  <c r="J398" i="2" s="1"/>
  <c r="K398" i="2" s="1"/>
  <c r="I397" i="2"/>
  <c r="J397" i="2" s="1"/>
  <c r="K397" i="2" s="1"/>
  <c r="I396" i="2"/>
  <c r="J396" i="2" s="1"/>
  <c r="K396" i="2" s="1"/>
  <c r="I395" i="2"/>
  <c r="J395" i="2" s="1"/>
  <c r="K395" i="2" s="1"/>
  <c r="I394" i="2"/>
  <c r="J394" i="2" s="1"/>
  <c r="K394" i="2" s="1"/>
  <c r="I393" i="2"/>
  <c r="J393" i="2" s="1"/>
  <c r="K393" i="2" s="1"/>
  <c r="I392" i="2"/>
  <c r="J392" i="2" s="1"/>
  <c r="K392" i="2" s="1"/>
  <c r="I391" i="2"/>
  <c r="J391" i="2" s="1"/>
  <c r="K391" i="2" s="1"/>
  <c r="I390" i="2"/>
  <c r="J390" i="2" s="1"/>
  <c r="K390" i="2" s="1"/>
  <c r="I389" i="2"/>
  <c r="J389" i="2" s="1"/>
  <c r="K389" i="2" s="1"/>
  <c r="I388" i="2"/>
  <c r="J388" i="2" s="1"/>
  <c r="K388" i="2" s="1"/>
  <c r="I387" i="2"/>
  <c r="J387" i="2" s="1"/>
  <c r="K387" i="2" s="1"/>
  <c r="I220" i="2"/>
  <c r="J220" i="2" s="1"/>
  <c r="K220" i="2" s="1"/>
  <c r="I219" i="2"/>
  <c r="J219" i="2" s="1"/>
  <c r="K219" i="2" s="1"/>
  <c r="I218" i="2"/>
  <c r="J218" i="2" s="1"/>
  <c r="K218" i="2" s="1"/>
  <c r="I217" i="2"/>
  <c r="J217" i="2" s="1"/>
  <c r="K217" i="2" s="1"/>
  <c r="I216" i="2"/>
  <c r="J216" i="2" s="1"/>
  <c r="K216" i="2" s="1"/>
  <c r="I215" i="2"/>
  <c r="J215" i="2" s="1"/>
  <c r="K215" i="2" s="1"/>
  <c r="I214" i="2"/>
  <c r="J214" i="2" s="1"/>
  <c r="K214" i="2" s="1"/>
  <c r="I213" i="2"/>
  <c r="J213" i="2" s="1"/>
  <c r="K213" i="2" s="1"/>
  <c r="I212" i="2"/>
  <c r="J212" i="2" s="1"/>
  <c r="K212" i="2" s="1"/>
  <c r="I211" i="2"/>
  <c r="J211" i="2" s="1"/>
  <c r="K211" i="2" s="1"/>
  <c r="I9" i="2"/>
  <c r="J9" i="2" s="1"/>
  <c r="K9" i="2" s="1"/>
  <c r="K33" i="4" l="1"/>
  <c r="I210" i="2" l="1"/>
  <c r="J210" i="2" s="1"/>
  <c r="K210" i="2" s="1"/>
  <c r="I209" i="2"/>
  <c r="J209" i="2" s="1"/>
  <c r="K209" i="2" s="1"/>
  <c r="I208" i="2"/>
  <c r="J208" i="2" s="1"/>
  <c r="K208" i="2" s="1"/>
  <c r="I207" i="2"/>
  <c r="J207" i="2" s="1"/>
  <c r="K207" i="2" s="1"/>
  <c r="I206" i="2"/>
  <c r="J206" i="2" s="1"/>
  <c r="K206" i="2" s="1"/>
  <c r="I205" i="2"/>
  <c r="J205" i="2" s="1"/>
  <c r="K205" i="2" s="1"/>
  <c r="I204" i="2"/>
  <c r="J204" i="2" s="1"/>
  <c r="K204" i="2" s="1"/>
  <c r="I203" i="2"/>
  <c r="J203" i="2" s="1"/>
  <c r="K203" i="2" s="1"/>
  <c r="I202" i="2"/>
  <c r="J202" i="2" s="1"/>
  <c r="K202" i="2" s="1"/>
  <c r="I201" i="2"/>
  <c r="J201" i="2" s="1"/>
  <c r="K201" i="2" s="1"/>
  <c r="I200" i="2"/>
  <c r="J200" i="2" s="1"/>
  <c r="K200" i="2" s="1"/>
  <c r="I199" i="2"/>
  <c r="J199" i="2" s="1"/>
  <c r="K199" i="2" s="1"/>
  <c r="I198" i="2"/>
  <c r="J198" i="2" s="1"/>
  <c r="K198" i="2" s="1"/>
  <c r="I197" i="2"/>
  <c r="J197" i="2" s="1"/>
  <c r="K197" i="2" s="1"/>
  <c r="I196" i="2"/>
  <c r="J196" i="2" s="1"/>
  <c r="K196" i="2" s="1"/>
  <c r="I195" i="2"/>
  <c r="J195" i="2" s="1"/>
  <c r="K195" i="2" s="1"/>
  <c r="I194" i="2"/>
  <c r="J194" i="2" s="1"/>
  <c r="K194" i="2" s="1"/>
  <c r="I193" i="2"/>
  <c r="J193" i="2" s="1"/>
  <c r="K193" i="2" s="1"/>
  <c r="I192" i="2"/>
  <c r="J192" i="2" s="1"/>
  <c r="K192" i="2" s="1"/>
  <c r="I191" i="2"/>
  <c r="J191" i="2" s="1"/>
  <c r="K191" i="2" s="1"/>
  <c r="I190" i="2"/>
  <c r="J190" i="2" s="1"/>
  <c r="K190" i="2" s="1"/>
  <c r="I189" i="2"/>
  <c r="J189" i="2" s="1"/>
  <c r="K189" i="2" s="1"/>
  <c r="I188" i="2"/>
  <c r="J188" i="2" s="1"/>
  <c r="K188" i="2" s="1"/>
  <c r="I187" i="2"/>
  <c r="J187" i="2" s="1"/>
  <c r="K187" i="2" s="1"/>
  <c r="I186" i="2"/>
  <c r="J186" i="2" s="1"/>
  <c r="K186" i="2" s="1"/>
  <c r="I185" i="2"/>
  <c r="J185" i="2" s="1"/>
  <c r="K185" i="2" s="1"/>
  <c r="I184" i="2"/>
  <c r="J184" i="2" s="1"/>
  <c r="K184" i="2" s="1"/>
  <c r="I183" i="2"/>
  <c r="J183" i="2" s="1"/>
  <c r="K183" i="2" s="1"/>
  <c r="I182" i="2"/>
  <c r="J182" i="2" s="1"/>
  <c r="K182" i="2" s="1"/>
  <c r="I51" i="4" l="1"/>
  <c r="I108" i="4" s="1"/>
  <c r="I50" i="4"/>
  <c r="J50" i="4" s="1"/>
  <c r="K50" i="4" s="1"/>
  <c r="I49" i="4"/>
  <c r="J49" i="4" s="1"/>
  <c r="K49" i="4" s="1"/>
  <c r="J51" i="4" l="1"/>
  <c r="J108" i="4" s="1"/>
  <c r="I181" i="2"/>
  <c r="J181" i="2" s="1"/>
  <c r="K181" i="2" s="1"/>
  <c r="I180" i="2"/>
  <c r="J180" i="2" s="1"/>
  <c r="K180" i="2" s="1"/>
  <c r="I179" i="2"/>
  <c r="J179" i="2" s="1"/>
  <c r="K179" i="2" s="1"/>
  <c r="I178" i="2"/>
  <c r="J178" i="2" s="1"/>
  <c r="K178" i="2" s="1"/>
  <c r="I177" i="2"/>
  <c r="J177" i="2" s="1"/>
  <c r="K177" i="2" s="1"/>
  <c r="I176" i="2"/>
  <c r="J176" i="2" s="1"/>
  <c r="K176" i="2" s="1"/>
  <c r="I175" i="2"/>
  <c r="J175" i="2" s="1"/>
  <c r="K175" i="2" s="1"/>
  <c r="I174" i="2"/>
  <c r="J174" i="2" s="1"/>
  <c r="K174" i="2" s="1"/>
  <c r="I173" i="2"/>
  <c r="J173" i="2" s="1"/>
  <c r="K173" i="2" s="1"/>
  <c r="I172" i="2"/>
  <c r="J172" i="2" s="1"/>
  <c r="K172" i="2" s="1"/>
  <c r="I171" i="2"/>
  <c r="J171" i="2" s="1"/>
  <c r="K171" i="2" s="1"/>
  <c r="I170" i="2"/>
  <c r="J170" i="2" s="1"/>
  <c r="K170" i="2" s="1"/>
  <c r="I169" i="2"/>
  <c r="J169" i="2" s="1"/>
  <c r="K169" i="2" s="1"/>
  <c r="I168" i="2"/>
  <c r="J168" i="2" s="1"/>
  <c r="K168" i="2" s="1"/>
  <c r="I167" i="2"/>
  <c r="J167" i="2" s="1"/>
  <c r="K167" i="2" s="1"/>
  <c r="I166" i="2"/>
  <c r="J166" i="2" s="1"/>
  <c r="K166" i="2" s="1"/>
  <c r="I165" i="2"/>
  <c r="J165" i="2" s="1"/>
  <c r="K165" i="2" s="1"/>
  <c r="I164" i="2"/>
  <c r="J164" i="2" s="1"/>
  <c r="K164" i="2" s="1"/>
  <c r="I163" i="2"/>
  <c r="J163" i="2" s="1"/>
  <c r="K163" i="2" s="1"/>
  <c r="I162" i="2"/>
  <c r="J162" i="2" s="1"/>
  <c r="K162" i="2" s="1"/>
  <c r="I161" i="2"/>
  <c r="J161" i="2" s="1"/>
  <c r="K161" i="2" s="1"/>
  <c r="I160" i="2"/>
  <c r="J160" i="2" s="1"/>
  <c r="K160" i="2" s="1"/>
  <c r="I159" i="2"/>
  <c r="J159" i="2" s="1"/>
  <c r="K159" i="2" s="1"/>
  <c r="I158" i="2"/>
  <c r="J158" i="2" s="1"/>
  <c r="K158" i="2" s="1"/>
  <c r="I157" i="2"/>
  <c r="J157" i="2" s="1"/>
  <c r="K157" i="2" s="1"/>
  <c r="I156" i="2"/>
  <c r="J156" i="2" s="1"/>
  <c r="K156" i="2" s="1"/>
  <c r="I155" i="2"/>
  <c r="J155" i="2" s="1"/>
  <c r="K155" i="2" s="1"/>
  <c r="I154" i="2"/>
  <c r="J154" i="2" s="1"/>
  <c r="K154" i="2" s="1"/>
  <c r="I153" i="2"/>
  <c r="J153" i="2" s="1"/>
  <c r="K153" i="2" s="1"/>
  <c r="I152" i="2"/>
  <c r="J152" i="2" s="1"/>
  <c r="K152" i="2" s="1"/>
  <c r="I151" i="2"/>
  <c r="J151" i="2" s="1"/>
  <c r="K151" i="2" s="1"/>
  <c r="I150" i="2"/>
  <c r="J150" i="2" s="1"/>
  <c r="K150" i="2" s="1"/>
  <c r="I149" i="2"/>
  <c r="J149" i="2" s="1"/>
  <c r="K149" i="2" s="1"/>
  <c r="I148" i="2"/>
  <c r="J148" i="2" s="1"/>
  <c r="K148" i="2" s="1"/>
  <c r="I147" i="2"/>
  <c r="J147" i="2" s="1"/>
  <c r="K147" i="2" s="1"/>
  <c r="I146" i="2"/>
  <c r="J146" i="2" s="1"/>
  <c r="K146" i="2" s="1"/>
  <c r="I145" i="2"/>
  <c r="J145" i="2" s="1"/>
  <c r="K145" i="2" s="1"/>
  <c r="I144" i="2"/>
  <c r="J144" i="2" s="1"/>
  <c r="K144" i="2" s="1"/>
  <c r="I143" i="2"/>
  <c r="J143" i="2" s="1"/>
  <c r="K143" i="2" s="1"/>
  <c r="I142" i="2"/>
  <c r="J142" i="2" s="1"/>
  <c r="K142" i="2" s="1"/>
  <c r="I141" i="2"/>
  <c r="J141" i="2" s="1"/>
  <c r="K141" i="2" s="1"/>
  <c r="I140" i="2"/>
  <c r="J140" i="2" s="1"/>
  <c r="K140" i="2" s="1"/>
  <c r="I139" i="2"/>
  <c r="J139" i="2" s="1"/>
  <c r="K139" i="2" s="1"/>
  <c r="I138" i="2"/>
  <c r="J138" i="2" s="1"/>
  <c r="K138" i="2" s="1"/>
  <c r="I137" i="2"/>
  <c r="J137" i="2" s="1"/>
  <c r="K137" i="2" s="1"/>
  <c r="I136" i="2"/>
  <c r="J136" i="2" s="1"/>
  <c r="K136" i="2" s="1"/>
  <c r="I135" i="2"/>
  <c r="J135" i="2" s="1"/>
  <c r="K135" i="2" s="1"/>
  <c r="I134" i="2"/>
  <c r="J134" i="2" s="1"/>
  <c r="K134" i="2" s="1"/>
  <c r="I133" i="2"/>
  <c r="J133" i="2" s="1"/>
  <c r="K133" i="2" s="1"/>
  <c r="I132" i="2"/>
  <c r="J132" i="2" s="1"/>
  <c r="K132" i="2" s="1"/>
  <c r="I131" i="2"/>
  <c r="J131" i="2" s="1"/>
  <c r="K131" i="2" s="1"/>
  <c r="I130" i="2"/>
  <c r="J130" i="2" s="1"/>
  <c r="K130" i="2" s="1"/>
  <c r="I129" i="2"/>
  <c r="J129" i="2" s="1"/>
  <c r="K129" i="2" s="1"/>
  <c r="I128" i="2"/>
  <c r="J128" i="2" s="1"/>
  <c r="K128" i="2" s="1"/>
  <c r="I127" i="2"/>
  <c r="J127" i="2" s="1"/>
  <c r="K127" i="2" s="1"/>
  <c r="I126" i="2"/>
  <c r="J126" i="2" s="1"/>
  <c r="K126" i="2" s="1"/>
  <c r="I125" i="2"/>
  <c r="J125" i="2" s="1"/>
  <c r="K125" i="2" s="1"/>
  <c r="I124" i="2"/>
  <c r="J124" i="2" s="1"/>
  <c r="K124" i="2" s="1"/>
  <c r="I123" i="2"/>
  <c r="J123" i="2" s="1"/>
  <c r="K123" i="2" s="1"/>
  <c r="I122" i="2"/>
  <c r="J122" i="2" s="1"/>
  <c r="K122" i="2" s="1"/>
  <c r="I121" i="2"/>
  <c r="J121" i="2" s="1"/>
  <c r="K121" i="2" s="1"/>
  <c r="I120" i="2"/>
  <c r="J120" i="2" s="1"/>
  <c r="K120" i="2" s="1"/>
  <c r="I119" i="2"/>
  <c r="J119" i="2" s="1"/>
  <c r="K119" i="2" s="1"/>
  <c r="I118" i="2"/>
  <c r="J118" i="2" s="1"/>
  <c r="K118" i="2" s="1"/>
  <c r="I117" i="2"/>
  <c r="J117" i="2" s="1"/>
  <c r="K117" i="2" s="1"/>
  <c r="I116" i="2"/>
  <c r="J116" i="2" s="1"/>
  <c r="K116" i="2" s="1"/>
  <c r="I115" i="2"/>
  <c r="J115" i="2" s="1"/>
  <c r="K115" i="2" s="1"/>
  <c r="I114" i="2"/>
  <c r="J114" i="2" s="1"/>
  <c r="K114" i="2" s="1"/>
  <c r="I113" i="2"/>
  <c r="J113" i="2" s="1"/>
  <c r="K113" i="2" s="1"/>
  <c r="I112" i="2"/>
  <c r="J112" i="2" s="1"/>
  <c r="K112" i="2" s="1"/>
  <c r="I111" i="2"/>
  <c r="J111" i="2" s="1"/>
  <c r="K111" i="2" s="1"/>
  <c r="I110" i="2"/>
  <c r="J110" i="2" s="1"/>
  <c r="K110" i="2" s="1"/>
  <c r="I109" i="2"/>
  <c r="J109" i="2" s="1"/>
  <c r="K109" i="2" s="1"/>
  <c r="I108" i="2"/>
  <c r="J108" i="2" s="1"/>
  <c r="K108" i="2" s="1"/>
  <c r="I107" i="2"/>
  <c r="J107" i="2" s="1"/>
  <c r="K107" i="2" s="1"/>
  <c r="I106" i="2"/>
  <c r="J106" i="2" s="1"/>
  <c r="K106" i="2" s="1"/>
  <c r="I105" i="2"/>
  <c r="J105" i="2" s="1"/>
  <c r="K105" i="2" s="1"/>
  <c r="I104" i="2"/>
  <c r="J104" i="2" s="1"/>
  <c r="K104" i="2" s="1"/>
  <c r="I103" i="2"/>
  <c r="J103" i="2" s="1"/>
  <c r="K103" i="2" s="1"/>
  <c r="I102" i="2"/>
  <c r="J102" i="2" s="1"/>
  <c r="K102" i="2" s="1"/>
  <c r="I101" i="2"/>
  <c r="J101" i="2" s="1"/>
  <c r="K101" i="2" s="1"/>
  <c r="I100" i="2"/>
  <c r="J100" i="2" s="1"/>
  <c r="K100" i="2" s="1"/>
  <c r="I99" i="2"/>
  <c r="J99" i="2" s="1"/>
  <c r="K99" i="2" s="1"/>
  <c r="I98" i="2"/>
  <c r="I97" i="2"/>
  <c r="I481" i="2" s="1"/>
  <c r="I96" i="2"/>
  <c r="J96" i="2" s="1"/>
  <c r="K96" i="2" s="1"/>
  <c r="I95" i="2"/>
  <c r="J95" i="2" s="1"/>
  <c r="K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90" i="2"/>
  <c r="J90" i="2" s="1"/>
  <c r="K90" i="2" s="1"/>
  <c r="I89" i="2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I84" i="2"/>
  <c r="J84" i="2" s="1"/>
  <c r="K84" i="2" s="1"/>
  <c r="I83" i="2"/>
  <c r="J83" i="2" s="1"/>
  <c r="K83" i="2" s="1"/>
  <c r="I82" i="2"/>
  <c r="J82" i="2" s="1"/>
  <c r="K82" i="2" s="1"/>
  <c r="I81" i="2"/>
  <c r="J81" i="2" s="1"/>
  <c r="K81" i="2" s="1"/>
  <c r="I80" i="2"/>
  <c r="I79" i="2"/>
  <c r="J79" i="2" s="1"/>
  <c r="K79" i="2" s="1"/>
  <c r="I78" i="2"/>
  <c r="J78" i="2" s="1"/>
  <c r="K78" i="2" s="1"/>
  <c r="I77" i="2"/>
  <c r="J77" i="2" s="1"/>
  <c r="K77" i="2" s="1"/>
  <c r="I76" i="2"/>
  <c r="J76" i="2" s="1"/>
  <c r="K76" i="2" s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52" i="1"/>
  <c r="J52" i="1" s="1"/>
  <c r="K52" i="1" s="1"/>
  <c r="L52" i="1"/>
  <c r="M52" i="1"/>
  <c r="I53" i="1"/>
  <c r="J53" i="1" s="1"/>
  <c r="K53" i="1" s="1"/>
  <c r="L53" i="1"/>
  <c r="M53" i="1"/>
  <c r="I54" i="1"/>
  <c r="J54" i="1" s="1"/>
  <c r="K54" i="1" s="1"/>
  <c r="L54" i="1"/>
  <c r="M54" i="1"/>
  <c r="I55" i="1"/>
  <c r="J55" i="1" s="1"/>
  <c r="K55" i="1" s="1"/>
  <c r="L55" i="1"/>
  <c r="M55" i="1"/>
  <c r="I56" i="1"/>
  <c r="J56" i="1" s="1"/>
  <c r="K56" i="1" s="1"/>
  <c r="L56" i="1"/>
  <c r="M56" i="1"/>
  <c r="I57" i="1"/>
  <c r="J57" i="1" s="1"/>
  <c r="K57" i="1" s="1"/>
  <c r="L57" i="1"/>
  <c r="M57" i="1"/>
  <c r="I58" i="1"/>
  <c r="J58" i="1" s="1"/>
  <c r="K58" i="1" s="1"/>
  <c r="L58" i="1"/>
  <c r="M58" i="1"/>
  <c r="I59" i="1"/>
  <c r="J59" i="1" s="1"/>
  <c r="K59" i="1" s="1"/>
  <c r="L59" i="1"/>
  <c r="M59" i="1"/>
  <c r="I60" i="1"/>
  <c r="J60" i="1" s="1"/>
  <c r="K60" i="1" s="1"/>
  <c r="L60" i="1"/>
  <c r="M60" i="1"/>
  <c r="I61" i="1"/>
  <c r="J61" i="1" s="1"/>
  <c r="K61" i="1" s="1"/>
  <c r="L61" i="1"/>
  <c r="M61" i="1"/>
  <c r="I62" i="1"/>
  <c r="J62" i="1" s="1"/>
  <c r="K62" i="1" s="1"/>
  <c r="L62" i="1"/>
  <c r="M62" i="1"/>
  <c r="I63" i="1"/>
  <c r="J63" i="1" s="1"/>
  <c r="K63" i="1" s="1"/>
  <c r="L63" i="1"/>
  <c r="M63" i="1"/>
  <c r="K108" i="4" l="1"/>
  <c r="J97" i="2"/>
  <c r="J481" i="2" s="1"/>
  <c r="J89" i="2"/>
  <c r="J80" i="2"/>
  <c r="K51" i="4"/>
  <c r="J98" i="2"/>
  <c r="K97" i="2" l="1"/>
  <c r="K89" i="2"/>
  <c r="K80" i="2"/>
  <c r="K98" i="2"/>
  <c r="M10" i="1" l="1"/>
  <c r="L10" i="1"/>
  <c r="I10" i="1"/>
  <c r="J10" i="1" s="1"/>
  <c r="K10" i="1" s="1"/>
  <c r="M9" i="1"/>
  <c r="L9" i="1"/>
  <c r="I9" i="1"/>
  <c r="J9" i="1" s="1"/>
  <c r="K9" i="1" s="1"/>
  <c r="L45" i="1" l="1"/>
  <c r="M45" i="1"/>
  <c r="I48" i="4"/>
  <c r="J48" i="4" s="1"/>
  <c r="K48" i="4" s="1"/>
  <c r="I29" i="4"/>
  <c r="J29" i="4" s="1"/>
  <c r="K29" i="4" s="1"/>
  <c r="I9" i="5" l="1"/>
  <c r="J9" i="5" s="1"/>
  <c r="K9" i="5" s="1"/>
  <c r="I8" i="5"/>
  <c r="I75" i="2"/>
  <c r="J75" i="2" s="1"/>
  <c r="K75" i="2" s="1"/>
  <c r="I74" i="2"/>
  <c r="J74" i="2" s="1"/>
  <c r="K74" i="2" s="1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M137" i="1"/>
  <c r="L137" i="1"/>
  <c r="I137" i="1"/>
  <c r="J137" i="1" s="1"/>
  <c r="K137" i="1" s="1"/>
  <c r="M136" i="1"/>
  <c r="L136" i="1"/>
  <c r="I136" i="1"/>
  <c r="J136" i="1" s="1"/>
  <c r="K136" i="1" s="1"/>
  <c r="M135" i="1"/>
  <c r="L135" i="1"/>
  <c r="I135" i="1"/>
  <c r="J135" i="1" s="1"/>
  <c r="K135" i="1" s="1"/>
  <c r="M134" i="1"/>
  <c r="L134" i="1"/>
  <c r="I134" i="1"/>
  <c r="J134" i="1" s="1"/>
  <c r="K134" i="1" s="1"/>
  <c r="M133" i="1"/>
  <c r="L133" i="1"/>
  <c r="I133" i="1"/>
  <c r="J133" i="1" s="1"/>
  <c r="K133" i="1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J107" i="1" s="1"/>
  <c r="K107" i="1" s="1"/>
  <c r="M106" i="1"/>
  <c r="L106" i="1"/>
  <c r="I106" i="1"/>
  <c r="J106" i="1" s="1"/>
  <c r="K106" i="1" s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I103" i="1"/>
  <c r="J103" i="1" s="1"/>
  <c r="K103" i="1" s="1"/>
  <c r="M102" i="1"/>
  <c r="L102" i="1"/>
  <c r="I102" i="1"/>
  <c r="M101" i="1"/>
  <c r="L101" i="1"/>
  <c r="I101" i="1"/>
  <c r="M100" i="1"/>
  <c r="L100" i="1"/>
  <c r="I100" i="1"/>
  <c r="I491" i="1" s="1"/>
  <c r="M99" i="1"/>
  <c r="L99" i="1"/>
  <c r="I99" i="1"/>
  <c r="J99" i="1" s="1"/>
  <c r="K99" i="1" s="1"/>
  <c r="M98" i="1"/>
  <c r="L98" i="1"/>
  <c r="I98" i="1"/>
  <c r="J98" i="1" s="1"/>
  <c r="K98" i="1" s="1"/>
  <c r="M97" i="1"/>
  <c r="L97" i="1"/>
  <c r="I97" i="1"/>
  <c r="J97" i="1" s="1"/>
  <c r="K97" i="1" s="1"/>
  <c r="M96" i="1"/>
  <c r="L96" i="1"/>
  <c r="I96" i="1"/>
  <c r="M95" i="1"/>
  <c r="L95" i="1"/>
  <c r="I95" i="1"/>
  <c r="J95" i="1" s="1"/>
  <c r="K95" i="1" s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M87" i="1"/>
  <c r="L87" i="1"/>
  <c r="I87" i="1"/>
  <c r="J87" i="1" s="1"/>
  <c r="K87" i="1" s="1"/>
  <c r="M86" i="1"/>
  <c r="L86" i="1"/>
  <c r="I86" i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J82" i="1" s="1"/>
  <c r="K82" i="1" s="1"/>
  <c r="M81" i="1"/>
  <c r="L81" i="1"/>
  <c r="I81" i="1"/>
  <c r="J81" i="1" s="1"/>
  <c r="K81" i="1" s="1"/>
  <c r="M80" i="1"/>
  <c r="L80" i="1"/>
  <c r="I80" i="1"/>
  <c r="J80" i="1" s="1"/>
  <c r="K80" i="1" s="1"/>
  <c r="M79" i="1"/>
  <c r="L79" i="1"/>
  <c r="I79" i="1"/>
  <c r="J79" i="1" s="1"/>
  <c r="K79" i="1" s="1"/>
  <c r="M78" i="1"/>
  <c r="L78" i="1"/>
  <c r="I78" i="1"/>
  <c r="J78" i="1" s="1"/>
  <c r="K78" i="1" s="1"/>
  <c r="M77" i="1"/>
  <c r="L77" i="1"/>
  <c r="I77" i="1"/>
  <c r="J77" i="1" s="1"/>
  <c r="K77" i="1" s="1"/>
  <c r="M76" i="1"/>
  <c r="L76" i="1"/>
  <c r="I76" i="1"/>
  <c r="J76" i="1" s="1"/>
  <c r="K76" i="1" s="1"/>
  <c r="M75" i="1"/>
  <c r="L75" i="1"/>
  <c r="I75" i="1"/>
  <c r="J75" i="1" s="1"/>
  <c r="K75" i="1" s="1"/>
  <c r="M74" i="1"/>
  <c r="L74" i="1"/>
  <c r="I74" i="1"/>
  <c r="J74" i="1" s="1"/>
  <c r="K74" i="1" s="1"/>
  <c r="M73" i="1"/>
  <c r="L73" i="1"/>
  <c r="I73" i="1"/>
  <c r="J73" i="1" s="1"/>
  <c r="K73" i="1" s="1"/>
  <c r="M72" i="1"/>
  <c r="L72" i="1"/>
  <c r="I72" i="1"/>
  <c r="J72" i="1" s="1"/>
  <c r="K72" i="1" s="1"/>
  <c r="M71" i="1"/>
  <c r="L71" i="1"/>
  <c r="I71" i="1"/>
  <c r="J71" i="1" s="1"/>
  <c r="K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J102" i="1" l="1"/>
  <c r="J91" i="1"/>
  <c r="J100" i="1"/>
  <c r="J491" i="1" s="1"/>
  <c r="J101" i="1"/>
  <c r="J96" i="1"/>
  <c r="J88" i="1"/>
  <c r="J86" i="1"/>
  <c r="K102" i="1" l="1"/>
  <c r="K91" i="1"/>
  <c r="K100" i="1"/>
  <c r="K101" i="1"/>
  <c r="K45" i="1"/>
  <c r="K96" i="1"/>
  <c r="K88" i="1"/>
  <c r="K86" i="1"/>
  <c r="I45" i="2" l="1"/>
  <c r="J45" i="2" s="1"/>
  <c r="K45" i="2" s="1"/>
  <c r="K27" i="4" l="1"/>
  <c r="K481" i="2" l="1"/>
  <c r="K491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M6" i="5" l="1"/>
  <c r="L6" i="5"/>
  <c r="M6" i="4"/>
  <c r="L6" i="4"/>
  <c r="M6" i="3"/>
  <c r="L6" i="3"/>
  <c r="L6" i="2"/>
  <c r="L70" i="5" l="1"/>
  <c r="L72" i="5"/>
  <c r="L71" i="5"/>
  <c r="L74" i="5"/>
  <c r="L73" i="5"/>
  <c r="M72" i="5"/>
  <c r="M70" i="5"/>
  <c r="M71" i="5"/>
  <c r="M74" i="5"/>
  <c r="M73" i="5"/>
  <c r="L21" i="5"/>
  <c r="L14" i="5"/>
  <c r="L11" i="5"/>
  <c r="L18" i="5"/>
  <c r="L20" i="5"/>
  <c r="L26" i="5"/>
  <c r="L23" i="5"/>
  <c r="L12" i="5"/>
  <c r="L19" i="5"/>
  <c r="L24" i="5"/>
  <c r="L27" i="5"/>
  <c r="M14" i="5"/>
  <c r="M11" i="5"/>
  <c r="M20" i="5"/>
  <c r="M26" i="5"/>
  <c r="M23" i="5"/>
  <c r="M24" i="5"/>
  <c r="M19" i="5"/>
  <c r="M18" i="5"/>
  <c r="M12" i="5"/>
  <c r="M21" i="5"/>
  <c r="M27" i="5"/>
  <c r="L86" i="4"/>
  <c r="L79" i="4"/>
  <c r="L106" i="4"/>
  <c r="L75" i="4"/>
  <c r="L90" i="4"/>
  <c r="L89" i="4"/>
  <c r="L82" i="4"/>
  <c r="L102" i="4"/>
  <c r="L85" i="4"/>
  <c r="L78" i="4"/>
  <c r="L105" i="4"/>
  <c r="L92" i="4"/>
  <c r="L81" i="4"/>
  <c r="L101" i="4"/>
  <c r="L76" i="4"/>
  <c r="L83" i="4"/>
  <c r="L77" i="4"/>
  <c r="L91" i="4"/>
  <c r="L100" i="4"/>
  <c r="L87" i="4"/>
  <c r="L80" i="4"/>
  <c r="L74" i="4"/>
  <c r="L72" i="4"/>
  <c r="M106" i="4"/>
  <c r="M75" i="4"/>
  <c r="M89" i="4"/>
  <c r="M82" i="4"/>
  <c r="M102" i="4"/>
  <c r="M85" i="4"/>
  <c r="M78" i="4"/>
  <c r="M105" i="4"/>
  <c r="M92" i="4"/>
  <c r="M81" i="4"/>
  <c r="M83" i="4"/>
  <c r="M86" i="4"/>
  <c r="M101" i="4"/>
  <c r="M77" i="4"/>
  <c r="M90" i="4"/>
  <c r="M91" i="4"/>
  <c r="M79" i="4"/>
  <c r="M100" i="4"/>
  <c r="M87" i="4"/>
  <c r="M80" i="4"/>
  <c r="M76" i="4"/>
  <c r="M74" i="4"/>
  <c r="M72" i="4"/>
  <c r="L28" i="2"/>
  <c r="L12" i="2"/>
  <c r="L35" i="2"/>
  <c r="L31" i="2"/>
  <c r="L34" i="2"/>
  <c r="L14" i="2"/>
  <c r="L33" i="2"/>
  <c r="L25" i="2"/>
  <c r="L29" i="2"/>
  <c r="L13" i="2"/>
  <c r="L32" i="2"/>
  <c r="L41" i="2"/>
  <c r="L40" i="2"/>
  <c r="L363" i="2"/>
  <c r="L324" i="2"/>
  <c r="L321" i="2"/>
  <c r="L301" i="2"/>
  <c r="L282" i="2"/>
  <c r="L246" i="2"/>
  <c r="L234" i="2"/>
  <c r="L386" i="2"/>
  <c r="L379" i="2"/>
  <c r="L357" i="2"/>
  <c r="L337" i="2"/>
  <c r="L327" i="2"/>
  <c r="L298" i="2"/>
  <c r="L262" i="2"/>
  <c r="L249" i="2"/>
  <c r="L237" i="2"/>
  <c r="L222" i="2"/>
  <c r="L382" i="2"/>
  <c r="L317" i="2"/>
  <c r="L313" i="2"/>
  <c r="L291" i="2"/>
  <c r="L265" i="2"/>
  <c r="L255" i="2"/>
  <c r="L252" i="2"/>
  <c r="L342" i="2"/>
  <c r="L376" i="2"/>
  <c r="L353" i="2"/>
  <c r="L310" i="2"/>
  <c r="L245" i="2"/>
  <c r="L361" i="2"/>
  <c r="L385" i="2"/>
  <c r="L378" i="2"/>
  <c r="L356" i="2"/>
  <c r="L340" i="2"/>
  <c r="L330" i="2"/>
  <c r="L261" i="2"/>
  <c r="L239" i="2"/>
  <c r="L233" i="2"/>
  <c r="L221" i="2"/>
  <c r="L328" i="2"/>
  <c r="L263" i="2"/>
  <c r="L381" i="2"/>
  <c r="L374" i="2"/>
  <c r="L368" i="2"/>
  <c r="L359" i="2"/>
  <c r="L336" i="2"/>
  <c r="L316" i="2"/>
  <c r="L303" i="2"/>
  <c r="L290" i="2"/>
  <c r="L268" i="2"/>
  <c r="L251" i="2"/>
  <c r="L236" i="2"/>
  <c r="L238" i="2"/>
  <c r="L338" i="2"/>
  <c r="L346" i="2"/>
  <c r="L309" i="2"/>
  <c r="L277" i="2"/>
  <c r="L384" i="2"/>
  <c r="L377" i="2"/>
  <c r="L339" i="2"/>
  <c r="L329" i="2"/>
  <c r="L280" i="2"/>
  <c r="L274" i="2"/>
  <c r="L260" i="2"/>
  <c r="L244" i="2"/>
  <c r="L232" i="2"/>
  <c r="L270" i="2"/>
  <c r="L373" i="2"/>
  <c r="L335" i="2"/>
  <c r="L315" i="2"/>
  <c r="L293" i="2"/>
  <c r="L289" i="2"/>
  <c r="L267" i="2"/>
  <c r="L250" i="2"/>
  <c r="L247" i="2"/>
  <c r="L383" i="2"/>
  <c r="L334" i="2"/>
  <c r="L318" i="2"/>
  <c r="L314" i="2"/>
  <c r="L292" i="2"/>
  <c r="L266" i="2"/>
  <c r="L243" i="2"/>
  <c r="L228" i="2"/>
  <c r="L286" i="2"/>
  <c r="L348" i="2"/>
  <c r="L459" i="2"/>
  <c r="L468" i="2"/>
  <c r="L421" i="2"/>
  <c r="L475" i="2"/>
  <c r="L445" i="2"/>
  <c r="L452" i="2"/>
  <c r="L449" i="2"/>
  <c r="L476" i="2"/>
  <c r="L435" i="2"/>
  <c r="L422" i="2"/>
  <c r="L448" i="2"/>
  <c r="L433" i="2"/>
  <c r="L443" i="2"/>
  <c r="L469" i="2"/>
  <c r="L439" i="2"/>
  <c r="L64" i="5"/>
  <c r="L60" i="5"/>
  <c r="L67" i="5"/>
  <c r="L63" i="5"/>
  <c r="L59" i="5"/>
  <c r="L66" i="5"/>
  <c r="L69" i="5"/>
  <c r="L62" i="5"/>
  <c r="L68" i="5"/>
  <c r="L65" i="5"/>
  <c r="L61" i="5"/>
  <c r="M67" i="5"/>
  <c r="M63" i="5"/>
  <c r="M59" i="5"/>
  <c r="M66" i="5"/>
  <c r="M69" i="5"/>
  <c r="M62" i="5"/>
  <c r="M65" i="5"/>
  <c r="M68" i="5"/>
  <c r="M61" i="5"/>
  <c r="M64" i="5"/>
  <c r="M60" i="5"/>
  <c r="L62" i="4"/>
  <c r="L58" i="4"/>
  <c r="L65" i="4"/>
  <c r="L68" i="4"/>
  <c r="L61" i="4"/>
  <c r="L57" i="4"/>
  <c r="L71" i="4"/>
  <c r="L64" i="4"/>
  <c r="L70" i="4"/>
  <c r="L60" i="4"/>
  <c r="L56" i="4"/>
  <c r="L59" i="4"/>
  <c r="L55" i="4"/>
  <c r="L66" i="4"/>
  <c r="L69" i="4"/>
  <c r="L54" i="4"/>
  <c r="L15" i="4"/>
  <c r="L9" i="4"/>
  <c r="M65" i="4"/>
  <c r="M68" i="4"/>
  <c r="M61" i="4"/>
  <c r="M57" i="4"/>
  <c r="M71" i="4"/>
  <c r="M64" i="4"/>
  <c r="M55" i="4"/>
  <c r="M60" i="4"/>
  <c r="M56" i="4"/>
  <c r="M70" i="4"/>
  <c r="M66" i="4"/>
  <c r="M69" i="4"/>
  <c r="M62" i="4"/>
  <c r="M58" i="4"/>
  <c r="M59" i="4"/>
  <c r="M54" i="4"/>
  <c r="M15" i="4"/>
  <c r="M9" i="4"/>
  <c r="L48" i="5"/>
  <c r="M48" i="5"/>
  <c r="L53" i="4"/>
  <c r="L52" i="4"/>
  <c r="M53" i="4"/>
  <c r="M52" i="4"/>
  <c r="L14" i="4"/>
  <c r="L13" i="4"/>
  <c r="L12" i="4"/>
  <c r="M14" i="4"/>
  <c r="M13" i="4"/>
  <c r="M12" i="4"/>
  <c r="L37" i="2"/>
  <c r="L39" i="2"/>
  <c r="L38" i="2"/>
  <c r="L54" i="5"/>
  <c r="L57" i="5"/>
  <c r="L51" i="5"/>
  <c r="L45" i="5"/>
  <c r="L56" i="5"/>
  <c r="L53" i="5"/>
  <c r="L50" i="5"/>
  <c r="L47" i="5"/>
  <c r="L58" i="5"/>
  <c r="L43" i="5"/>
  <c r="L46" i="5"/>
  <c r="L55" i="5"/>
  <c r="L52" i="5"/>
  <c r="L49" i="5"/>
  <c r="M57" i="5"/>
  <c r="M51" i="5"/>
  <c r="M56" i="5"/>
  <c r="M53" i="5"/>
  <c r="M50" i="5"/>
  <c r="M47" i="5"/>
  <c r="M43" i="5"/>
  <c r="M46" i="5"/>
  <c r="M55" i="5"/>
  <c r="M52" i="5"/>
  <c r="M49" i="5"/>
  <c r="M54" i="5"/>
  <c r="M58" i="5"/>
  <c r="M45" i="5"/>
  <c r="L29" i="5"/>
  <c r="L10" i="5"/>
  <c r="L28" i="5"/>
  <c r="L30" i="5"/>
  <c r="M29" i="5"/>
  <c r="M28" i="5"/>
  <c r="M10" i="5"/>
  <c r="M30" i="5"/>
  <c r="L108" i="4"/>
  <c r="M108" i="4"/>
  <c r="L479" i="2"/>
  <c r="L462" i="2"/>
  <c r="L455" i="2"/>
  <c r="L432" i="2"/>
  <c r="L428" i="2"/>
  <c r="L424" i="2"/>
  <c r="L472" i="2"/>
  <c r="L465" i="2"/>
  <c r="L451" i="2"/>
  <c r="L417" i="2"/>
  <c r="L458" i="2"/>
  <c r="L478" i="2"/>
  <c r="L461" i="2"/>
  <c r="L454" i="2"/>
  <c r="L444" i="2"/>
  <c r="L438" i="2"/>
  <c r="L431" i="2"/>
  <c r="L427" i="2"/>
  <c r="L423" i="2"/>
  <c r="L471" i="2"/>
  <c r="L450" i="2"/>
  <c r="L441" i="2"/>
  <c r="L457" i="2"/>
  <c r="L434" i="2"/>
  <c r="L474" i="2"/>
  <c r="L467" i="2"/>
  <c r="L453" i="2"/>
  <c r="L430" i="2"/>
  <c r="L426" i="2"/>
  <c r="L419" i="2"/>
  <c r="L477" i="2"/>
  <c r="L470" i="2"/>
  <c r="L446" i="2"/>
  <c r="L456" i="2"/>
  <c r="L473" i="2"/>
  <c r="L429" i="2"/>
  <c r="L425" i="2"/>
  <c r="L436" i="2"/>
  <c r="L42" i="4"/>
  <c r="L36" i="4"/>
  <c r="L34" i="4"/>
  <c r="L50" i="4"/>
  <c r="M34" i="4"/>
  <c r="M42" i="4"/>
  <c r="M36" i="4"/>
  <c r="M50" i="4"/>
  <c r="L10" i="2"/>
  <c r="L412" i="2"/>
  <c r="L42" i="5"/>
  <c r="M42" i="5"/>
  <c r="L47" i="4"/>
  <c r="L43" i="4"/>
  <c r="L46" i="4"/>
  <c r="L45" i="4"/>
  <c r="L44" i="4"/>
  <c r="L32" i="4"/>
  <c r="L48" i="4"/>
  <c r="M46" i="4"/>
  <c r="M43" i="4"/>
  <c r="M45" i="4"/>
  <c r="M47" i="4"/>
  <c r="M44" i="4"/>
  <c r="M32" i="4"/>
  <c r="M48" i="4"/>
  <c r="L31" i="4"/>
  <c r="L33" i="4"/>
  <c r="L30" i="4"/>
  <c r="M31" i="4"/>
  <c r="M33" i="4"/>
  <c r="M30" i="4"/>
  <c r="L11" i="3"/>
  <c r="L18" i="3"/>
  <c r="L19" i="3"/>
  <c r="L17" i="3"/>
  <c r="M11" i="3"/>
  <c r="M18" i="3"/>
  <c r="M19" i="3"/>
  <c r="M17" i="3"/>
  <c r="L416" i="2"/>
  <c r="L415" i="2"/>
  <c r="L414" i="2"/>
  <c r="L398" i="2"/>
  <c r="L405" i="2"/>
  <c r="L213" i="2"/>
  <c r="L161" i="2"/>
  <c r="L9" i="2"/>
  <c r="L410" i="2"/>
  <c r="L393" i="2"/>
  <c r="L413" i="2"/>
  <c r="L396" i="2"/>
  <c r="L403" i="2"/>
  <c r="L399" i="2"/>
  <c r="L220" i="2"/>
  <c r="L216" i="2"/>
  <c r="L406" i="2"/>
  <c r="L392" i="2"/>
  <c r="L409" i="2"/>
  <c r="L389" i="2"/>
  <c r="L212" i="2"/>
  <c r="L402" i="2"/>
  <c r="L395" i="2"/>
  <c r="L219" i="2"/>
  <c r="L215" i="2"/>
  <c r="L404" i="2"/>
  <c r="L217" i="2"/>
  <c r="L391" i="2"/>
  <c r="L211" i="2"/>
  <c r="L400" i="2"/>
  <c r="L408" i="2"/>
  <c r="L401" i="2"/>
  <c r="L394" i="2"/>
  <c r="L388" i="2"/>
  <c r="L218" i="2"/>
  <c r="L411" i="2"/>
  <c r="L397" i="2"/>
  <c r="L214" i="2"/>
  <c r="L407" i="2"/>
  <c r="L387" i="2"/>
  <c r="L390" i="2"/>
  <c r="L207" i="2"/>
  <c r="L193" i="2"/>
  <c r="L205" i="2"/>
  <c r="L199" i="2"/>
  <c r="L183" i="2"/>
  <c r="L189" i="2"/>
  <c r="L202" i="2"/>
  <c r="L204" i="2"/>
  <c r="L190" i="2"/>
  <c r="L208" i="2"/>
  <c r="L196" i="2"/>
  <c r="L114" i="2"/>
  <c r="L119" i="2"/>
  <c r="L100" i="2"/>
  <c r="L77" i="2"/>
  <c r="L105" i="2"/>
  <c r="L107" i="2"/>
  <c r="L146" i="2"/>
  <c r="L136" i="2"/>
  <c r="L81" i="2"/>
  <c r="L125" i="2"/>
  <c r="L99" i="2"/>
  <c r="L76" i="2"/>
  <c r="L104" i="2"/>
  <c r="L151" i="2"/>
  <c r="L109" i="2"/>
  <c r="L149" i="2"/>
  <c r="L115" i="2"/>
  <c r="L80" i="2"/>
  <c r="L103" i="2"/>
  <c r="L96" i="2"/>
  <c r="L178" i="2"/>
  <c r="L186" i="2"/>
  <c r="L192" i="2"/>
  <c r="L198" i="2"/>
  <c r="L195" i="2"/>
  <c r="L182" i="2"/>
  <c r="L210" i="2"/>
  <c r="L201" i="2"/>
  <c r="L185" i="2"/>
  <c r="L187" i="2"/>
  <c r="L197" i="2"/>
  <c r="L194" i="2"/>
  <c r="L191" i="2"/>
  <c r="L188" i="2"/>
  <c r="L200" i="2"/>
  <c r="L184" i="2"/>
  <c r="L209" i="2"/>
  <c r="L206" i="2"/>
  <c r="L203" i="2"/>
  <c r="L180" i="2"/>
  <c r="L174" i="2"/>
  <c r="L160" i="2"/>
  <c r="L116" i="2"/>
  <c r="L137" i="2"/>
  <c r="L102" i="2"/>
  <c r="L98" i="2"/>
  <c r="L144" i="2"/>
  <c r="L163" i="2"/>
  <c r="L128" i="2"/>
  <c r="L142" i="2"/>
  <c r="L168" i="2"/>
  <c r="L51" i="4"/>
  <c r="L49" i="4"/>
  <c r="M51" i="4"/>
  <c r="M49" i="4"/>
  <c r="L179" i="2"/>
  <c r="L132" i="2"/>
  <c r="L126" i="2"/>
  <c r="L95" i="2"/>
  <c r="L82" i="2"/>
  <c r="L79" i="2"/>
  <c r="L113" i="2"/>
  <c r="L78" i="2"/>
  <c r="L117" i="2"/>
  <c r="L166" i="2"/>
  <c r="L153" i="2"/>
  <c r="L150" i="2"/>
  <c r="L147" i="2"/>
  <c r="L141" i="2"/>
  <c r="L135" i="2"/>
  <c r="L101" i="2"/>
  <c r="L92" i="2"/>
  <c r="L85" i="2"/>
  <c r="L157" i="2"/>
  <c r="L123" i="2"/>
  <c r="L175" i="2"/>
  <c r="L172" i="2"/>
  <c r="L169" i="2"/>
  <c r="L156" i="2"/>
  <c r="L138" i="2"/>
  <c r="L129" i="2"/>
  <c r="L110" i="2"/>
  <c r="L88" i="2"/>
  <c r="L181" i="2"/>
  <c r="L162" i="2"/>
  <c r="L122" i="2"/>
  <c r="L165" i="2"/>
  <c r="L159" i="2"/>
  <c r="L152" i="2"/>
  <c r="L143" i="2"/>
  <c r="L106" i="2"/>
  <c r="L84" i="2"/>
  <c r="L171" i="2"/>
  <c r="L155" i="2"/>
  <c r="L140" i="2"/>
  <c r="L134" i="2"/>
  <c r="L131" i="2"/>
  <c r="L97" i="2"/>
  <c r="L94" i="2"/>
  <c r="L91" i="2"/>
  <c r="L87" i="2"/>
  <c r="L176" i="2"/>
  <c r="L177" i="2"/>
  <c r="L164" i="2"/>
  <c r="L158" i="2"/>
  <c r="L124" i="2"/>
  <c r="L121" i="2"/>
  <c r="L112" i="2"/>
  <c r="L111" i="2"/>
  <c r="L145" i="2"/>
  <c r="L133" i="2"/>
  <c r="L118" i="2"/>
  <c r="L90" i="2"/>
  <c r="L120" i="2"/>
  <c r="L154" i="2"/>
  <c r="L139" i="2"/>
  <c r="L127" i="2"/>
  <c r="L108" i="2"/>
  <c r="L93" i="2"/>
  <c r="L86" i="2"/>
  <c r="L83" i="2"/>
  <c r="L89" i="2"/>
  <c r="L173" i="2"/>
  <c r="L170" i="2"/>
  <c r="L167" i="2"/>
  <c r="L148" i="2"/>
  <c r="L130" i="2"/>
  <c r="L29" i="4"/>
  <c r="M29" i="4"/>
  <c r="L9" i="5"/>
  <c r="M9" i="5"/>
  <c r="L75" i="2"/>
  <c r="L71" i="2"/>
  <c r="L62" i="2"/>
  <c r="L51" i="2"/>
  <c r="L47" i="2"/>
  <c r="L65" i="2"/>
  <c r="L58" i="2"/>
  <c r="L53" i="2"/>
  <c r="L74" i="2"/>
  <c r="L70" i="2"/>
  <c r="L55" i="2"/>
  <c r="L50" i="2"/>
  <c r="L72" i="2"/>
  <c r="L67" i="2"/>
  <c r="L61" i="2"/>
  <c r="L57" i="2"/>
  <c r="L52" i="2"/>
  <c r="L46" i="2"/>
  <c r="L64" i="2"/>
  <c r="L68" i="2"/>
  <c r="L73" i="2"/>
  <c r="L69" i="2"/>
  <c r="L49" i="2"/>
  <c r="L48" i="2"/>
  <c r="L66" i="2"/>
  <c r="L60" i="2"/>
  <c r="L56" i="2"/>
  <c r="L63" i="2"/>
  <c r="L54" i="2"/>
  <c r="L59" i="2"/>
  <c r="L481" i="2"/>
  <c r="L27" i="4"/>
  <c r="M27" i="4"/>
  <c r="L45" i="2"/>
  <c r="L10" i="3"/>
  <c r="M10" i="3"/>
  <c r="L8" i="5"/>
  <c r="L32" i="5"/>
  <c r="L78" i="5"/>
  <c r="M8" i="5"/>
  <c r="M78" i="5"/>
  <c r="M32" i="5"/>
  <c r="L8" i="4"/>
  <c r="M8" i="4"/>
  <c r="L43" i="2"/>
  <c r="L8" i="2"/>
  <c r="K43" i="2" l="1"/>
  <c r="L491" i="1"/>
  <c r="M491" i="1" l="1"/>
  <c r="I10" i="3"/>
  <c r="J10" i="3" s="1"/>
  <c r="K10" i="3" l="1"/>
  <c r="K8" i="3"/>
  <c r="M6" i="2"/>
  <c r="M35" i="2" l="1"/>
  <c r="M31" i="2"/>
  <c r="M34" i="2"/>
  <c r="M12" i="2"/>
  <c r="M28" i="2"/>
  <c r="M14" i="2"/>
  <c r="M33" i="2"/>
  <c r="M29" i="2"/>
  <c r="M13" i="2"/>
  <c r="M25" i="2"/>
  <c r="M32" i="2"/>
  <c r="M41" i="2"/>
  <c r="M40" i="2"/>
  <c r="M386" i="2"/>
  <c r="M379" i="2"/>
  <c r="M357" i="2"/>
  <c r="M337" i="2"/>
  <c r="M327" i="2"/>
  <c r="M298" i="2"/>
  <c r="M262" i="2"/>
  <c r="M249" i="2"/>
  <c r="M237" i="2"/>
  <c r="M222" i="2"/>
  <c r="M239" i="2"/>
  <c r="M383" i="2"/>
  <c r="M382" i="2"/>
  <c r="M317" i="2"/>
  <c r="M313" i="2"/>
  <c r="M291" i="2"/>
  <c r="M265" i="2"/>
  <c r="M255" i="2"/>
  <c r="M252" i="2"/>
  <c r="M228" i="2"/>
  <c r="M353" i="2"/>
  <c r="M310" i="2"/>
  <c r="M245" i="2"/>
  <c r="M328" i="2"/>
  <c r="M334" i="2"/>
  <c r="M385" i="2"/>
  <c r="M378" i="2"/>
  <c r="M356" i="2"/>
  <c r="M340" i="2"/>
  <c r="M330" i="2"/>
  <c r="M261" i="2"/>
  <c r="M233" i="2"/>
  <c r="M314" i="2"/>
  <c r="M266" i="2"/>
  <c r="M381" i="2"/>
  <c r="M374" i="2"/>
  <c r="M368" i="2"/>
  <c r="M359" i="2"/>
  <c r="M336" i="2"/>
  <c r="M316" i="2"/>
  <c r="M303" i="2"/>
  <c r="M290" i="2"/>
  <c r="M268" i="2"/>
  <c r="M251" i="2"/>
  <c r="M236" i="2"/>
  <c r="M346" i="2"/>
  <c r="M309" i="2"/>
  <c r="M277" i="2"/>
  <c r="M270" i="2"/>
  <c r="M384" i="2"/>
  <c r="M377" i="2"/>
  <c r="M339" i="2"/>
  <c r="M329" i="2"/>
  <c r="M280" i="2"/>
  <c r="M274" i="2"/>
  <c r="M260" i="2"/>
  <c r="M244" i="2"/>
  <c r="M232" i="2"/>
  <c r="M376" i="2"/>
  <c r="M338" i="2"/>
  <c r="M373" i="2"/>
  <c r="M335" i="2"/>
  <c r="M315" i="2"/>
  <c r="M293" i="2"/>
  <c r="M289" i="2"/>
  <c r="M267" i="2"/>
  <c r="M250" i="2"/>
  <c r="M247" i="2"/>
  <c r="M263" i="2"/>
  <c r="M318" i="2"/>
  <c r="M361" i="2"/>
  <c r="M342" i="2"/>
  <c r="M286" i="2"/>
  <c r="M238" i="2"/>
  <c r="M348" i="2"/>
  <c r="M292" i="2"/>
  <c r="M363" i="2"/>
  <c r="M324" i="2"/>
  <c r="M321" i="2"/>
  <c r="M301" i="2"/>
  <c r="M282" i="2"/>
  <c r="M246" i="2"/>
  <c r="M234" i="2"/>
  <c r="M221" i="2"/>
  <c r="M243" i="2"/>
  <c r="M468" i="2"/>
  <c r="M421" i="2"/>
  <c r="M475" i="2"/>
  <c r="M445" i="2"/>
  <c r="M449" i="2"/>
  <c r="M469" i="2"/>
  <c r="M435" i="2"/>
  <c r="M448" i="2"/>
  <c r="M459" i="2"/>
  <c r="M443" i="2"/>
  <c r="M476" i="2"/>
  <c r="M439" i="2"/>
  <c r="M422" i="2"/>
  <c r="M452" i="2"/>
  <c r="M433" i="2"/>
  <c r="M37" i="2"/>
  <c r="M39" i="2"/>
  <c r="M38" i="2"/>
  <c r="M472" i="2"/>
  <c r="M465" i="2"/>
  <c r="M451" i="2"/>
  <c r="M417" i="2"/>
  <c r="M458" i="2"/>
  <c r="M455" i="2"/>
  <c r="M432" i="2"/>
  <c r="M478" i="2"/>
  <c r="M461" i="2"/>
  <c r="M454" i="2"/>
  <c r="M444" i="2"/>
  <c r="M438" i="2"/>
  <c r="M431" i="2"/>
  <c r="M427" i="2"/>
  <c r="M423" i="2"/>
  <c r="M471" i="2"/>
  <c r="M450" i="2"/>
  <c r="M441" i="2"/>
  <c r="M424" i="2"/>
  <c r="M457" i="2"/>
  <c r="M434" i="2"/>
  <c r="M474" i="2"/>
  <c r="M467" i="2"/>
  <c r="M453" i="2"/>
  <c r="M430" i="2"/>
  <c r="M426" i="2"/>
  <c r="M419" i="2"/>
  <c r="M428" i="2"/>
  <c r="M477" i="2"/>
  <c r="M470" i="2"/>
  <c r="M446" i="2"/>
  <c r="M456" i="2"/>
  <c r="M473" i="2"/>
  <c r="M429" i="2"/>
  <c r="M425" i="2"/>
  <c r="M479" i="2"/>
  <c r="M436" i="2"/>
  <c r="M462" i="2"/>
  <c r="M10" i="2"/>
  <c r="M412" i="2"/>
  <c r="M416" i="2"/>
  <c r="M415" i="2"/>
  <c r="M414" i="2"/>
  <c r="M398" i="2"/>
  <c r="M213" i="2"/>
  <c r="M405" i="2"/>
  <c r="M161" i="2"/>
  <c r="M9" i="2"/>
  <c r="M413" i="2"/>
  <c r="M396" i="2"/>
  <c r="M409" i="2"/>
  <c r="M389" i="2"/>
  <c r="M212" i="2"/>
  <c r="M395" i="2"/>
  <c r="M403" i="2"/>
  <c r="M399" i="2"/>
  <c r="M220" i="2"/>
  <c r="M216" i="2"/>
  <c r="M219" i="2"/>
  <c r="M406" i="2"/>
  <c r="M392" i="2"/>
  <c r="M215" i="2"/>
  <c r="M402" i="2"/>
  <c r="M391" i="2"/>
  <c r="M211" i="2"/>
  <c r="M408" i="2"/>
  <c r="M401" i="2"/>
  <c r="M394" i="2"/>
  <c r="M388" i="2"/>
  <c r="M218" i="2"/>
  <c r="M411" i="2"/>
  <c r="M397" i="2"/>
  <c r="M214" i="2"/>
  <c r="M410" i="2"/>
  <c r="M393" i="2"/>
  <c r="M407" i="2"/>
  <c r="M404" i="2"/>
  <c r="M400" i="2"/>
  <c r="M390" i="2"/>
  <c r="M387" i="2"/>
  <c r="M217" i="2"/>
  <c r="M190" i="2"/>
  <c r="M207" i="2"/>
  <c r="M193" i="2"/>
  <c r="M183" i="2"/>
  <c r="M205" i="2"/>
  <c r="M199" i="2"/>
  <c r="M204" i="2"/>
  <c r="M196" i="2"/>
  <c r="M208" i="2"/>
  <c r="M202" i="2"/>
  <c r="M189" i="2"/>
  <c r="M119" i="2"/>
  <c r="M100" i="2"/>
  <c r="M77" i="2"/>
  <c r="M105" i="2"/>
  <c r="M146" i="2"/>
  <c r="M136" i="2"/>
  <c r="M81" i="2"/>
  <c r="M125" i="2"/>
  <c r="M99" i="2"/>
  <c r="M76" i="2"/>
  <c r="M104" i="2"/>
  <c r="M151" i="2"/>
  <c r="M109" i="2"/>
  <c r="M115" i="2"/>
  <c r="M80" i="2"/>
  <c r="M103" i="2"/>
  <c r="M178" i="2"/>
  <c r="M149" i="2"/>
  <c r="M114" i="2"/>
  <c r="M107" i="2"/>
  <c r="M96" i="2"/>
  <c r="M186" i="2"/>
  <c r="M192" i="2"/>
  <c r="M182" i="2"/>
  <c r="M198" i="2"/>
  <c r="M195" i="2"/>
  <c r="M210" i="2"/>
  <c r="M201" i="2"/>
  <c r="M185" i="2"/>
  <c r="M197" i="2"/>
  <c r="M194" i="2"/>
  <c r="M191" i="2"/>
  <c r="M188" i="2"/>
  <c r="M200" i="2"/>
  <c r="M209" i="2"/>
  <c r="M206" i="2"/>
  <c r="M203" i="2"/>
  <c r="M184" i="2"/>
  <c r="M187" i="2"/>
  <c r="M116" i="2"/>
  <c r="M137" i="2"/>
  <c r="M102" i="2"/>
  <c r="M98" i="2"/>
  <c r="M144" i="2"/>
  <c r="M163" i="2"/>
  <c r="M128" i="2"/>
  <c r="M142" i="2"/>
  <c r="M180" i="2"/>
  <c r="M168" i="2"/>
  <c r="M160" i="2"/>
  <c r="M174" i="2"/>
  <c r="M166" i="2"/>
  <c r="M153" i="2"/>
  <c r="M150" i="2"/>
  <c r="M147" i="2"/>
  <c r="M141" i="2"/>
  <c r="M135" i="2"/>
  <c r="M101" i="2"/>
  <c r="M92" i="2"/>
  <c r="M85" i="2"/>
  <c r="M79" i="2"/>
  <c r="M175" i="2"/>
  <c r="M172" i="2"/>
  <c r="M169" i="2"/>
  <c r="M156" i="2"/>
  <c r="M138" i="2"/>
  <c r="M129" i="2"/>
  <c r="M110" i="2"/>
  <c r="M88" i="2"/>
  <c r="M181" i="2"/>
  <c r="M162" i="2"/>
  <c r="M122" i="2"/>
  <c r="M113" i="2"/>
  <c r="M78" i="2"/>
  <c r="M165" i="2"/>
  <c r="M159" i="2"/>
  <c r="M152" i="2"/>
  <c r="M143" i="2"/>
  <c r="M106" i="2"/>
  <c r="M84" i="2"/>
  <c r="M171" i="2"/>
  <c r="M155" i="2"/>
  <c r="M140" i="2"/>
  <c r="M134" i="2"/>
  <c r="M131" i="2"/>
  <c r="M97" i="2"/>
  <c r="M94" i="2"/>
  <c r="M91" i="2"/>
  <c r="M87" i="2"/>
  <c r="M86" i="2"/>
  <c r="M95" i="2"/>
  <c r="M177" i="2"/>
  <c r="M164" i="2"/>
  <c r="M158" i="2"/>
  <c r="M124" i="2"/>
  <c r="M121" i="2"/>
  <c r="M112" i="2"/>
  <c r="M132" i="2"/>
  <c r="M145" i="2"/>
  <c r="M133" i="2"/>
  <c r="M118" i="2"/>
  <c r="M90" i="2"/>
  <c r="M93" i="2"/>
  <c r="M82" i="2"/>
  <c r="M154" i="2"/>
  <c r="M139" i="2"/>
  <c r="M127" i="2"/>
  <c r="M108" i="2"/>
  <c r="M83" i="2"/>
  <c r="M173" i="2"/>
  <c r="M170" i="2"/>
  <c r="M167" i="2"/>
  <c r="M148" i="2"/>
  <c r="M130" i="2"/>
  <c r="M126" i="2"/>
  <c r="M176" i="2"/>
  <c r="M157" i="2"/>
  <c r="M123" i="2"/>
  <c r="M120" i="2"/>
  <c r="M117" i="2"/>
  <c r="M111" i="2"/>
  <c r="M89" i="2"/>
  <c r="M179" i="2"/>
  <c r="M75" i="2"/>
  <c r="M71" i="2"/>
  <c r="M62" i="2"/>
  <c r="M51" i="2"/>
  <c r="M47" i="2"/>
  <c r="M68" i="2"/>
  <c r="M54" i="2"/>
  <c r="M65" i="2"/>
  <c r="M58" i="2"/>
  <c r="M53" i="2"/>
  <c r="M74" i="2"/>
  <c r="M70" i="2"/>
  <c r="M55" i="2"/>
  <c r="M50" i="2"/>
  <c r="M67" i="2"/>
  <c r="M61" i="2"/>
  <c r="M57" i="2"/>
  <c r="M52" i="2"/>
  <c r="M46" i="2"/>
  <c r="M72" i="2"/>
  <c r="M48" i="2"/>
  <c r="M64" i="2"/>
  <c r="M73" i="2"/>
  <c r="M69" i="2"/>
  <c r="M49" i="2"/>
  <c r="M66" i="2"/>
  <c r="M60" i="2"/>
  <c r="M56" i="2"/>
  <c r="M63" i="2"/>
  <c r="M59" i="2"/>
  <c r="M481" i="2"/>
  <c r="M45" i="2"/>
  <c r="M43" i="2"/>
  <c r="M8" i="2"/>
  <c r="K9" i="3" l="1"/>
  <c r="I8" i="3"/>
  <c r="I9" i="3" l="1"/>
  <c r="I13" i="3" s="1"/>
  <c r="K78" i="5" l="1"/>
  <c r="J8" i="5"/>
  <c r="K8" i="5" s="1"/>
  <c r="J9" i="3"/>
  <c r="J13" i="3" s="1"/>
  <c r="J8" i="3"/>
  <c r="L21" i="3" l="1"/>
  <c r="M21" i="3"/>
  <c r="L13" i="3"/>
  <c r="M13" i="3"/>
  <c r="K32" i="5" l="1"/>
  <c r="I8" i="2" l="1"/>
  <c r="J8" i="2" s="1"/>
  <c r="K8" i="2" s="1"/>
  <c r="K21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<sst xmlns="http://schemas.openxmlformats.org/spreadsheetml/2006/main" count="2335" uniqueCount="549">
  <si>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</si>
  <si>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</si>
  <si>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</si>
  <si>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</si>
  <si>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</si>
  <si>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</si>
  <si>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</si>
  <si>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</si>
  <si>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</si>
  <si>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</si>
  <si>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</si>
  <si>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</si>
  <si>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</si>
  <si>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</si>
  <si>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</si>
  <si>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</si>
  <si>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583000</t>
  </si>
  <si>
    <t>INTEREST</t>
  </si>
  <si>
    <t xml:space="preserve">   DEBT SERVICE Total</t>
  </si>
  <si>
    <t xml:space="preserve">   INTEREST</t>
  </si>
  <si>
    <t>415000</t>
  </si>
  <si>
    <t>INVESTMENT INCOME</t>
  </si>
  <si>
    <t xml:space="preserve">   INTEREST Total</t>
  </si>
  <si>
    <t xml:space="preserve">   TRANSFERS AND OTHER LOCAL</t>
  </si>
  <si>
    <t>452000</t>
  </si>
  <si>
    <t>OPER TRANSFERS FROM OTH FUND</t>
  </si>
  <si>
    <t xml:space="preserve">   TRANSFERS AND OTHER LOCAL Total</t>
  </si>
  <si>
    <t>TOTAL EXPENDITURES</t>
  </si>
  <si>
    <t>TOTAL REVENUE</t>
  </si>
  <si>
    <t>583100</t>
  </si>
  <si>
    <t>REDEMPTION OF PRINCIPAL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</si>
  <si>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</si>
  <si>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</si>
  <si>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</si>
  <si>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</si>
  <si>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</si>
  <si>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</si>
  <si>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</si>
  <si>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>FY2023 GENERAL FUND (DETAIL)</t>
  </si>
  <si>
    <t>FY2023 SPECIAL REVENUE (DETAIL)</t>
  </si>
  <si>
    <t>FY2023 DEBT SERVICE (DETAIL)</t>
  </si>
  <si>
    <t>FY2023 CAPITAL PROJECTS (DETAIL)</t>
  </si>
  <si>
    <t>FY2023 SCHOOL NUTRITION (DETAIL)</t>
  </si>
  <si>
    <t>**</t>
  </si>
  <si>
    <t>Gold Case Payment $22,500,000</t>
  </si>
  <si>
    <t xml:space="preserve">   LOCAL REVENUES</t>
  </si>
  <si>
    <t>412200</t>
  </si>
  <si>
    <t>DONATIONS</t>
  </si>
  <si>
    <t>419950</t>
  </si>
  <si>
    <t>OTHER LOCAL REVENUES</t>
  </si>
  <si>
    <t xml:space="preserve">   LOCAL REVENUES Total</t>
  </si>
  <si>
    <t xml:space="preserve">   STATE SOURCES</t>
  </si>
  <si>
    <t>431200</t>
  </si>
  <si>
    <t>TOTAL QBE FORMULA EARNINGS</t>
  </si>
  <si>
    <t>438000</t>
  </si>
  <si>
    <t>OTHER GRANTS FROM GEORGIA DOE</t>
  </si>
  <si>
    <t xml:space="preserve">   STATE SOURCES Total</t>
  </si>
  <si>
    <t>453000</t>
  </si>
  <si>
    <t>SALE/COMP - FIXED ASSETS LOSS</t>
  </si>
  <si>
    <t>463000</t>
  </si>
  <si>
    <t>SPECIAL ITEMS</t>
  </si>
  <si>
    <t>464000</t>
  </si>
  <si>
    <t>EXTRAORDINARY ITEMS</t>
  </si>
  <si>
    <t xml:space="preserve">   INSTRUCTION</t>
  </si>
  <si>
    <t>511000</t>
  </si>
  <si>
    <t>TEACHERS</t>
  </si>
  <si>
    <t>SUBSTITUTE/TEMPORARY EMPLOYEE</t>
  </si>
  <si>
    <t>511400</t>
  </si>
  <si>
    <t>514200</t>
  </si>
  <si>
    <t>SALARY OF CLERICAL STAFF</t>
  </si>
  <si>
    <t>519000</t>
  </si>
  <si>
    <t>OTHER MANAGEMENT PERSONNEL</t>
  </si>
  <si>
    <t>519900</t>
  </si>
  <si>
    <t>OTHER SALARIES &amp; COMPENSATION</t>
  </si>
  <si>
    <t>521000</t>
  </si>
  <si>
    <t>STATE HEALTH INSURANCE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</si>
  <si>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</si>
  <si>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</si>
  <si>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</si>
  <si>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</si>
  <si>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</si>
  <si>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</si>
  <si>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529000</t>
  </si>
  <si>
    <t>OTHER EMPLOYEE BENEFITS</t>
  </si>
  <si>
    <t>530000</t>
  </si>
  <si>
    <t>PURCHASED PROF/TECH SERVICES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</si>
  <si>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</si>
  <si>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</si>
  <si>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</si>
  <si>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</si>
  <si>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</si>
  <si>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</si>
  <si>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553200</t>
  </si>
  <si>
    <t>COMMUNICATION-WEB SUBSCRPT/LIC</t>
  </si>
  <si>
    <t>558000</t>
  </si>
  <si>
    <t>TRAVEL - EMPLOYEES</t>
  </si>
  <si>
    <t>559500</t>
  </si>
  <si>
    <t>OTHER PURCHASED SERVICES</t>
  </si>
  <si>
    <t>561000</t>
  </si>
  <si>
    <t>SUPPLIES</t>
  </si>
  <si>
    <t>561200</t>
  </si>
  <si>
    <t>COMPUTER SOFTWARE</t>
  </si>
  <si>
    <t>561500</t>
  </si>
  <si>
    <t>EXPENDABLE EQUIPMENT</t>
  </si>
  <si>
    <t>561600</t>
  </si>
  <si>
    <t>EXPENDABLE COMPUTER EQUIPMENT</t>
  </si>
  <si>
    <t>564200</t>
  </si>
  <si>
    <t>BOOKS (OTHER THAN TEXTBOOKS)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</si>
  <si>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</si>
  <si>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</si>
  <si>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</si>
  <si>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</si>
  <si>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</si>
  <si>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</si>
  <si>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</si>
  <si>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</si>
  <si>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</si>
  <si>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</si>
  <si>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</si>
  <si>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</si>
  <si>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519100</t>
  </si>
  <si>
    <t>OTHER ADMINISTRATIVE PERSONNEL</t>
  </si>
  <si>
    <t>543200</t>
  </si>
  <si>
    <t>REPAIR &amp; MAINT SERVICE-TECH</t>
  </si>
  <si>
    <t xml:space="preserve">   PUPIL SERVICES Total</t>
  </si>
  <si>
    <t xml:space="preserve">   GENERAL ADMINISTRATION</t>
  </si>
  <si>
    <t xml:space="preserve">   GENERAL ADMINISTRATION Total</t>
  </si>
  <si>
    <t xml:space="preserve">   SUPPORT SERVICES - BUSINESS</t>
  </si>
  <si>
    <t>514800</t>
  </si>
  <si>
    <t>ACCOUNTANT</t>
  </si>
  <si>
    <t>518100</t>
  </si>
  <si>
    <t>MAINT PERSONNEL-TRANS MECHANIC</t>
  </si>
  <si>
    <t xml:space="preserve">   SUPPORT SERVICES - BUSINESS Total</t>
  </si>
  <si>
    <t xml:space="preserve">   MAINTENANCE AND OPERATION OF PLANT SERVICES</t>
  </si>
  <si>
    <t>571500</t>
  </si>
  <si>
    <t>LAND IMPROVEMENTS</t>
  </si>
  <si>
    <t xml:space="preserve">   MAINTENANCE AND OPERATION OF PLANT SERVICES Total</t>
  </si>
  <si>
    <t xml:space="preserve">   STUDENT TRANSPORTATION SERVICE</t>
  </si>
  <si>
    <t>573200</t>
  </si>
  <si>
    <t>PURCHASE/LEASE - BUSES</t>
  </si>
  <si>
    <t xml:space="preserve">   STUDENT TRANSPORTATION SERVICE Total</t>
  </si>
  <si>
    <t xml:space="preserve">   SUPPORT SERVICES - CENTRAL</t>
  </si>
  <si>
    <t xml:space="preserve">   SUPPORT SERVICES - CENTRAL Total</t>
  </si>
  <si>
    <t xml:space="preserve">   SCHOOL NUTRITION PROGRAM</t>
  </si>
  <si>
    <t xml:space="preserve">   SCHOOL NUTRITION PROGRAM Total</t>
  </si>
  <si>
    <t xml:space="preserve">   FACILITIES ACQUISITION AND CONSTRUCTION SERVICES</t>
  </si>
  <si>
    <t>571000</t>
  </si>
  <si>
    <t>LAND ACQUISITION &amp; DEVELOPMENT</t>
  </si>
  <si>
    <t xml:space="preserve">   FACILITIES ACQUISITION AND CONSTRUCTION SERVICES Total</t>
  </si>
  <si>
    <t>530001</t>
  </si>
  <si>
    <t>ARCHITECT/ENGINEER</t>
  </si>
  <si>
    <t>588000</t>
  </si>
  <si>
    <t>FEDERAL INDIRECT COST CHARGES</t>
  </si>
  <si>
    <t>518400</t>
  </si>
  <si>
    <t>SCHOOL NUTR PROGRAM CAFETERIA</t>
  </si>
  <si>
    <t>563000</t>
  </si>
  <si>
    <t>PURCHASED FOOD</t>
  </si>
  <si>
    <t>563500</t>
  </si>
  <si>
    <t>FOOD ACQUISITIONS - USDA</t>
  </si>
  <si>
    <t>412150</t>
  </si>
  <si>
    <t>CLUB DUES AND FEES</t>
  </si>
  <si>
    <t>412250</t>
  </si>
  <si>
    <t>FUNDRAISING/MISC. SALES</t>
  </si>
  <si>
    <t xml:space="preserve">   FEDERAL SOURCES</t>
  </si>
  <si>
    <t>445200</t>
  </si>
  <si>
    <t>OTH FED GRANTS THRU GA DOE</t>
  </si>
  <si>
    <t>445350</t>
  </si>
  <si>
    <t>CARES ACT-ESSER</t>
  </si>
  <si>
    <t xml:space="preserve">   FEDERAL SOURCES Total</t>
  </si>
  <si>
    <t>411300</t>
  </si>
  <si>
    <t>SPLOST - TAX</t>
  </si>
  <si>
    <t>436000</t>
  </si>
  <si>
    <t>CAPITAL OUTLAY GRANTS</t>
  </si>
  <si>
    <t>461000</t>
  </si>
  <si>
    <t>CAPITAL CONTRIBUTIONS</t>
  </si>
  <si>
    <t>451000</t>
  </si>
  <si>
    <t>ISSUANCE OF BONDS</t>
  </si>
  <si>
    <t>574000</t>
  </si>
  <si>
    <t>DEPN EXPENSE-LAND IMPROVEMENTS</t>
  </si>
  <si>
    <t>574200</t>
  </si>
  <si>
    <t>DEPRECIATION EXPENSE-BUILDINGS</t>
  </si>
  <si>
    <t>574400</t>
  </si>
  <si>
    <t>DEPRECIATION EXPENSE-EQUIPMENT</t>
  </si>
  <si>
    <t>574800</t>
  </si>
  <si>
    <t>DEPRECIATION EXPENSE-COMPUTERS</t>
  </si>
  <si>
    <t>574600</t>
  </si>
  <si>
    <t>DEPRECIATION EXPENSE-BUSES</t>
  </si>
  <si>
    <t>416110</t>
  </si>
  <si>
    <t>STUDENT SALES-BRKF-LUNCH PROG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</si>
  <si>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</si>
  <si>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</si>
  <si>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</si>
  <si>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</si>
  <si>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</si>
  <si>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</si>
  <si>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</si>
  <si>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</si>
  <si>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435100</t>
  </si>
  <si>
    <t>SCHOOL NUTR SERVICE GRANTS(ST)</t>
  </si>
  <si>
    <t>445100</t>
  </si>
  <si>
    <t>CHILD NUTR PROG SERVICE GRANTS</t>
  </si>
  <si>
    <t>445110</t>
  </si>
  <si>
    <t>CHILD NUTR PROG GRANTS</t>
  </si>
  <si>
    <t>445120</t>
  </si>
  <si>
    <t>(CACFP) FEDERAL GRANTS</t>
  </si>
  <si>
    <t>445130</t>
  </si>
  <si>
    <t>FED REIMB - AFTER-SCHOOL SNACK</t>
  </si>
  <si>
    <t>449000</t>
  </si>
  <si>
    <t>REV ATTRIB - USDA COMMODITIES</t>
  </si>
  <si>
    <t>451300</t>
  </si>
  <si>
    <t>ACCR INTEREST-ISSUANCE OF BOND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</si>
  <si>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</si>
  <si>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</si>
  <si>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</si>
  <si>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</si>
  <si>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</si>
  <si>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</si>
  <si>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</si>
  <si>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</si>
  <si>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413100</t>
  </si>
  <si>
    <t>TUITION FROM INDIVIDUALS</t>
  </si>
  <si>
    <t>413500</t>
  </si>
  <si>
    <t>SUMMER SCHOOL TUITION</t>
  </si>
  <si>
    <t>414000</t>
  </si>
  <si>
    <t>TRANSPORTATION FEES</t>
  </si>
  <si>
    <t>419200</t>
  </si>
  <si>
    <t>CONTRIBUTIONS-PRIVATE SOURCES</t>
  </si>
  <si>
    <t>419400</t>
  </si>
  <si>
    <t>TEXTBOOK SALES</t>
  </si>
  <si>
    <t>419900</t>
  </si>
  <si>
    <t>FED INDIRECT COST REIMBURSEMNT</t>
  </si>
  <si>
    <t>411990</t>
  </si>
  <si>
    <t>CHARTER COMMISSION LOCAL REV</t>
  </si>
  <si>
    <t>419500</t>
  </si>
  <si>
    <t>SERVICES PROVIDED OTHER LUAS</t>
  </si>
  <si>
    <t>419955</t>
  </si>
  <si>
    <t>REVENUE CLEARING ACCT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</si>
  <si>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</si>
  <si>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</si>
  <si>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</si>
  <si>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</si>
  <si>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</si>
  <si>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</si>
  <si>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</si>
  <si>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</si>
  <si>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439950</t>
  </si>
  <si>
    <t>FUNDS - OTHER STATE AGENCIES</t>
  </si>
  <si>
    <t>439120</t>
  </si>
  <si>
    <t>ON BEHALF PAYMENTS - TRS</t>
  </si>
  <si>
    <t>439130</t>
  </si>
  <si>
    <t>ON BEHALF PAYMENTS - PSERS</t>
  </si>
  <si>
    <t>439110</t>
  </si>
  <si>
    <t>OB PAYMENTS - HEALTH INSURANCE</t>
  </si>
  <si>
    <t>459951</t>
  </si>
  <si>
    <t>SCHOOL RESTITUTION</t>
  </si>
  <si>
    <t>459950</t>
  </si>
  <si>
    <t>OTHER SOURCE</t>
  </si>
  <si>
    <t>511300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</si>
  <si>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</si>
  <si>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</si>
  <si>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</si>
  <si>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</si>
  <si>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</si>
  <si>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</si>
  <si>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</si>
  <si>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</si>
  <si>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</si>
  <si>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</si>
  <si>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</si>
  <si>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</si>
  <si>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514500</t>
  </si>
  <si>
    <t>INTERPRETER</t>
  </si>
  <si>
    <t>516100</t>
  </si>
  <si>
    <t>TECHNOLOGY SPECIALIST</t>
  </si>
  <si>
    <t>516400</t>
  </si>
  <si>
    <t>PHYS/OCCUP/SPEECH THERAPIST</t>
  </si>
  <si>
    <t>517200</t>
  </si>
  <si>
    <t>ELEMENTARY COUNSELOR</t>
  </si>
  <si>
    <t>517300</t>
  </si>
  <si>
    <t>SECONDARY COUNSELOR</t>
  </si>
  <si>
    <t>517800</t>
  </si>
  <si>
    <t>GRADUATION COACH</t>
  </si>
  <si>
    <t>519910</t>
  </si>
  <si>
    <t>EXTRA ACTIVITY SALARIES</t>
  </si>
  <si>
    <t>520000</t>
  </si>
  <si>
    <t>EMPLOYEE BENEFITS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</si>
  <si>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</si>
  <si>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</si>
  <si>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</si>
  <si>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</si>
  <si>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</si>
  <si>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</si>
  <si>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</si>
  <si>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</si>
  <si>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</si>
  <si>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</si>
  <si>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</si>
  <si>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</si>
  <si>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553000</t>
  </si>
  <si>
    <t>COMMUNICATION</t>
  </si>
  <si>
    <t>559400</t>
  </si>
  <si>
    <t>PAYMENTS TO CHARTER SCHOOLS</t>
  </si>
  <si>
    <t>561100</t>
  </si>
  <si>
    <t>SUPPLIES - TECHNOLOGY RELATED</t>
  </si>
  <si>
    <t>564000</t>
  </si>
  <si>
    <t>DIGITAL/ELECTRONIC TEXTBOOKS</t>
  </si>
  <si>
    <t>564100</t>
  </si>
  <si>
    <t>TEXTBOOKS - PRINTED</t>
  </si>
  <si>
    <t>514600</t>
  </si>
  <si>
    <t>ATHLETICS PERSONNEL</t>
  </si>
  <si>
    <t>516300</t>
  </si>
  <si>
    <t>SCH NURSE/SPEC EDUC NURSE LPN</t>
  </si>
  <si>
    <t>517100</t>
  </si>
  <si>
    <t>TEACHER SUPT SPEC/DIAG/AUDIO</t>
  </si>
  <si>
    <t>517400</t>
  </si>
  <si>
    <t>SCHOOL PSYCHOLOGIST</t>
  </si>
  <si>
    <t>517600</t>
  </si>
  <si>
    <t>SCHOOL SOCIAL WORKER</t>
  </si>
  <si>
    <t>517700</t>
  </si>
  <si>
    <t>FAMILY SERVICES/PARENT COORD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</si>
  <si>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</si>
  <si>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</si>
  <si>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</si>
  <si>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</si>
  <si>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</si>
  <si>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</si>
  <si>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544400</t>
  </si>
  <si>
    <t>OTHER RENTALS</t>
  </si>
  <si>
    <t>573500</t>
  </si>
  <si>
    <t>PURCHASE - SOFTWARE (CAPITAL)</t>
  </si>
  <si>
    <t xml:space="preserve">   IMPROVEMENT OF INSTRUCTIONAL SERVICES</t>
  </si>
  <si>
    <t>512100</t>
  </si>
  <si>
    <t>DEPUTY - AREA SUPERINTENDENT</t>
  </si>
  <si>
    <t>530003</t>
  </si>
  <si>
    <t>OTHER COST-PROFESSIONAL TECH</t>
  </si>
  <si>
    <t>530056</t>
  </si>
  <si>
    <t>PURCHASED SERVICES-TEMPORARY</t>
  </si>
  <si>
    <t>544101</t>
  </si>
  <si>
    <t>PORTABLES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</si>
  <si>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</si>
  <si>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</si>
  <si>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</si>
  <si>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</si>
  <si>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>516500</t>
  </si>
  <si>
    <t>LIBRARIAN/MEDIA SPECIALIST</t>
  </si>
  <si>
    <t xml:space="preserve">   EDUCATIONAL MEDIA SERVICES Total</t>
  </si>
  <si>
    <t>511100</t>
  </si>
  <si>
    <t>SCHOOL BOARD MEMBERS SALARIES</t>
  </si>
  <si>
    <t>512000</t>
  </si>
  <si>
    <t>SUPERINTENDENT - TECH INST DIR</t>
  </si>
  <si>
    <t>527000</t>
  </si>
  <si>
    <t>ON BEHALF PAYMENTS</t>
  </si>
  <si>
    <t>530002</t>
  </si>
  <si>
    <t>533200</t>
  </si>
  <si>
    <t>DRUG&amp;ALCOHOL TEST-FINGERPRINT</t>
  </si>
  <si>
    <t>552000</t>
  </si>
  <si>
    <t>INSURANCE (OTHR THAN EMPL BEN)</t>
  </si>
  <si>
    <t>558017</t>
  </si>
  <si>
    <t>TRAVEL-BD MEMBER, M. ORSON</t>
  </si>
  <si>
    <t>558021</t>
  </si>
  <si>
    <t>TRAVEL-BD MEMBER, J. MORLEY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</si>
  <si>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</si>
  <si>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</si>
  <si>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</si>
  <si>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</si>
  <si>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</si>
  <si>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</si>
  <si>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</si>
  <si>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</si>
  <si>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</si>
  <si>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</si>
  <si>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558099</t>
  </si>
  <si>
    <t>TRAVEL-ANNUAL BOARD RETREAT</t>
  </si>
  <si>
    <t xml:space="preserve">   SCHOOL ADMINISTRATION</t>
  </si>
  <si>
    <t>513100</t>
  </si>
  <si>
    <t>ASSISTANT PRINCIPAL</t>
  </si>
  <si>
    <t>518600</t>
  </si>
  <si>
    <t>CUSTODIAL PERSONNEL</t>
  </si>
  <si>
    <t xml:space="preserve">   SCHOOL ADMINISTRATION Total</t>
  </si>
  <si>
    <t>556900</t>
  </si>
  <si>
    <t>OTHER TUITION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</si>
  <si>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</si>
  <si>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</si>
  <si>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</si>
  <si>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</si>
  <si>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</si>
  <si>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</si>
  <si>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</si>
  <si>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</si>
  <si>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</si>
  <si>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</si>
  <si>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541000</t>
  </si>
  <si>
    <t>WATER-SEWER &amp; CLEANING SERVIC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</si>
  <si>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</si>
  <si>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</si>
  <si>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</si>
  <si>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</si>
  <si>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</si>
  <si>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</si>
  <si>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</si>
  <si>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</si>
  <si>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</si>
  <si>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</si>
  <si>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</si>
  <si>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</si>
  <si>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</si>
  <si>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</si>
  <si>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</si>
  <si>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</si>
  <si>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</si>
  <si>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</si>
  <si>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</si>
  <si>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</si>
  <si>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</si>
  <si>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</si>
  <si>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</si>
  <si>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</si>
  <si>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</si>
  <si>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</si>
  <si>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</si>
  <si>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</si>
  <si>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</si>
  <si>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</si>
  <si>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</si>
  <si>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</si>
  <si>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</si>
  <si>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</si>
  <si>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</si>
  <si>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</si>
  <si>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</si>
  <si>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</si>
  <si>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562000</t>
  </si>
  <si>
    <t>ENERGY / ELECTRICITY</t>
  </si>
  <si>
    <t>562001</t>
  </si>
  <si>
    <t>ENERGY-NATURAL GAS</t>
  </si>
  <si>
    <t>562003</t>
  </si>
  <si>
    <t>ENERGY-REFUNDS/REBATES</t>
  </si>
  <si>
    <t>573001</t>
  </si>
  <si>
    <t>SMALL EQUIPMENT(HAND TOOLS ETC</t>
  </si>
  <si>
    <t>573002</t>
  </si>
  <si>
    <t>EQUIPMENT-PLAYGROUND MAINT-REP</t>
  </si>
  <si>
    <t>518000</t>
  </si>
  <si>
    <t>BUS DRIVERS</t>
  </si>
  <si>
    <t>551900</t>
  </si>
  <si>
    <t>STUD TRANSP PURCHASED-OTH SRCE</t>
  </si>
  <si>
    <t>562008</t>
  </si>
  <si>
    <t>ENERGY-FIELD TRIP GENERIC</t>
  </si>
  <si>
    <t>599000</t>
  </si>
  <si>
    <t>OTHER USES</t>
  </si>
  <si>
    <t>514300</t>
  </si>
  <si>
    <t>RESEARCH PERSONNEL</t>
  </si>
  <si>
    <t>524000</t>
  </si>
  <si>
    <t>EMPLOYEES RETIREMENT SYSTEM</t>
  </si>
  <si>
    <t xml:space="preserve">   OTHER SUPPORT SERVICES</t>
  </si>
  <si>
    <t xml:space="preserve">   OTHER SUPPORT SERVICES Total</t>
  </si>
  <si>
    <t xml:space="preserve">   ENTERPRISE OPERATIONS</t>
  </si>
  <si>
    <t xml:space="preserve">   ENTERPRISE OPERATIONS Total</t>
  </si>
  <si>
    <t>419951</t>
  </si>
  <si>
    <t>10% - OTHER LOCAL REVENUES</t>
  </si>
  <si>
    <t>413200</t>
  </si>
  <si>
    <t>TUITION - OTHER GEORGIA LUAS</t>
  </si>
  <si>
    <t>413400</t>
  </si>
  <si>
    <t>TUITION FROM OTHER SOURCES</t>
  </si>
  <si>
    <t>412100</t>
  </si>
  <si>
    <t>CONCESSION SALES</t>
  </si>
  <si>
    <t>412300</t>
  </si>
  <si>
    <t>GATE RECEIPTS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</si>
  <si>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</si>
  <si>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</si>
  <si>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</si>
  <si>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</si>
  <si>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</si>
  <si>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</si>
  <si>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</si>
  <si>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</si>
  <si>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434000</t>
  </si>
  <si>
    <t>GRANTS FROM PRE-K LOTTERY</t>
  </si>
  <si>
    <t>445300</t>
  </si>
  <si>
    <t>ALL OTHER FEDERAL GRANTS</t>
  </si>
  <si>
    <t>449950</t>
  </si>
  <si>
    <t>REV - FED SRCES NOT CLASSIFIED</t>
  </si>
  <si>
    <t>443000</t>
  </si>
  <si>
    <t>CAT GRANTS - DIRECT FED GOVT</t>
  </si>
  <si>
    <t>445210</t>
  </si>
  <si>
    <t>OTH FED GRANTS THRU GDOE-ARRA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</si>
  <si>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</si>
  <si>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</si>
  <si>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</si>
  <si>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</si>
  <si>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</si>
  <si>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</si>
  <si>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556100</t>
  </si>
  <si>
    <t>TUITION TO OTHER GEORGIA LUAS</t>
  </si>
  <si>
    <t>556300</t>
  </si>
  <si>
    <t>TUITION TO PRIVATE SOURCES</t>
  </si>
  <si>
    <t>561099</t>
  </si>
  <si>
    <t>SURPLUS</t>
  </si>
  <si>
    <t>517900</t>
  </si>
  <si>
    <t>REHABILITATION COUNSELOR</t>
  </si>
  <si>
    <t>595000</t>
  </si>
  <si>
    <t>536100</t>
  </si>
  <si>
    <t>PER DIEM AND FEES</t>
  </si>
  <si>
    <t>536200</t>
  </si>
  <si>
    <t>PER DIEM AND FEES - EXPENSES</t>
  </si>
  <si>
    <t xml:space="preserve">   FEDERAL GRANT ADMINISTRATION</t>
  </si>
  <si>
    <t>514100</t>
  </si>
  <si>
    <t>SALARY OF SERETARIAL STAFF</t>
  </si>
  <si>
    <t>531000</t>
  </si>
  <si>
    <t>CONTRACTED SERVICE -ADMIN</t>
  </si>
  <si>
    <t xml:space="preserve">   FEDERAL GRANT ADMINISTRATION Total</t>
  </si>
  <si>
    <t>522000</t>
  </si>
  <si>
    <t>FICA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</si>
  <si>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</si>
  <si>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</si>
  <si>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</si>
  <si>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</si>
  <si>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</si>
  <si>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</si>
  <si>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530500</t>
  </si>
  <si>
    <t>ATHLETIC EVENT STAFF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</si>
  <si>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</si>
  <si>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</si>
  <si>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</si>
  <si>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</si>
  <si>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</si>
  <si>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</si>
  <si>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</si>
  <si>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</si>
  <si>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</si>
  <si>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</si>
  <si>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</si>
  <si>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</si>
  <si>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</si>
  <si>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</si>
  <si>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</si>
  <si>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</si>
  <si>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</si>
  <si>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</si>
  <si>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</si>
  <si>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</si>
  <si>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</si>
  <si>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</si>
  <si>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</si>
  <si>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</si>
  <si>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558030</t>
  </si>
  <si>
    <t>TRAVEL-BD MEMBER, W. MCGINNISS</t>
  </si>
  <si>
    <t>OTHER COST-BOARD LEGAL FEES  **</t>
  </si>
  <si>
    <t>528000</t>
  </si>
  <si>
    <t>BENEFIT IN LIEU OF SOCIAL SECU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</si>
</sst>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 applyAlignment="1">
      <alignment horizontal="right"/>
    </xf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38" fontId="2" fillId="4" borderId="0" xfId="0" applyNumberFormat="1" applyFont="1" applyFill="1"/>
    <xf numFmtId="10" fontId="2" fillId="4" borderId="0" xfId="1" applyNumberFormat="1" applyFont="1" applyFill="1" applyAlignment="1">
      <alignment horizontal="right"/>
    </xf>
    <xf numFmtId="40" fontId="2" fillId="4" borderId="0" xfId="0" applyNumberFormat="1" applyFont="1" applyFill="1"/>
    <xf numFmtId="40" fontId="2" fillId="4" borderId="0" xfId="0" applyNumberFormat="1" applyFont="1" applyFill="1" applyAlignment="1">
      <alignment horizontal="center"/>
    </xf>
    <xf numFmtId="0" fontId="14" fillId="4" borderId="0" xfId="0" applyFont="1" applyFill="1"/>
    <xf numFmtId="38" fontId="14" fillId="4" borderId="0" xfId="0" applyNumberFormat="1" applyFont="1" applyFill="1"/>
    <xf numFmtId="10" fontId="14" fillId="4" borderId="0" xfId="1" applyNumberFormat="1" applyFont="1" applyFill="1" applyAlignment="1">
      <alignment horizontal="right"/>
    </xf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40" fontId="0" fillId="0" borderId="0" xfId="0" applyNumberFormat="1" applyFont="1"/>
    <xf numFmtId="40" fontId="0" fillId="0" borderId="0" xfId="0" applyNumberFormat="1" applyFont="1" applyAlignment="1">
      <alignment horizontal="center"/>
    </xf>
    <xf numFmtId="38" fontId="0" fillId="0" borderId="0" xfId="0" applyNumberFormat="1" applyFont="1"/>
    <xf numFmtId="10" fontId="1" fillId="0" borderId="0" xfId="1" applyNumberFormat="1" applyFont="1" applyAlignment="1">
      <alignment horizontal="right"/>
    </xf>
    <xf numFmtId="0" fontId="0" fillId="0" borderId="0" xfId="0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3"/>
  <sheetViews>
    <sheetView workbookViewId="0">
      <pane ySplit="7" topLeftCell="A8" activePane="bottomLeft" state="frozen"/>
      <selection activeCell="A4" sqref="A4:M4"/>
      <selection pane="bottomLeft" activeCell="A8" sqref="A8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72" t="s">
        <v>38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3">
        <v>44957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7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36</v>
      </c>
      <c r="E7" s="4" t="s">
        <v>37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45</v>
      </c>
      <c r="B8" s="51" t="s">
        <v>211</v>
      </c>
      <c r="C8" s="51" t="s">
        <v>212</v>
      </c>
      <c r="D8" s="57">
        <v>745921752</v>
      </c>
      <c r="E8" s="57">
        <v>745921752</v>
      </c>
      <c r="F8" s="57">
        <v>9989067.2899999991</v>
      </c>
      <c r="G8" s="57">
        <v>722970189.05999994</v>
      </c>
      <c r="H8" s="57">
        <v>0</v>
      </c>
      <c r="I8" s="57">
        <f t="shared" ref="I8" si="0">SUM(G8:H8)</f>
        <v>722970189.05999994</v>
      </c>
      <c r="J8" s="57">
        <f t="shared" ref="J8:J14" si="1">E8-I8</f>
        <v>22951562.940000057</v>
      </c>
      <c r="K8" s="58">
        <f t="shared" ref="K8:K14" si="2">IF(E8=0,"NA",J8/E8)</f>
        <v>3.0769397565443377E-2</v>
      </c>
      <c r="L8" s="58">
        <f t="shared" ref="L8:L14" si="3">IF(E8=0,"NA",(  ( F8 - (E8/$L$6)) / (E8/$L$6)))</f>
        <v>-0.98660842472656574</v>
      </c>
      <c r="M8" s="58">
        <f t="shared" ref="M8:M14" si="4">IF(E8=0,"NA",(  ( G8 - ($M$6*(E8/12))) / ($M$6*(E8/12))))</f>
        <v>0.66153817560209704</v>
      </c>
      <c r="R8" s="54"/>
      <c r="S8" s="54"/>
      <c r="T8" s="54"/>
      <c r="U8" s="54"/>
      <c r="V8" s="54"/>
    </row>
    <row r="9" spans="1:25" s="51" customFormat="1" x14ac:dyDescent="0.2">
      <c r="B9" s="51" t="s">
        <v>213</v>
      </c>
      <c r="C9" s="51" t="s">
        <v>214</v>
      </c>
      <c r="D9" s="57">
        <v>15000000</v>
      </c>
      <c r="E9" s="57">
        <v>15000000</v>
      </c>
      <c r="F9" s="57">
        <v>1725782.3</v>
      </c>
      <c r="G9" s="57">
        <v>6033325.7699999996</v>
      </c>
      <c r="H9" s="57">
        <v>0</v>
      </c>
      <c r="I9" s="57">
        <f t="shared" ref="I9:I10" si="5">SUM(G9:H9)</f>
        <v>6033325.7699999996</v>
      </c>
      <c r="J9" s="57">
        <f t="shared" si="1"/>
        <v>8966674.2300000004</v>
      </c>
      <c r="K9" s="58">
        <f t="shared" si="2"/>
        <v>0.59777828200000005</v>
      </c>
      <c r="L9" s="58">
        <f t="shared" si="3"/>
        <v>-0.88494784666666659</v>
      </c>
      <c r="M9" s="58">
        <f t="shared" si="4"/>
        <v>-0.31047705485714289</v>
      </c>
      <c r="R9" s="54"/>
      <c r="S9" s="54"/>
      <c r="T9" s="54"/>
      <c r="U9" s="54"/>
      <c r="V9" s="54"/>
    </row>
    <row r="10" spans="1:25" s="51" customFormat="1" x14ac:dyDescent="0.2">
      <c r="B10" s="51" t="s">
        <v>215</v>
      </c>
      <c r="C10" s="51" t="s">
        <v>216</v>
      </c>
      <c r="D10" s="57">
        <v>2800000</v>
      </c>
      <c r="E10" s="57">
        <v>2800000</v>
      </c>
      <c r="F10" s="57">
        <v>470872.38</v>
      </c>
      <c r="G10" s="57">
        <v>1786280.94</v>
      </c>
      <c r="H10" s="57">
        <v>0</v>
      </c>
      <c r="I10" s="57">
        <f t="shared" si="5"/>
        <v>1786280.94</v>
      </c>
      <c r="J10" s="57">
        <f t="shared" si="1"/>
        <v>1013719.06</v>
      </c>
      <c r="K10" s="58">
        <f t="shared" si="2"/>
        <v>0.36204252142857146</v>
      </c>
      <c r="L10" s="58">
        <f t="shared" si="3"/>
        <v>-0.83183129285714286</v>
      </c>
      <c r="M10" s="58">
        <f t="shared" si="4"/>
        <v>9.3641391836734561E-2</v>
      </c>
      <c r="R10" s="54"/>
      <c r="S10" s="54"/>
      <c r="T10" s="54"/>
      <c r="U10" s="54"/>
      <c r="V10" s="54"/>
    </row>
    <row r="11" spans="1:25" s="51" customFormat="1" x14ac:dyDescent="0.2">
      <c r="B11" s="51" t="s">
        <v>217</v>
      </c>
      <c r="C11" s="51" t="s">
        <v>218</v>
      </c>
      <c r="D11" s="57">
        <v>29000000</v>
      </c>
      <c r="E11" s="57">
        <v>29000000</v>
      </c>
      <c r="F11" s="57">
        <v>2820336.39</v>
      </c>
      <c r="G11" s="57">
        <v>17693564.98</v>
      </c>
      <c r="H11" s="57">
        <v>0</v>
      </c>
      <c r="I11" s="57">
        <f t="shared" ref="I11:I12" si="6">SUM(G11:H11)</f>
        <v>17693564.98</v>
      </c>
      <c r="J11" s="57">
        <f t="shared" si="1"/>
        <v>11306435.02</v>
      </c>
      <c r="K11" s="58">
        <f t="shared" si="2"/>
        <v>0.38987706965517238</v>
      </c>
      <c r="L11" s="58">
        <f t="shared" si="3"/>
        <v>-0.90274702103448279</v>
      </c>
      <c r="M11" s="58">
        <f t="shared" si="4"/>
        <v>4.5925023448276044E-2</v>
      </c>
      <c r="R11" s="54"/>
      <c r="S11" s="54"/>
      <c r="T11" s="54"/>
      <c r="U11" s="54"/>
      <c r="V11" s="54"/>
    </row>
    <row r="12" spans="1:25" s="51" customFormat="1" x14ac:dyDescent="0.2">
      <c r="B12" s="51" t="s">
        <v>46</v>
      </c>
      <c r="C12" s="51" t="s">
        <v>47</v>
      </c>
      <c r="D12" s="57">
        <v>4300</v>
      </c>
      <c r="E12" s="57">
        <v>14629</v>
      </c>
      <c r="F12" s="57">
        <v>0</v>
      </c>
      <c r="G12" s="57">
        <v>0</v>
      </c>
      <c r="H12" s="57">
        <v>0</v>
      </c>
      <c r="I12" s="57">
        <f t="shared" si="6"/>
        <v>0</v>
      </c>
      <c r="J12" s="57">
        <f t="shared" si="1"/>
        <v>14629</v>
      </c>
      <c r="K12" s="58">
        <f t="shared" si="2"/>
        <v>1</v>
      </c>
      <c r="L12" s="58">
        <f t="shared" si="3"/>
        <v>-1</v>
      </c>
      <c r="M12" s="58">
        <f t="shared" si="4"/>
        <v>-1</v>
      </c>
      <c r="R12" s="54"/>
      <c r="S12" s="54"/>
      <c r="T12" s="54"/>
      <c r="U12" s="54"/>
      <c r="V12" s="54"/>
    </row>
    <row r="13" spans="1:25" s="51" customFormat="1" x14ac:dyDescent="0.2">
      <c r="B13" s="51" t="s">
        <v>219</v>
      </c>
      <c r="C13" s="51" t="s">
        <v>220</v>
      </c>
      <c r="D13" s="57">
        <v>30000</v>
      </c>
      <c r="E13" s="57">
        <v>30000</v>
      </c>
      <c r="F13" s="57">
        <v>0</v>
      </c>
      <c r="G13" s="57">
        <v>0</v>
      </c>
      <c r="H13" s="57">
        <v>0</v>
      </c>
      <c r="I13" s="57">
        <f t="shared" ref="I13:I14" si="7">SUM(G13:H13)</f>
        <v>0</v>
      </c>
      <c r="J13" s="57">
        <f t="shared" si="1"/>
        <v>30000</v>
      </c>
      <c r="K13" s="58">
        <f t="shared" si="2"/>
        <v>1</v>
      </c>
      <c r="L13" s="58">
        <f t="shared" si="3"/>
        <v>-1</v>
      </c>
      <c r="M13" s="58">
        <f t="shared" si="4"/>
        <v>-1</v>
      </c>
      <c r="R13" s="54"/>
      <c r="S13" s="54"/>
      <c r="T13" s="54"/>
      <c r="U13" s="54"/>
      <c r="V13" s="54"/>
    </row>
    <row r="14" spans="1:25" s="51" customFormat="1" ht="13.5" customHeight="1" x14ac:dyDescent="0.2">
      <c r="B14" s="51" t="s">
        <v>221</v>
      </c>
      <c r="C14" s="51" t="s">
        <v>222</v>
      </c>
      <c r="D14" s="57"/>
      <c r="E14" s="57"/>
      <c r="F14" s="57">
        <v>0</v>
      </c>
      <c r="G14" s="57">
        <v>0</v>
      </c>
      <c r="H14" s="57">
        <v>0</v>
      </c>
      <c r="I14" s="57">
        <f t="shared" si="7"/>
        <v>0</v>
      </c>
      <c r="J14" s="57">
        <f t="shared" si="1"/>
        <v>0</v>
      </c>
      <c r="K14" s="58" t="str">
        <f t="shared" si="2"/>
        <v>NA</v>
      </c>
      <c r="L14" s="58" t="str">
        <f t="shared" si="3"/>
        <v>NA</v>
      </c>
      <c r="M14" s="58" t="str">
        <f t="shared" si="4"/>
        <v>NA</v>
      </c>
      <c r="R14" s="54"/>
      <c r="S14" s="54"/>
      <c r="T14" s="54"/>
      <c r="U14" s="54"/>
      <c r="V14" s="54"/>
    </row>
    <row r="15" spans="1:25" s="51" customFormat="1" x14ac:dyDescent="0.2">
      <c r="B15" s="51" t="s">
        <v>223</v>
      </c>
      <c r="C15" s="51" t="s">
        <v>224</v>
      </c>
      <c r="D15" s="57">
        <v>75000</v>
      </c>
      <c r="E15" s="57">
        <v>75000</v>
      </c>
      <c r="F15" s="57">
        <v>85884.6</v>
      </c>
      <c r="G15" s="57">
        <v>672366.81</v>
      </c>
      <c r="H15" s="57">
        <v>0</v>
      </c>
      <c r="I15" s="57">
        <f t="shared" ref="I15" si="8">SUM(G15:H15)</f>
        <v>672366.81</v>
      </c>
      <c r="J15" s="57">
        <f t="shared" ref="J15" si="9">E15-I15</f>
        <v>-597366.81000000006</v>
      </c>
      <c r="K15" s="58">
        <f t="shared" ref="K15" si="10">IF(E15=0,"NA",J15/E15)</f>
        <v>-7.9648908000000009</v>
      </c>
      <c r="L15" s="58">
        <f t="shared" ref="L15" si="11">IF(E15=0,"NA",(  ( F15 - (E15/$L$6)) / (E15/$L$6)))</f>
        <v>0.14512800000000009</v>
      </c>
      <c r="M15" s="58">
        <f t="shared" ref="M15" si="12">IF(E15=0,"NA",(  ( G15 - ($M$6*(E15/12))) / ($M$6*(E15/12))))</f>
        <v>14.368384228571429</v>
      </c>
      <c r="R15" s="54"/>
      <c r="S15" s="54"/>
      <c r="T15" s="54"/>
      <c r="U15" s="54"/>
      <c r="V15" s="54"/>
    </row>
    <row r="16" spans="1:25" s="51" customFormat="1" x14ac:dyDescent="0.2">
      <c r="B16" s="51" t="s">
        <v>225</v>
      </c>
      <c r="C16" s="51" t="s">
        <v>226</v>
      </c>
      <c r="D16" s="57">
        <v>0</v>
      </c>
      <c r="E16" s="57">
        <v>0</v>
      </c>
      <c r="F16" s="57">
        <v>0</v>
      </c>
      <c r="G16" s="57">
        <v>565</v>
      </c>
      <c r="H16" s="57">
        <v>0</v>
      </c>
      <c r="I16" s="57">
        <f t="shared" ref="I16:I40" si="13">SUM(G16:H16)</f>
        <v>565</v>
      </c>
      <c r="J16" s="57">
        <f t="shared" ref="J16:J43" si="14">E16-I16</f>
        <v>-565</v>
      </c>
      <c r="K16" s="58" t="str">
        <f t="shared" ref="K16:K43" si="15">IF(E16=0,"NA",J16/E16)</f>
        <v>NA</v>
      </c>
      <c r="L16" s="58" t="str">
        <f t="shared" ref="L16:L43" si="16">IF(E16=0,"NA",(  ( F16 - (E16/$L$6)) / (E16/$L$6)))</f>
        <v>NA</v>
      </c>
      <c r="M16" s="58" t="str">
        <f t="shared" ref="M16:M43" si="17">IF(E16=0,"NA",(  ( G16 - ($M$6*(E16/12))) / ($M$6*(E16/12))))</f>
        <v>NA</v>
      </c>
      <c r="R16" s="54"/>
      <c r="S16" s="54"/>
      <c r="T16" s="54"/>
      <c r="U16" s="54"/>
      <c r="V16" s="54"/>
    </row>
    <row r="17" spans="1:22" s="51" customFormat="1" x14ac:dyDescent="0.2">
      <c r="B17" s="51" t="s">
        <v>227</v>
      </c>
      <c r="C17" s="51" t="s">
        <v>228</v>
      </c>
      <c r="D17" s="57">
        <v>1000</v>
      </c>
      <c r="E17" s="57">
        <v>1000</v>
      </c>
      <c r="F17" s="57">
        <v>0</v>
      </c>
      <c r="G17" s="57">
        <v>3020</v>
      </c>
      <c r="H17" s="57">
        <v>0</v>
      </c>
      <c r="I17" s="57">
        <f t="shared" si="13"/>
        <v>3020</v>
      </c>
      <c r="J17" s="57">
        <f t="shared" si="14"/>
        <v>-2020</v>
      </c>
      <c r="K17" s="58">
        <f t="shared" si="15"/>
        <v>-2.02</v>
      </c>
      <c r="L17" s="58">
        <f t="shared" si="16"/>
        <v>-1</v>
      </c>
      <c r="M17" s="58">
        <f t="shared" si="17"/>
        <v>4.1771428571428579</v>
      </c>
      <c r="R17" s="54"/>
      <c r="S17" s="54"/>
      <c r="T17" s="54"/>
      <c r="U17" s="54"/>
      <c r="V17" s="54"/>
    </row>
    <row r="18" spans="1:22" s="51" customFormat="1" x14ac:dyDescent="0.2">
      <c r="B18" s="51" t="s">
        <v>229</v>
      </c>
      <c r="C18" s="51" t="s">
        <v>230</v>
      </c>
      <c r="D18" s="57">
        <v>5758518.4800000004</v>
      </c>
      <c r="E18" s="57">
        <v>5758518.4800000004</v>
      </c>
      <c r="F18" s="57">
        <v>0</v>
      </c>
      <c r="G18" s="57">
        <v>0</v>
      </c>
      <c r="H18" s="57">
        <v>0</v>
      </c>
      <c r="I18" s="57">
        <f t="shared" si="13"/>
        <v>0</v>
      </c>
      <c r="J18" s="57">
        <f t="shared" si="14"/>
        <v>5758518.4800000004</v>
      </c>
      <c r="K18" s="58">
        <f t="shared" si="15"/>
        <v>1</v>
      </c>
      <c r="L18" s="58">
        <f t="shared" si="16"/>
        <v>-1</v>
      </c>
      <c r="M18" s="58">
        <f t="shared" si="17"/>
        <v>-1</v>
      </c>
      <c r="R18" s="54"/>
      <c r="S18" s="54"/>
      <c r="T18" s="54"/>
      <c r="U18" s="54"/>
      <c r="V18" s="54"/>
    </row>
    <row r="19" spans="1:22" s="51" customFormat="1" x14ac:dyDescent="0.2">
      <c r="B19" s="51" t="s">
        <v>48</v>
      </c>
      <c r="C19" s="51" t="s">
        <v>49</v>
      </c>
      <c r="D19" s="57">
        <v>1795000</v>
      </c>
      <c r="E19" s="57">
        <v>1795000</v>
      </c>
      <c r="F19" s="57">
        <v>33477.660000000003</v>
      </c>
      <c r="G19" s="57">
        <v>992495.34000000008</v>
      </c>
      <c r="H19" s="57">
        <v>0</v>
      </c>
      <c r="I19" s="57">
        <f t="shared" si="13"/>
        <v>992495.34000000008</v>
      </c>
      <c r="J19" s="57">
        <f t="shared" si="14"/>
        <v>802504.65999999992</v>
      </c>
      <c r="K19" s="58">
        <f t="shared" si="15"/>
        <v>0.44707780501392752</v>
      </c>
      <c r="L19" s="58">
        <f t="shared" si="16"/>
        <v>-0.98134949303621177</v>
      </c>
      <c r="M19" s="58">
        <f t="shared" si="17"/>
        <v>-5.2133380023875804E-2</v>
      </c>
      <c r="R19" s="54"/>
      <c r="S19" s="54"/>
      <c r="T19" s="54"/>
      <c r="U19" s="54"/>
      <c r="V19" s="54"/>
    </row>
    <row r="20" spans="1:22" s="51" customFormat="1" x14ac:dyDescent="0.2">
      <c r="B20" s="51" t="s">
        <v>231</v>
      </c>
      <c r="C20" s="51" t="s">
        <v>232</v>
      </c>
      <c r="D20" s="57"/>
      <c r="E20" s="57"/>
      <c r="F20" s="57">
        <v>0</v>
      </c>
      <c r="G20" s="57">
        <v>0</v>
      </c>
      <c r="H20" s="57">
        <v>0</v>
      </c>
      <c r="I20" s="57">
        <f t="shared" si="13"/>
        <v>0</v>
      </c>
      <c r="J20" s="57">
        <f t="shared" si="14"/>
        <v>0</v>
      </c>
      <c r="K20" s="58" t="str">
        <f t="shared" si="15"/>
        <v>NA</v>
      </c>
      <c r="L20" s="58" t="str">
        <f t="shared" si="16"/>
        <v>NA</v>
      </c>
      <c r="M20" s="58" t="str">
        <f t="shared" si="17"/>
        <v>NA</v>
      </c>
      <c r="R20" s="54"/>
      <c r="S20" s="54"/>
      <c r="T20" s="54"/>
      <c r="U20" s="54"/>
      <c r="V20" s="54"/>
    </row>
    <row r="21" spans="1:22" s="51" customFormat="1" x14ac:dyDescent="0.2">
      <c r="B21" s="51" t="s">
        <v>233</v>
      </c>
      <c r="C21" s="51" t="s">
        <v>234</v>
      </c>
      <c r="D21" s="57">
        <v>0</v>
      </c>
      <c r="E21" s="57">
        <v>0</v>
      </c>
      <c r="F21" s="57">
        <v>1161.9100000000001</v>
      </c>
      <c r="G21" s="57">
        <v>7039.42</v>
      </c>
      <c r="H21" s="57">
        <v>0</v>
      </c>
      <c r="I21" s="57">
        <f t="shared" si="13"/>
        <v>7039.42</v>
      </c>
      <c r="J21" s="57">
        <f t="shared" si="14"/>
        <v>-7039.42</v>
      </c>
      <c r="K21" s="58" t="str">
        <f t="shared" si="15"/>
        <v>NA</v>
      </c>
      <c r="L21" s="58" t="str">
        <f t="shared" si="16"/>
        <v>NA</v>
      </c>
      <c r="M21" s="58" t="str">
        <f t="shared" si="17"/>
        <v>NA</v>
      </c>
      <c r="R21" s="54"/>
      <c r="S21" s="54"/>
      <c r="T21" s="54"/>
      <c r="U21" s="54"/>
      <c r="V21" s="54"/>
    </row>
    <row r="22" spans="1:22" s="51" customFormat="1" x14ac:dyDescent="0.2">
      <c r="B22" s="51" t="s">
        <v>235</v>
      </c>
      <c r="C22" s="51" t="s">
        <v>236</v>
      </c>
      <c r="D22" s="57">
        <v>0</v>
      </c>
      <c r="E22" s="57">
        <v>0</v>
      </c>
      <c r="F22" s="57">
        <v>15000</v>
      </c>
      <c r="G22" s="57">
        <v>52950</v>
      </c>
      <c r="H22" s="57">
        <v>0</v>
      </c>
      <c r="I22" s="57">
        <f t="shared" ref="I22:I32" si="18">SUM(G22:H22)</f>
        <v>52950</v>
      </c>
      <c r="J22" s="57">
        <f t="shared" ref="J22:J34" si="19">E22-I22</f>
        <v>-52950</v>
      </c>
      <c r="K22" s="58" t="str">
        <f t="shared" ref="K22:K34" si="20">IF(E22=0,"NA",J22/E22)</f>
        <v>NA</v>
      </c>
      <c r="L22" s="58" t="str">
        <f t="shared" ref="L22:L34" si="21">IF(E22=0,"NA",(  ( F22 - (E22/$L$6)) / (E22/$L$6)))</f>
        <v>NA</v>
      </c>
      <c r="M22" s="58" t="str">
        <f t="shared" ref="M22:M34" si="22">IF(E22=0,"NA",(  ( G22 - ($M$6*(E22/12))) / ($M$6*(E22/12))))</f>
        <v>NA</v>
      </c>
      <c r="R22" s="54"/>
      <c r="S22" s="54"/>
      <c r="T22" s="54"/>
      <c r="U22" s="54"/>
      <c r="V22" s="54"/>
    </row>
    <row r="23" spans="1:22" s="51" customFormat="1" x14ac:dyDescent="0.2">
      <c r="A23" s="59" t="s">
        <v>50</v>
      </c>
      <c r="B23" s="59"/>
      <c r="C23" s="59"/>
      <c r="D23" s="60">
        <v>800385570.48000002</v>
      </c>
      <c r="E23" s="60">
        <v>800395899.48000002</v>
      </c>
      <c r="F23" s="60">
        <v>15141582.530000001</v>
      </c>
      <c r="G23" s="60">
        <v>750211797.31999993</v>
      </c>
      <c r="H23" s="60">
        <v>0</v>
      </c>
      <c r="I23" s="60">
        <f t="shared" si="18"/>
        <v>750211797.31999993</v>
      </c>
      <c r="J23" s="60">
        <f t="shared" si="19"/>
        <v>50184102.160000086</v>
      </c>
      <c r="K23" s="61">
        <f t="shared" si="20"/>
        <v>6.2699099523877644E-2</v>
      </c>
      <c r="L23" s="61">
        <f t="shared" si="21"/>
        <v>-0.98108238368057965</v>
      </c>
      <c r="M23" s="61">
        <f t="shared" si="22"/>
        <v>0.60680154367335271</v>
      </c>
      <c r="R23" s="54"/>
      <c r="S23" s="54"/>
      <c r="T23" s="54"/>
      <c r="U23" s="54"/>
      <c r="V23" s="54"/>
    </row>
    <row r="24" spans="1:22" s="51" customFormat="1" x14ac:dyDescent="0.2">
      <c r="A24" s="51" t="s">
        <v>19</v>
      </c>
      <c r="B24" s="51" t="s">
        <v>20</v>
      </c>
      <c r="C24" s="51" t="s">
        <v>21</v>
      </c>
      <c r="D24" s="57">
        <v>90000</v>
      </c>
      <c r="E24" s="57">
        <v>90000</v>
      </c>
      <c r="F24" s="57">
        <v>1722581.35</v>
      </c>
      <c r="G24" s="57">
        <v>5669697.0899999999</v>
      </c>
      <c r="H24" s="57">
        <v>0</v>
      </c>
      <c r="I24" s="57">
        <f t="shared" si="18"/>
        <v>5669697.0899999999</v>
      </c>
      <c r="J24" s="57">
        <f t="shared" si="19"/>
        <v>-5579697.0899999999</v>
      </c>
      <c r="K24" s="58">
        <f t="shared" si="20"/>
        <v>-61.996634333333333</v>
      </c>
      <c r="L24" s="58">
        <f t="shared" si="21"/>
        <v>18.139792777777778</v>
      </c>
      <c r="M24" s="58">
        <f t="shared" si="22"/>
        <v>106.99423028571428</v>
      </c>
      <c r="R24" s="54"/>
      <c r="S24" s="54"/>
      <c r="T24" s="54"/>
      <c r="U24" s="54"/>
      <c r="V24" s="54"/>
    </row>
    <row r="25" spans="1:22" s="51" customFormat="1" x14ac:dyDescent="0.2">
      <c r="A25" s="59" t="s">
        <v>22</v>
      </c>
      <c r="B25" s="59"/>
      <c r="C25" s="59"/>
      <c r="D25" s="60">
        <v>90000</v>
      </c>
      <c r="E25" s="60">
        <v>90000</v>
      </c>
      <c r="F25" s="60">
        <v>1722581.35</v>
      </c>
      <c r="G25" s="60">
        <v>5669697.0899999999</v>
      </c>
      <c r="H25" s="60">
        <v>0</v>
      </c>
      <c r="I25" s="60">
        <f t="shared" si="18"/>
        <v>5669697.0899999999</v>
      </c>
      <c r="J25" s="60">
        <f t="shared" si="19"/>
        <v>-5579697.0899999999</v>
      </c>
      <c r="K25" s="61">
        <f t="shared" si="20"/>
        <v>-61.996634333333333</v>
      </c>
      <c r="L25" s="61">
        <f t="shared" si="21"/>
        <v>18.139792777777778</v>
      </c>
      <c r="M25" s="61">
        <f t="shared" si="22"/>
        <v>106.99423028571428</v>
      </c>
      <c r="R25" s="54"/>
      <c r="S25" s="54"/>
      <c r="T25" s="54"/>
      <c r="U25" s="54"/>
      <c r="V25" s="54"/>
    </row>
    <row r="26" spans="1:22" s="51" customFormat="1" x14ac:dyDescent="0.2">
      <c r="A26" s="51" t="s">
        <v>51</v>
      </c>
      <c r="B26" s="51" t="s">
        <v>52</v>
      </c>
      <c r="C26" s="51" t="s">
        <v>53</v>
      </c>
      <c r="D26" s="57">
        <v>597024602</v>
      </c>
      <c r="E26" s="57">
        <v>597024602</v>
      </c>
      <c r="F26" s="57">
        <v>56995989</v>
      </c>
      <c r="G26" s="57">
        <v>311832520</v>
      </c>
      <c r="H26" s="57">
        <v>0</v>
      </c>
      <c r="I26" s="57">
        <f t="shared" si="18"/>
        <v>311832520</v>
      </c>
      <c r="J26" s="57">
        <f t="shared" si="19"/>
        <v>285192082</v>
      </c>
      <c r="K26" s="58">
        <f t="shared" si="20"/>
        <v>0.47768899479958116</v>
      </c>
      <c r="L26" s="58">
        <f t="shared" si="21"/>
        <v>-0.90453326578324156</v>
      </c>
      <c r="M26" s="58">
        <f t="shared" si="22"/>
        <v>-0.10460970537071042</v>
      </c>
      <c r="R26" s="54"/>
      <c r="S26" s="54"/>
      <c r="T26" s="54"/>
      <c r="U26" s="54"/>
      <c r="V26" s="54"/>
    </row>
    <row r="27" spans="1:22" s="51" customFormat="1" x14ac:dyDescent="0.2">
      <c r="B27" s="51" t="s">
        <v>237</v>
      </c>
      <c r="C27" s="51" t="s">
        <v>238</v>
      </c>
      <c r="D27" s="57">
        <v>40638153</v>
      </c>
      <c r="E27" s="57">
        <v>40638153</v>
      </c>
      <c r="F27" s="57">
        <v>3380456</v>
      </c>
      <c r="G27" s="57">
        <v>23681512</v>
      </c>
      <c r="H27" s="57">
        <v>0</v>
      </c>
      <c r="I27" s="57">
        <f t="shared" si="18"/>
        <v>23681512</v>
      </c>
      <c r="J27" s="57">
        <f t="shared" si="19"/>
        <v>16956641</v>
      </c>
      <c r="K27" s="58">
        <f t="shared" si="20"/>
        <v>0.41725914561126831</v>
      </c>
      <c r="L27" s="58">
        <f t="shared" si="21"/>
        <v>-0.91681570764301223</v>
      </c>
      <c r="M27" s="58">
        <f t="shared" si="22"/>
        <v>-1.0156781907456698E-3</v>
      </c>
      <c r="R27" s="54"/>
      <c r="S27" s="54"/>
      <c r="T27" s="54"/>
      <c r="U27" s="54"/>
      <c r="V27" s="54"/>
    </row>
    <row r="28" spans="1:22" s="51" customFormat="1" x14ac:dyDescent="0.2">
      <c r="B28" s="51" t="s">
        <v>239</v>
      </c>
      <c r="C28" s="51" t="s">
        <v>240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f t="shared" si="18"/>
        <v>0</v>
      </c>
      <c r="J28" s="57">
        <f t="shared" si="19"/>
        <v>0</v>
      </c>
      <c r="K28" s="58" t="str">
        <f t="shared" si="20"/>
        <v>NA</v>
      </c>
      <c r="L28" s="58" t="str">
        <f t="shared" si="21"/>
        <v>NA</v>
      </c>
      <c r="M28" s="58" t="str">
        <f t="shared" si="22"/>
        <v>NA</v>
      </c>
      <c r="R28" s="54"/>
      <c r="S28" s="54"/>
      <c r="T28" s="54"/>
      <c r="U28" s="54"/>
      <c r="V28" s="54"/>
    </row>
    <row r="29" spans="1:22" s="51" customFormat="1" x14ac:dyDescent="0.2">
      <c r="B29" s="51" t="s">
        <v>241</v>
      </c>
      <c r="C29" s="51" t="s">
        <v>242</v>
      </c>
      <c r="D29" s="57">
        <v>11415602</v>
      </c>
      <c r="E29" s="57">
        <v>11415602</v>
      </c>
      <c r="F29" s="57">
        <v>963937</v>
      </c>
      <c r="G29" s="57">
        <v>6225250</v>
      </c>
      <c r="H29" s="57">
        <v>0</v>
      </c>
      <c r="I29" s="57">
        <f t="shared" si="18"/>
        <v>6225250</v>
      </c>
      <c r="J29" s="57">
        <f t="shared" si="19"/>
        <v>5190352</v>
      </c>
      <c r="K29" s="58">
        <f t="shared" si="20"/>
        <v>0.4546717728946752</v>
      </c>
      <c r="L29" s="58">
        <f t="shared" si="21"/>
        <v>-0.91555968752239258</v>
      </c>
      <c r="M29" s="58">
        <f t="shared" si="22"/>
        <v>-6.5151610676585966E-2</v>
      </c>
      <c r="R29" s="54"/>
      <c r="S29" s="54"/>
      <c r="T29" s="54"/>
      <c r="U29" s="54"/>
      <c r="V29" s="54"/>
    </row>
    <row r="30" spans="1:22" s="51" customFormat="1" x14ac:dyDescent="0.2">
      <c r="B30" s="51" t="s">
        <v>243</v>
      </c>
      <c r="C30" s="51" t="s">
        <v>244</v>
      </c>
      <c r="D30" s="57">
        <v>-152200413</v>
      </c>
      <c r="E30" s="57">
        <v>-152200413</v>
      </c>
      <c r="F30" s="57">
        <v>-12683347</v>
      </c>
      <c r="G30" s="57">
        <v>-88783675</v>
      </c>
      <c r="H30" s="57">
        <v>0</v>
      </c>
      <c r="I30" s="57">
        <f t="shared" si="18"/>
        <v>-88783675</v>
      </c>
      <c r="J30" s="57">
        <f t="shared" si="19"/>
        <v>-63416738</v>
      </c>
      <c r="K30" s="58">
        <f t="shared" si="20"/>
        <v>0.41666600471051285</v>
      </c>
      <c r="L30" s="58">
        <f t="shared" si="21"/>
        <v>-0.91666680300006809</v>
      </c>
      <c r="M30" s="58">
        <f t="shared" si="22"/>
        <v>1.1347819779850776E-6</v>
      </c>
      <c r="R30" s="54"/>
      <c r="S30" s="54"/>
      <c r="T30" s="54"/>
      <c r="U30" s="54"/>
      <c r="V30" s="54"/>
    </row>
    <row r="31" spans="1:22" s="51" customFormat="1" x14ac:dyDescent="0.2">
      <c r="B31" s="51" t="s">
        <v>54</v>
      </c>
      <c r="C31" s="51" t="s">
        <v>55</v>
      </c>
      <c r="D31" s="57">
        <v>5880892.5199999996</v>
      </c>
      <c r="E31" s="57">
        <v>4726209.4800000004</v>
      </c>
      <c r="F31" s="57">
        <v>206678.22999999998</v>
      </c>
      <c r="G31" s="57">
        <v>1710533.4999999998</v>
      </c>
      <c r="H31" s="57">
        <v>0</v>
      </c>
      <c r="I31" s="57">
        <f t="shared" si="18"/>
        <v>1710533.4999999998</v>
      </c>
      <c r="J31" s="57">
        <f t="shared" si="19"/>
        <v>3015675.9800000004</v>
      </c>
      <c r="K31" s="58">
        <f t="shared" si="20"/>
        <v>0.63807497165783689</v>
      </c>
      <c r="L31" s="58">
        <f t="shared" si="21"/>
        <v>-0.95626976948977715</v>
      </c>
      <c r="M31" s="58">
        <f t="shared" si="22"/>
        <v>-0.37955709427057766</v>
      </c>
      <c r="R31" s="54"/>
      <c r="S31" s="54"/>
      <c r="T31" s="54"/>
      <c r="U31" s="54"/>
      <c r="V31" s="54"/>
    </row>
    <row r="32" spans="1:22" s="51" customFormat="1" x14ac:dyDescent="0.2">
      <c r="B32" s="51" t="s">
        <v>245</v>
      </c>
      <c r="C32" s="51" t="s">
        <v>246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f t="shared" si="18"/>
        <v>0</v>
      </c>
      <c r="J32" s="57">
        <f t="shared" si="19"/>
        <v>0</v>
      </c>
      <c r="K32" s="58" t="str">
        <f t="shared" si="20"/>
        <v>NA</v>
      </c>
      <c r="L32" s="58" t="str">
        <f t="shared" si="21"/>
        <v>NA</v>
      </c>
      <c r="M32" s="58" t="str">
        <f t="shared" si="22"/>
        <v>NA</v>
      </c>
      <c r="R32" s="54"/>
      <c r="S32" s="54"/>
      <c r="T32" s="54"/>
      <c r="U32" s="54"/>
      <c r="V32" s="54"/>
    </row>
    <row r="33" spans="1:25" s="51" customFormat="1" x14ac:dyDescent="0.2">
      <c r="B33" s="51" t="s">
        <v>247</v>
      </c>
      <c r="C33" s="51" t="s">
        <v>248</v>
      </c>
      <c r="D33" s="57">
        <v>0</v>
      </c>
      <c r="E33" s="57">
        <v>188228.14</v>
      </c>
      <c r="F33" s="57">
        <v>0</v>
      </c>
      <c r="G33" s="57">
        <v>0</v>
      </c>
      <c r="H33" s="57">
        <v>0</v>
      </c>
      <c r="I33" s="57">
        <f t="shared" ref="I33:I34" si="23">SUM(G33:H33)</f>
        <v>0</v>
      </c>
      <c r="J33" s="57">
        <f t="shared" si="19"/>
        <v>188228.14</v>
      </c>
      <c r="K33" s="58">
        <f t="shared" si="20"/>
        <v>1</v>
      </c>
      <c r="L33" s="58">
        <f t="shared" si="21"/>
        <v>-1</v>
      </c>
      <c r="M33" s="58">
        <f t="shared" si="22"/>
        <v>-1</v>
      </c>
      <c r="R33" s="54"/>
      <c r="S33" s="54"/>
      <c r="T33" s="54"/>
      <c r="U33" s="54"/>
      <c r="V33" s="54"/>
    </row>
    <row r="34" spans="1:25" s="51" customFormat="1" x14ac:dyDescent="0.2">
      <c r="B34" s="51" t="s">
        <v>249</v>
      </c>
      <c r="C34" s="51" t="s">
        <v>250</v>
      </c>
      <c r="D34" s="57">
        <v>0</v>
      </c>
      <c r="E34" s="57">
        <v>1917413</v>
      </c>
      <c r="F34" s="57">
        <v>0</v>
      </c>
      <c r="G34" s="57">
        <v>0</v>
      </c>
      <c r="H34" s="57">
        <v>0</v>
      </c>
      <c r="I34" s="57">
        <f t="shared" si="23"/>
        <v>0</v>
      </c>
      <c r="J34" s="57">
        <f t="shared" si="19"/>
        <v>1917413</v>
      </c>
      <c r="K34" s="58">
        <f t="shared" si="20"/>
        <v>1</v>
      </c>
      <c r="L34" s="58">
        <f t="shared" si="21"/>
        <v>-1</v>
      </c>
      <c r="M34" s="58">
        <f t="shared" si="22"/>
        <v>-1</v>
      </c>
      <c r="R34" s="54"/>
      <c r="S34" s="54"/>
      <c r="T34" s="54"/>
      <c r="U34" s="54"/>
      <c r="V34" s="54"/>
    </row>
    <row r="35" spans="1:25" s="51" customFormat="1" x14ac:dyDescent="0.2">
      <c r="B35" s="51" t="s">
        <v>251</v>
      </c>
      <c r="C35" s="51" t="s">
        <v>252</v>
      </c>
      <c r="D35" s="57"/>
      <c r="E35" s="57"/>
      <c r="F35" s="57">
        <v>0</v>
      </c>
      <c r="G35" s="57">
        <v>0</v>
      </c>
      <c r="H35" s="57">
        <v>0</v>
      </c>
      <c r="I35" s="57">
        <f t="shared" si="13"/>
        <v>0</v>
      </c>
      <c r="J35" s="57">
        <f t="shared" si="14"/>
        <v>0</v>
      </c>
      <c r="K35" s="58" t="str">
        <f t="shared" si="15"/>
        <v>NA</v>
      </c>
      <c r="L35" s="58" t="str">
        <f t="shared" si="16"/>
        <v>NA</v>
      </c>
      <c r="M35" s="58" t="str">
        <f t="shared" si="17"/>
        <v>NA</v>
      </c>
      <c r="R35" s="54"/>
      <c r="S35" s="54"/>
      <c r="T35" s="54"/>
      <c r="U35" s="54"/>
      <c r="V35" s="54"/>
    </row>
    <row r="36" spans="1:25" s="51" customFormat="1" x14ac:dyDescent="0.2">
      <c r="A36" s="59" t="s">
        <v>56</v>
      </c>
      <c r="B36" s="59"/>
      <c r="C36" s="59"/>
      <c r="D36" s="60">
        <v>502758836.51999998</v>
      </c>
      <c r="E36" s="60">
        <v>503709794.62</v>
      </c>
      <c r="F36" s="60">
        <v>48863713.229999997</v>
      </c>
      <c r="G36" s="60">
        <v>254666140.5</v>
      </c>
      <c r="H36" s="60">
        <v>0</v>
      </c>
      <c r="I36" s="60">
        <f t="shared" si="13"/>
        <v>254666140.5</v>
      </c>
      <c r="J36" s="60">
        <f t="shared" si="14"/>
        <v>249043654.12</v>
      </c>
      <c r="K36" s="61">
        <f t="shared" si="15"/>
        <v>0.49441892291945444</v>
      </c>
      <c r="L36" s="61">
        <f t="shared" si="16"/>
        <v>-0.90299233060007711</v>
      </c>
      <c r="M36" s="61">
        <f t="shared" si="17"/>
        <v>-0.13328958214763609</v>
      </c>
      <c r="R36" s="54"/>
      <c r="S36" s="54"/>
      <c r="T36" s="54"/>
      <c r="U36" s="54"/>
      <c r="V36" s="54"/>
    </row>
    <row r="37" spans="1:25" s="51" customFormat="1" x14ac:dyDescent="0.2">
      <c r="A37" s="51" t="s">
        <v>23</v>
      </c>
      <c r="B37" s="51" t="s">
        <v>24</v>
      </c>
      <c r="C37" s="51" t="s">
        <v>25</v>
      </c>
      <c r="D37" s="57">
        <v>1448256</v>
      </c>
      <c r="E37" s="57">
        <v>1448256</v>
      </c>
      <c r="F37" s="57">
        <v>0</v>
      </c>
      <c r="G37" s="57">
        <v>0</v>
      </c>
      <c r="H37" s="57">
        <v>0</v>
      </c>
      <c r="I37" s="57">
        <f t="shared" si="13"/>
        <v>0</v>
      </c>
      <c r="J37" s="57">
        <f t="shared" si="14"/>
        <v>1448256</v>
      </c>
      <c r="K37" s="58">
        <f t="shared" si="15"/>
        <v>1</v>
      </c>
      <c r="L37" s="58">
        <f t="shared" si="16"/>
        <v>-1</v>
      </c>
      <c r="M37" s="58">
        <f t="shared" si="17"/>
        <v>-1</v>
      </c>
      <c r="R37" s="54"/>
      <c r="S37" s="54"/>
      <c r="T37" s="54"/>
      <c r="U37" s="54"/>
      <c r="V37" s="54"/>
    </row>
    <row r="38" spans="1:25" s="51" customFormat="1" x14ac:dyDescent="0.2">
      <c r="B38" s="51" t="s">
        <v>57</v>
      </c>
      <c r="C38" s="51" t="s">
        <v>58</v>
      </c>
      <c r="D38" s="57">
        <v>0</v>
      </c>
      <c r="E38" s="57">
        <v>0</v>
      </c>
      <c r="F38" s="57">
        <v>0</v>
      </c>
      <c r="G38" s="57">
        <v>10892.38</v>
      </c>
      <c r="H38" s="57">
        <v>0</v>
      </c>
      <c r="I38" s="57">
        <f t="shared" si="13"/>
        <v>10892.38</v>
      </c>
      <c r="J38" s="57">
        <f t="shared" si="14"/>
        <v>-10892.38</v>
      </c>
      <c r="K38" s="58" t="str">
        <f t="shared" si="15"/>
        <v>NA</v>
      </c>
      <c r="L38" s="58" t="str">
        <f t="shared" si="16"/>
        <v>NA</v>
      </c>
      <c r="M38" s="58" t="str">
        <f t="shared" si="17"/>
        <v>NA</v>
      </c>
      <c r="R38" s="54"/>
      <c r="S38" s="54"/>
      <c r="T38" s="54"/>
      <c r="U38" s="54"/>
      <c r="V38" s="54"/>
    </row>
    <row r="39" spans="1:25" s="51" customFormat="1" x14ac:dyDescent="0.2">
      <c r="B39" s="51" t="s">
        <v>253</v>
      </c>
      <c r="C39" s="51" t="s">
        <v>254</v>
      </c>
      <c r="D39" s="57">
        <v>0</v>
      </c>
      <c r="E39" s="57">
        <v>0</v>
      </c>
      <c r="F39" s="57">
        <v>-1143</v>
      </c>
      <c r="G39" s="57">
        <v>-1143</v>
      </c>
      <c r="H39" s="57">
        <v>0</v>
      </c>
      <c r="I39" s="57">
        <f t="shared" si="13"/>
        <v>-1143</v>
      </c>
      <c r="J39" s="57">
        <f t="shared" si="14"/>
        <v>1143</v>
      </c>
      <c r="K39" s="58" t="str">
        <f t="shared" si="15"/>
        <v>NA</v>
      </c>
      <c r="L39" s="58" t="str">
        <f t="shared" si="16"/>
        <v>NA</v>
      </c>
      <c r="M39" s="58" t="str">
        <f t="shared" si="17"/>
        <v>NA</v>
      </c>
      <c r="R39" s="54"/>
      <c r="S39" s="54"/>
      <c r="T39" s="54"/>
      <c r="U39" s="54"/>
      <c r="V39" s="54"/>
    </row>
    <row r="40" spans="1:25" s="51" customFormat="1" x14ac:dyDescent="0.2">
      <c r="B40" s="51" t="s">
        <v>59</v>
      </c>
      <c r="C40" s="51" t="s">
        <v>60</v>
      </c>
      <c r="D40" s="57"/>
      <c r="E40" s="57"/>
      <c r="F40" s="57">
        <v>0</v>
      </c>
      <c r="G40" s="57">
        <v>0</v>
      </c>
      <c r="H40" s="57">
        <v>0</v>
      </c>
      <c r="I40" s="57">
        <f t="shared" si="13"/>
        <v>0</v>
      </c>
      <c r="J40" s="57">
        <f t="shared" si="14"/>
        <v>0</v>
      </c>
      <c r="K40" s="58" t="str">
        <f t="shared" si="15"/>
        <v>NA</v>
      </c>
      <c r="L40" s="58" t="str">
        <f t="shared" si="16"/>
        <v>NA</v>
      </c>
      <c r="M40" s="58" t="str">
        <f t="shared" si="17"/>
        <v>NA</v>
      </c>
      <c r="R40" s="54"/>
      <c r="S40" s="54"/>
      <c r="T40" s="54"/>
      <c r="U40" s="54"/>
      <c r="V40" s="54"/>
    </row>
    <row r="41" spans="1:25" s="51" customFormat="1" x14ac:dyDescent="0.2">
      <c r="B41" s="51" t="s">
        <v>61</v>
      </c>
      <c r="C41" s="51" t="s">
        <v>62</v>
      </c>
      <c r="D41" s="57"/>
      <c r="E41" s="57"/>
      <c r="F41" s="57">
        <v>0</v>
      </c>
      <c r="G41" s="57">
        <v>0</v>
      </c>
      <c r="H41" s="57">
        <v>0</v>
      </c>
      <c r="I41" s="57">
        <f t="shared" ref="I41:I43" si="24">SUM(G41:H41)</f>
        <v>0</v>
      </c>
      <c r="J41" s="57">
        <f t="shared" si="14"/>
        <v>0</v>
      </c>
      <c r="K41" s="58" t="str">
        <f t="shared" si="15"/>
        <v>NA</v>
      </c>
      <c r="L41" s="58" t="str">
        <f t="shared" si="16"/>
        <v>NA</v>
      </c>
      <c r="M41" s="58" t="str">
        <f t="shared" si="17"/>
        <v>NA</v>
      </c>
      <c r="R41" s="54"/>
      <c r="S41" s="54"/>
      <c r="T41" s="54"/>
      <c r="U41" s="54"/>
      <c r="V41" s="54"/>
    </row>
    <row r="42" spans="1:25" s="51" customFormat="1" x14ac:dyDescent="0.2">
      <c r="B42" s="51" t="s">
        <v>255</v>
      </c>
      <c r="C42" s="51" t="s">
        <v>256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f t="shared" si="24"/>
        <v>0</v>
      </c>
      <c r="J42" s="57">
        <f t="shared" si="14"/>
        <v>0</v>
      </c>
      <c r="K42" s="58" t="str">
        <f t="shared" si="15"/>
        <v>NA</v>
      </c>
      <c r="L42" s="58" t="str">
        <f t="shared" si="16"/>
        <v>NA</v>
      </c>
      <c r="M42" s="58" t="str">
        <f t="shared" si="17"/>
        <v>NA</v>
      </c>
      <c r="R42" s="54"/>
      <c r="S42" s="54"/>
      <c r="T42" s="54"/>
      <c r="U42" s="54"/>
      <c r="V42" s="54"/>
    </row>
    <row r="43" spans="1:25" s="51" customFormat="1" x14ac:dyDescent="0.2">
      <c r="A43" s="59" t="s">
        <v>26</v>
      </c>
      <c r="B43" s="59"/>
      <c r="C43" s="59"/>
      <c r="D43" s="60">
        <v>1448256</v>
      </c>
      <c r="E43" s="60">
        <v>1448256</v>
      </c>
      <c r="F43" s="60">
        <v>-1143</v>
      </c>
      <c r="G43" s="60">
        <v>9749.3799999999992</v>
      </c>
      <c r="H43" s="60">
        <v>0</v>
      </c>
      <c r="I43" s="60">
        <f t="shared" si="24"/>
        <v>9749.3799999999992</v>
      </c>
      <c r="J43" s="60">
        <f t="shared" si="14"/>
        <v>1438506.62</v>
      </c>
      <c r="K43" s="61">
        <f t="shared" si="15"/>
        <v>0.99326819291616963</v>
      </c>
      <c r="L43" s="61">
        <f t="shared" si="16"/>
        <v>-1.0007892251093728</v>
      </c>
      <c r="M43" s="61">
        <f t="shared" si="17"/>
        <v>-0.98845975928486207</v>
      </c>
      <c r="R43" s="54"/>
      <c r="S43" s="54"/>
      <c r="T43" s="54"/>
      <c r="U43" s="54"/>
      <c r="V43" s="54"/>
    </row>
    <row r="44" spans="1:25" s="17" customFormat="1" ht="12" customHeight="1" x14ac:dyDescent="0.2">
      <c r="B44" s="43"/>
      <c r="D44" s="18"/>
      <c r="E44" s="18"/>
      <c r="F44" s="18"/>
      <c r="G44" s="18"/>
      <c r="H44" s="18"/>
      <c r="I44" s="18"/>
      <c r="J44" s="18"/>
      <c r="K44" s="37"/>
      <c r="L44" s="37"/>
      <c r="M44" s="37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1:25" s="55" customFormat="1" ht="15.75" x14ac:dyDescent="0.25">
      <c r="A45" s="25" t="s">
        <v>28</v>
      </c>
      <c r="B45" s="32"/>
      <c r="C45" s="25"/>
      <c r="D45" s="6">
        <f>+D23+D25+D36+D43</f>
        <v>1304682663</v>
      </c>
      <c r="E45" s="6">
        <f t="shared" ref="E45:J45" si="25">+E23+E25+E36+E43</f>
        <v>1305643950.0999999</v>
      </c>
      <c r="F45" s="6">
        <f t="shared" si="25"/>
        <v>65726734.109999999</v>
      </c>
      <c r="G45" s="6">
        <f t="shared" si="25"/>
        <v>1010557384.29</v>
      </c>
      <c r="H45" s="6">
        <f t="shared" si="25"/>
        <v>0</v>
      </c>
      <c r="I45" s="6">
        <f t="shared" si="25"/>
        <v>1010557384.29</v>
      </c>
      <c r="J45" s="6">
        <f t="shared" si="25"/>
        <v>295086565.81000006</v>
      </c>
      <c r="K45" s="38">
        <f>IF(E45=0,"NA",J45/E45)</f>
        <v>0.22600845030331526</v>
      </c>
      <c r="L45" s="38">
        <f>IF(E45=0,"NA",(  ( F45 - (E45/12)) / (E45/12)))</f>
        <v>-0.39591432315096969</v>
      </c>
      <c r="M45" s="38">
        <f>IF(E45=0,"NA",(  ( G45 - ($M$6*(E45/12))) / ($M$6*(E45/12))))</f>
        <v>0.32684265662288825</v>
      </c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s="17" customFormat="1" ht="12" customHeight="1" x14ac:dyDescent="0.2">
      <c r="B46" s="43"/>
      <c r="D46" s="18"/>
      <c r="E46" s="18"/>
      <c r="F46" s="18"/>
      <c r="G46" s="18"/>
      <c r="H46" s="18"/>
      <c r="I46" s="18"/>
      <c r="J46" s="18"/>
      <c r="K46" s="37"/>
      <c r="L46" s="37"/>
      <c r="M46" s="37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</row>
    <row r="47" spans="1:25" s="17" customFormat="1" ht="12" customHeight="1" x14ac:dyDescent="0.2">
      <c r="A47" s="17" t="s">
        <v>63</v>
      </c>
      <c r="B47" s="43" t="s">
        <v>64</v>
      </c>
      <c r="C47" s="17" t="s">
        <v>65</v>
      </c>
      <c r="D47" s="18">
        <v>376680183.65000015</v>
      </c>
      <c r="E47" s="18">
        <v>376631115.65000015</v>
      </c>
      <c r="F47" s="18">
        <v>38577203.109999999</v>
      </c>
      <c r="G47" s="18">
        <v>199087412.38999984</v>
      </c>
      <c r="H47" s="18">
        <v>258.93</v>
      </c>
      <c r="I47" s="18">
        <f t="shared" ref="I47" si="26">SUM(G47:H47)</f>
        <v>199087671.31999984</v>
      </c>
      <c r="J47" s="18">
        <f t="shared" ref="J47" si="27">E47-I47</f>
        <v>177543444.33000031</v>
      </c>
      <c r="K47" s="37">
        <f t="shared" ref="K47" si="28">IF(E47=0,"NA",J47/E47)</f>
        <v>0.47139876912079087</v>
      </c>
      <c r="L47" s="37">
        <f t="shared" ref="L47" si="29">IF(E47=0,"NA",(  ( F47 - (E47/$L$6)) / (E47/$L$6)))</f>
        <v>-0.89757297921754964</v>
      </c>
      <c r="M47" s="37">
        <f t="shared" ref="M47" si="30">IF(E47=0,"NA",(  ( G47 - ($M$6*(E47/12))) / ($M$6*(E47/12))))</f>
        <v>-9.3827639903640819E-2</v>
      </c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</row>
    <row r="48" spans="1:25" s="17" customFormat="1" ht="12" customHeight="1" x14ac:dyDescent="0.2">
      <c r="B48" s="43" t="s">
        <v>257</v>
      </c>
      <c r="C48" s="17" t="s">
        <v>66</v>
      </c>
      <c r="D48" s="18">
        <v>35000</v>
      </c>
      <c r="E48" s="18">
        <v>35000</v>
      </c>
      <c r="F48" s="18">
        <v>676291.57</v>
      </c>
      <c r="G48" s="18">
        <v>6242860.8600000003</v>
      </c>
      <c r="H48" s="18">
        <v>0</v>
      </c>
      <c r="I48" s="18">
        <f t="shared" ref="I48:I91" si="31">SUM(G48:H48)</f>
        <v>6242860.8600000003</v>
      </c>
      <c r="J48" s="18">
        <f t="shared" ref="J48:J91" si="32">E48-I48</f>
        <v>-6207860.8600000003</v>
      </c>
      <c r="K48" s="37">
        <f t="shared" ref="K48:K91" si="33">IF(E48=0,"NA",J48/E48)</f>
        <v>-177.36745314285716</v>
      </c>
      <c r="L48" s="37">
        <f t="shared" ref="L48:L91" si="34">IF(E48=0,"NA",(  ( F48 - (E48/$L$6)) / (E48/$L$6)))</f>
        <v>18.322616285714286</v>
      </c>
      <c r="M48" s="37">
        <f t="shared" ref="M48:M91" si="35">IF(E48=0,"NA",(  ( G48 - ($M$6*(E48/12))) / ($M$6*(E48/12))))</f>
        <v>304.77277681632654</v>
      </c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</row>
    <row r="49" spans="2:25" s="17" customFormat="1" ht="12" customHeight="1" x14ac:dyDescent="0.2">
      <c r="B49" s="43" t="s">
        <v>67</v>
      </c>
      <c r="C49" s="17" t="s">
        <v>66</v>
      </c>
      <c r="D49" s="18">
        <v>0</v>
      </c>
      <c r="E49" s="18">
        <v>0</v>
      </c>
      <c r="F49" s="18">
        <v>14064.1</v>
      </c>
      <c r="G49" s="18">
        <v>147871.30000000002</v>
      </c>
      <c r="H49" s="18">
        <v>0</v>
      </c>
      <c r="I49" s="18">
        <f t="shared" si="31"/>
        <v>147871.30000000002</v>
      </c>
      <c r="J49" s="18">
        <f t="shared" si="32"/>
        <v>-147871.30000000002</v>
      </c>
      <c r="K49" s="37" t="str">
        <f t="shared" si="33"/>
        <v>NA</v>
      </c>
      <c r="L49" s="37" t="str">
        <f t="shared" si="34"/>
        <v>NA</v>
      </c>
      <c r="M49" s="37" t="str">
        <f t="shared" si="35"/>
        <v>NA</v>
      </c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</row>
    <row r="50" spans="2:25" s="17" customFormat="1" ht="12" customHeight="1" x14ac:dyDescent="0.2">
      <c r="B50" s="43" t="s">
        <v>258</v>
      </c>
      <c r="C50" s="17" t="s">
        <v>259</v>
      </c>
      <c r="D50" s="18">
        <v>0</v>
      </c>
      <c r="E50" s="18">
        <v>7998</v>
      </c>
      <c r="F50" s="18">
        <v>95811.24</v>
      </c>
      <c r="G50" s="18">
        <v>359742.45999999996</v>
      </c>
      <c r="H50" s="18">
        <v>0</v>
      </c>
      <c r="I50" s="18">
        <f t="shared" si="31"/>
        <v>359742.45999999996</v>
      </c>
      <c r="J50" s="18">
        <f t="shared" si="32"/>
        <v>-351744.45999999996</v>
      </c>
      <c r="K50" s="37">
        <f t="shared" si="33"/>
        <v>-43.979052263065761</v>
      </c>
      <c r="L50" s="37">
        <f t="shared" si="34"/>
        <v>10.979399849962491</v>
      </c>
      <c r="M50" s="37">
        <f t="shared" si="35"/>
        <v>76.106946736684165</v>
      </c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</row>
    <row r="51" spans="2:25" s="17" customFormat="1" ht="12" customHeight="1" x14ac:dyDescent="0.2">
      <c r="B51" s="43" t="s">
        <v>260</v>
      </c>
      <c r="C51" s="17" t="s">
        <v>261</v>
      </c>
      <c r="D51" s="18">
        <v>0</v>
      </c>
      <c r="E51" s="18">
        <v>0</v>
      </c>
      <c r="F51" s="18">
        <v>0</v>
      </c>
      <c r="G51" s="18">
        <v>33675.279999999999</v>
      </c>
      <c r="H51" s="18">
        <v>0</v>
      </c>
      <c r="I51" s="18">
        <f t="shared" si="31"/>
        <v>33675.279999999999</v>
      </c>
      <c r="J51" s="18">
        <f t="shared" si="32"/>
        <v>-33675.279999999999</v>
      </c>
      <c r="K51" s="37" t="str">
        <f t="shared" si="33"/>
        <v>NA</v>
      </c>
      <c r="L51" s="37" t="str">
        <f t="shared" si="34"/>
        <v>NA</v>
      </c>
      <c r="M51" s="37" t="str">
        <f t="shared" si="35"/>
        <v>NA</v>
      </c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2:25" s="17" customFormat="1" ht="12" customHeight="1" x14ac:dyDescent="0.2">
      <c r="B52" s="43" t="s">
        <v>262</v>
      </c>
      <c r="C52" s="17" t="s">
        <v>263</v>
      </c>
      <c r="D52" s="18">
        <v>0</v>
      </c>
      <c r="E52" s="18">
        <v>20185</v>
      </c>
      <c r="F52" s="18">
        <v>0</v>
      </c>
      <c r="G52" s="18">
        <v>0</v>
      </c>
      <c r="H52" s="18">
        <v>0</v>
      </c>
      <c r="I52" s="18">
        <f t="shared" si="31"/>
        <v>0</v>
      </c>
      <c r="J52" s="18">
        <f t="shared" si="32"/>
        <v>20185</v>
      </c>
      <c r="K52" s="37">
        <f t="shared" si="33"/>
        <v>1</v>
      </c>
      <c r="L52" s="37">
        <f t="shared" si="34"/>
        <v>-1</v>
      </c>
      <c r="M52" s="37">
        <f t="shared" si="35"/>
        <v>-1</v>
      </c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</row>
    <row r="53" spans="2:25" s="17" customFormat="1" ht="12" customHeight="1" x14ac:dyDescent="0.2">
      <c r="B53" s="43" t="s">
        <v>264</v>
      </c>
      <c r="C53" s="17" t="s">
        <v>265</v>
      </c>
      <c r="D53" s="18">
        <v>33072174.259999994</v>
      </c>
      <c r="E53" s="18">
        <v>33072174.259999994</v>
      </c>
      <c r="F53" s="18">
        <v>2764363.9499999997</v>
      </c>
      <c r="G53" s="18">
        <v>14133570.030000003</v>
      </c>
      <c r="H53" s="18">
        <v>0</v>
      </c>
      <c r="I53" s="18">
        <f t="shared" si="31"/>
        <v>14133570.030000003</v>
      </c>
      <c r="J53" s="18">
        <f t="shared" si="32"/>
        <v>18938604.229999989</v>
      </c>
      <c r="K53" s="37">
        <f t="shared" si="33"/>
        <v>0.57264466742078635</v>
      </c>
      <c r="L53" s="37">
        <f t="shared" si="34"/>
        <v>-0.91641420584362876</v>
      </c>
      <c r="M53" s="37">
        <f t="shared" si="35"/>
        <v>-0.26739085843563393</v>
      </c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</row>
    <row r="54" spans="2:25" s="17" customFormat="1" ht="12" customHeight="1" x14ac:dyDescent="0.2">
      <c r="B54" s="43" t="s">
        <v>266</v>
      </c>
      <c r="C54" s="17" t="s">
        <v>267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f t="shared" si="31"/>
        <v>0</v>
      </c>
      <c r="J54" s="18">
        <f t="shared" si="32"/>
        <v>0</v>
      </c>
      <c r="K54" s="37" t="str">
        <f t="shared" si="33"/>
        <v>NA</v>
      </c>
      <c r="L54" s="37" t="str">
        <f t="shared" si="34"/>
        <v>NA</v>
      </c>
      <c r="M54" s="37" t="str">
        <f t="shared" si="35"/>
        <v>NA</v>
      </c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</row>
    <row r="55" spans="2:25" s="17" customFormat="1" ht="12" customHeight="1" x14ac:dyDescent="0.2">
      <c r="B55" s="43" t="s">
        <v>268</v>
      </c>
      <c r="C55" s="17" t="s">
        <v>269</v>
      </c>
      <c r="D55" s="18">
        <v>27584428.190000013</v>
      </c>
      <c r="E55" s="18">
        <v>27443430.730000012</v>
      </c>
      <c r="F55" s="18">
        <v>1929330.33</v>
      </c>
      <c r="G55" s="18">
        <v>10780804.280000001</v>
      </c>
      <c r="H55" s="18">
        <v>0</v>
      </c>
      <c r="I55" s="18">
        <f t="shared" si="31"/>
        <v>10780804.280000001</v>
      </c>
      <c r="J55" s="18">
        <f t="shared" si="32"/>
        <v>16662626.45000001</v>
      </c>
      <c r="K55" s="37">
        <f t="shared" si="33"/>
        <v>0.60716266176535738</v>
      </c>
      <c r="L55" s="37">
        <f t="shared" si="34"/>
        <v>-0.92969791754604003</v>
      </c>
      <c r="M55" s="37">
        <f t="shared" si="35"/>
        <v>-0.32656456302632686</v>
      </c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2:25" s="17" customFormat="1" ht="12" customHeight="1" x14ac:dyDescent="0.2">
      <c r="B56" s="43" t="s">
        <v>68</v>
      </c>
      <c r="C56" s="17" t="s">
        <v>69</v>
      </c>
      <c r="D56" s="18">
        <v>0</v>
      </c>
      <c r="E56" s="18">
        <v>0</v>
      </c>
      <c r="F56" s="18">
        <v>8657.2099999999991</v>
      </c>
      <c r="G56" s="18">
        <v>8657.2099999999991</v>
      </c>
      <c r="H56" s="18">
        <v>0</v>
      </c>
      <c r="I56" s="18">
        <f t="shared" si="31"/>
        <v>8657.2099999999991</v>
      </c>
      <c r="J56" s="18">
        <f t="shared" si="32"/>
        <v>-8657.2099999999991</v>
      </c>
      <c r="K56" s="37" t="str">
        <f t="shared" si="33"/>
        <v>NA</v>
      </c>
      <c r="L56" s="37" t="str">
        <f t="shared" si="34"/>
        <v>NA</v>
      </c>
      <c r="M56" s="37" t="str">
        <f t="shared" si="35"/>
        <v>NA</v>
      </c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</row>
    <row r="57" spans="2:25" s="17" customFormat="1" ht="12" customHeight="1" x14ac:dyDescent="0.2">
      <c r="B57" s="43" t="s">
        <v>270</v>
      </c>
      <c r="C57" s="17" t="s">
        <v>271</v>
      </c>
      <c r="D57" s="18">
        <v>238320.26</v>
      </c>
      <c r="E57" s="18">
        <v>238320.26</v>
      </c>
      <c r="F57" s="18">
        <v>14446.080000000002</v>
      </c>
      <c r="G57" s="18">
        <v>72230.400000000009</v>
      </c>
      <c r="H57" s="18">
        <v>0</v>
      </c>
      <c r="I57" s="18">
        <f t="shared" si="31"/>
        <v>72230.400000000009</v>
      </c>
      <c r="J57" s="18">
        <f t="shared" si="32"/>
        <v>166089.85999999999</v>
      </c>
      <c r="K57" s="37">
        <f t="shared" si="33"/>
        <v>0.69691875965559946</v>
      </c>
      <c r="L57" s="37">
        <f t="shared" si="34"/>
        <v>-0.93938375193111989</v>
      </c>
      <c r="M57" s="37">
        <f t="shared" si="35"/>
        <v>-0.48043215940959921</v>
      </c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</row>
    <row r="58" spans="2:25" s="17" customFormat="1" ht="12" customHeight="1" x14ac:dyDescent="0.2">
      <c r="B58" s="43" t="s">
        <v>272</v>
      </c>
      <c r="C58" s="17" t="s">
        <v>273</v>
      </c>
      <c r="D58" s="18">
        <v>146094</v>
      </c>
      <c r="E58" s="18">
        <v>146094</v>
      </c>
      <c r="F58" s="18">
        <v>6463.34</v>
      </c>
      <c r="G58" s="18">
        <v>32316.7</v>
      </c>
      <c r="H58" s="18">
        <v>0</v>
      </c>
      <c r="I58" s="18">
        <f t="shared" si="31"/>
        <v>32316.7</v>
      </c>
      <c r="J58" s="18">
        <f t="shared" si="32"/>
        <v>113777.3</v>
      </c>
      <c r="K58" s="37">
        <f t="shared" si="33"/>
        <v>0.77879515928101084</v>
      </c>
      <c r="L58" s="37">
        <f t="shared" si="34"/>
        <v>-0.95575903185620215</v>
      </c>
      <c r="M58" s="37">
        <f t="shared" si="35"/>
        <v>-0.62079170162459008</v>
      </c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</row>
    <row r="59" spans="2:25" s="17" customFormat="1" ht="12" customHeight="1" x14ac:dyDescent="0.2">
      <c r="B59" s="43" t="s">
        <v>274</v>
      </c>
      <c r="C59" s="17" t="s">
        <v>275</v>
      </c>
      <c r="D59" s="18">
        <v>8158637.9799999995</v>
      </c>
      <c r="E59" s="18">
        <v>8158637.9799999995</v>
      </c>
      <c r="F59" s="18">
        <v>592721.96</v>
      </c>
      <c r="G59" s="18">
        <v>2995150.3200000003</v>
      </c>
      <c r="H59" s="18">
        <v>0</v>
      </c>
      <c r="I59" s="18">
        <f t="shared" si="31"/>
        <v>2995150.3200000003</v>
      </c>
      <c r="J59" s="18">
        <f t="shared" si="32"/>
        <v>5163487.6599999992</v>
      </c>
      <c r="K59" s="37">
        <f t="shared" si="33"/>
        <v>0.63288598815852837</v>
      </c>
      <c r="L59" s="37">
        <f t="shared" si="34"/>
        <v>-0.92735037864739278</v>
      </c>
      <c r="M59" s="37">
        <f t="shared" si="35"/>
        <v>-0.37066169398604859</v>
      </c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</row>
    <row r="60" spans="2:25" s="17" customFormat="1" ht="12" customHeight="1" x14ac:dyDescent="0.2">
      <c r="B60" s="43" t="s">
        <v>276</v>
      </c>
      <c r="C60" s="17" t="s">
        <v>277</v>
      </c>
      <c r="D60" s="18">
        <v>79287</v>
      </c>
      <c r="E60" s="18">
        <v>79287</v>
      </c>
      <c r="F60" s="18">
        <v>4484.2</v>
      </c>
      <c r="G60" s="18">
        <v>24663.100000000002</v>
      </c>
      <c r="H60" s="18">
        <v>0</v>
      </c>
      <c r="I60" s="18">
        <f t="shared" si="31"/>
        <v>24663.100000000002</v>
      </c>
      <c r="J60" s="18">
        <f t="shared" si="32"/>
        <v>54623.899999999994</v>
      </c>
      <c r="K60" s="37">
        <f t="shared" si="33"/>
        <v>0.68893891810763419</v>
      </c>
      <c r="L60" s="37">
        <f t="shared" si="34"/>
        <v>-0.94344343965593358</v>
      </c>
      <c r="M60" s="37">
        <f t="shared" si="35"/>
        <v>-0.46675243104165876</v>
      </c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</row>
    <row r="61" spans="2:25" s="17" customFormat="1" ht="12" customHeight="1" x14ac:dyDescent="0.2">
      <c r="B61" s="43" t="s">
        <v>278</v>
      </c>
      <c r="C61" s="17" t="s">
        <v>279</v>
      </c>
      <c r="D61" s="18"/>
      <c r="E61" s="18"/>
      <c r="F61" s="18">
        <v>0</v>
      </c>
      <c r="G61" s="18">
        <v>0</v>
      </c>
      <c r="H61" s="18">
        <v>0</v>
      </c>
      <c r="I61" s="18">
        <f t="shared" si="31"/>
        <v>0</v>
      </c>
      <c r="J61" s="18">
        <f t="shared" si="32"/>
        <v>0</v>
      </c>
      <c r="K61" s="37" t="str">
        <f t="shared" si="33"/>
        <v>NA</v>
      </c>
      <c r="L61" s="37" t="str">
        <f t="shared" si="34"/>
        <v>NA</v>
      </c>
      <c r="M61" s="37" t="str">
        <f t="shared" si="35"/>
        <v>NA</v>
      </c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</row>
    <row r="62" spans="2:25" s="17" customFormat="1" ht="12" customHeight="1" x14ac:dyDescent="0.2">
      <c r="B62" s="43" t="s">
        <v>280</v>
      </c>
      <c r="C62" s="17" t="s">
        <v>281</v>
      </c>
      <c r="D62" s="18"/>
      <c r="E62" s="18"/>
      <c r="F62" s="18">
        <v>0</v>
      </c>
      <c r="G62" s="18">
        <v>0</v>
      </c>
      <c r="H62" s="18">
        <v>0</v>
      </c>
      <c r="I62" s="18">
        <f t="shared" si="31"/>
        <v>0</v>
      </c>
      <c r="J62" s="18">
        <f t="shared" si="32"/>
        <v>0</v>
      </c>
      <c r="K62" s="37" t="str">
        <f t="shared" si="33"/>
        <v>NA</v>
      </c>
      <c r="L62" s="37" t="str">
        <f t="shared" si="34"/>
        <v>NA</v>
      </c>
      <c r="M62" s="37" t="str">
        <f t="shared" si="35"/>
        <v>NA</v>
      </c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</row>
    <row r="63" spans="2:25" s="17" customFormat="1" ht="12" customHeight="1" x14ac:dyDescent="0.2">
      <c r="B63" s="43" t="s">
        <v>70</v>
      </c>
      <c r="C63" s="17" t="s">
        <v>71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f t="shared" si="31"/>
        <v>0</v>
      </c>
      <c r="J63" s="18">
        <f t="shared" si="32"/>
        <v>0</v>
      </c>
      <c r="K63" s="37" t="str">
        <f t="shared" si="33"/>
        <v>NA</v>
      </c>
      <c r="L63" s="37" t="str">
        <f t="shared" si="34"/>
        <v>NA</v>
      </c>
      <c r="M63" s="37" t="str">
        <f t="shared" si="35"/>
        <v>NA</v>
      </c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</row>
    <row r="64" spans="2:25" s="17" customFormat="1" ht="12" customHeight="1" x14ac:dyDescent="0.2">
      <c r="B64" s="43" t="s">
        <v>72</v>
      </c>
      <c r="C64" s="17" t="s">
        <v>73</v>
      </c>
      <c r="D64" s="18">
        <v>-29503101.789999999</v>
      </c>
      <c r="E64" s="18">
        <v>-29493101.789999999</v>
      </c>
      <c r="F64" s="18">
        <v>200</v>
      </c>
      <c r="G64" s="18">
        <v>11678.75</v>
      </c>
      <c r="H64" s="18">
        <v>0</v>
      </c>
      <c r="I64" s="18">
        <f t="shared" si="31"/>
        <v>11678.75</v>
      </c>
      <c r="J64" s="18">
        <f t="shared" si="32"/>
        <v>-29504780.539999999</v>
      </c>
      <c r="K64" s="37">
        <f t="shared" si="33"/>
        <v>1.0003959824260993</v>
      </c>
      <c r="L64" s="37">
        <f t="shared" si="34"/>
        <v>-1.0000067812467275</v>
      </c>
      <c r="M64" s="37">
        <f t="shared" si="35"/>
        <v>-1.0006788270161704</v>
      </c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</row>
    <row r="65" spans="2:25" s="17" customFormat="1" ht="12" customHeight="1" x14ac:dyDescent="0.2">
      <c r="B65" s="43" t="s">
        <v>282</v>
      </c>
      <c r="C65" s="17" t="s">
        <v>283</v>
      </c>
      <c r="D65" s="18">
        <v>575000</v>
      </c>
      <c r="E65" s="18">
        <v>575000</v>
      </c>
      <c r="F65" s="18">
        <v>0</v>
      </c>
      <c r="G65" s="18">
        <v>0</v>
      </c>
      <c r="H65" s="18">
        <v>0</v>
      </c>
      <c r="I65" s="18">
        <f t="shared" si="31"/>
        <v>0</v>
      </c>
      <c r="J65" s="18">
        <f t="shared" si="32"/>
        <v>575000</v>
      </c>
      <c r="K65" s="37">
        <f t="shared" si="33"/>
        <v>1</v>
      </c>
      <c r="L65" s="37">
        <f t="shared" si="34"/>
        <v>-1</v>
      </c>
      <c r="M65" s="37">
        <f t="shared" si="35"/>
        <v>-1</v>
      </c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</row>
    <row r="66" spans="2:25" s="17" customFormat="1" ht="12" customHeight="1" x14ac:dyDescent="0.2">
      <c r="B66" s="43" t="s">
        <v>284</v>
      </c>
      <c r="C66" s="17" t="s">
        <v>285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f t="shared" si="31"/>
        <v>0</v>
      </c>
      <c r="J66" s="18">
        <f t="shared" si="32"/>
        <v>0</v>
      </c>
      <c r="K66" s="37" t="str">
        <f t="shared" si="33"/>
        <v>NA</v>
      </c>
      <c r="L66" s="37" t="str">
        <f t="shared" si="34"/>
        <v>NA</v>
      </c>
      <c r="M66" s="37" t="str">
        <f t="shared" si="35"/>
        <v>NA</v>
      </c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</row>
    <row r="67" spans="2:25" s="17" customFormat="1" ht="12" customHeight="1" x14ac:dyDescent="0.2">
      <c r="B67" s="43" t="s">
        <v>74</v>
      </c>
      <c r="C67" s="17" t="s">
        <v>75</v>
      </c>
      <c r="D67" s="18">
        <v>74940781.129999995</v>
      </c>
      <c r="E67" s="18">
        <v>74872741.129999995</v>
      </c>
      <c r="F67" s="18">
        <v>5560052.9799999893</v>
      </c>
      <c r="G67" s="18">
        <v>28264283.009999983</v>
      </c>
      <c r="H67" s="18">
        <v>0</v>
      </c>
      <c r="I67" s="18">
        <f t="shared" si="31"/>
        <v>28264283.009999983</v>
      </c>
      <c r="J67" s="18">
        <f t="shared" si="32"/>
        <v>46608458.120000012</v>
      </c>
      <c r="K67" s="37">
        <f t="shared" si="33"/>
        <v>0.62250236089359556</v>
      </c>
      <c r="L67" s="37">
        <f t="shared" si="34"/>
        <v>-0.92573995694446143</v>
      </c>
      <c r="M67" s="37">
        <f t="shared" si="35"/>
        <v>-0.35286119010330663</v>
      </c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</row>
    <row r="68" spans="2:25" s="17" customFormat="1" ht="12" customHeight="1" x14ac:dyDescent="0.2">
      <c r="B68" s="43" t="s">
        <v>76</v>
      </c>
      <c r="C68" s="17" t="s">
        <v>77</v>
      </c>
      <c r="D68" s="18">
        <v>89833422.180000052</v>
      </c>
      <c r="E68" s="18">
        <v>89770309.590000033</v>
      </c>
      <c r="F68" s="18">
        <v>7288101.8300000187</v>
      </c>
      <c r="G68" s="18">
        <v>37182110.330000006</v>
      </c>
      <c r="H68" s="18">
        <v>0</v>
      </c>
      <c r="I68" s="18">
        <f t="shared" si="31"/>
        <v>37182110.330000006</v>
      </c>
      <c r="J68" s="18">
        <f t="shared" si="32"/>
        <v>52588199.260000028</v>
      </c>
      <c r="K68" s="37">
        <f t="shared" si="33"/>
        <v>0.58580837584476919</v>
      </c>
      <c r="L68" s="37">
        <f t="shared" si="34"/>
        <v>-0.91881389444587735</v>
      </c>
      <c r="M68" s="37">
        <f t="shared" si="35"/>
        <v>-0.28995721573389011</v>
      </c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</row>
    <row r="69" spans="2:25" s="17" customFormat="1" ht="12" customHeight="1" x14ac:dyDescent="0.2">
      <c r="B69" s="43" t="s">
        <v>78</v>
      </c>
      <c r="C69" s="17" t="s">
        <v>79</v>
      </c>
      <c r="D69" s="18">
        <v>40350</v>
      </c>
      <c r="E69" s="18">
        <v>40350</v>
      </c>
      <c r="F69" s="18">
        <v>0</v>
      </c>
      <c r="G69" s="18">
        <v>37957.730000000003</v>
      </c>
      <c r="H69" s="18">
        <v>0</v>
      </c>
      <c r="I69" s="18">
        <f t="shared" si="31"/>
        <v>37957.730000000003</v>
      </c>
      <c r="J69" s="18">
        <f t="shared" si="32"/>
        <v>2392.2699999999968</v>
      </c>
      <c r="K69" s="37">
        <f t="shared" si="33"/>
        <v>5.9287980173481955E-2</v>
      </c>
      <c r="L69" s="37">
        <f t="shared" si="34"/>
        <v>-1</v>
      </c>
      <c r="M69" s="37">
        <f t="shared" si="35"/>
        <v>0.6126491768454595</v>
      </c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</row>
    <row r="70" spans="2:25" s="17" customFormat="1" ht="12" customHeight="1" x14ac:dyDescent="0.2">
      <c r="B70" s="43" t="s">
        <v>80</v>
      </c>
      <c r="C70" s="17" t="s">
        <v>81</v>
      </c>
      <c r="D70" s="18">
        <v>9245000</v>
      </c>
      <c r="E70" s="18">
        <v>9245000</v>
      </c>
      <c r="F70" s="18">
        <v>506055.41</v>
      </c>
      <c r="G70" s="18">
        <v>4530174.6399999997</v>
      </c>
      <c r="H70" s="18">
        <v>40046.18</v>
      </c>
      <c r="I70" s="18">
        <f t="shared" si="31"/>
        <v>4570220.8199999994</v>
      </c>
      <c r="J70" s="18">
        <f t="shared" si="32"/>
        <v>4674779.1800000006</v>
      </c>
      <c r="K70" s="37">
        <f t="shared" si="33"/>
        <v>0.5056548599242835</v>
      </c>
      <c r="L70" s="37">
        <f t="shared" si="34"/>
        <v>-0.94526171876690102</v>
      </c>
      <c r="M70" s="37">
        <f t="shared" si="35"/>
        <v>-0.15997688820211695</v>
      </c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</row>
    <row r="71" spans="2:25" s="17" customFormat="1" ht="12" customHeight="1" x14ac:dyDescent="0.2">
      <c r="B71" s="43" t="s">
        <v>286</v>
      </c>
      <c r="C71" s="17" t="s">
        <v>287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f t="shared" si="31"/>
        <v>0</v>
      </c>
      <c r="J71" s="18">
        <f t="shared" si="32"/>
        <v>0</v>
      </c>
      <c r="K71" s="37" t="str">
        <f t="shared" si="33"/>
        <v>NA</v>
      </c>
      <c r="L71" s="37" t="str">
        <f t="shared" si="34"/>
        <v>NA</v>
      </c>
      <c r="M71" s="37" t="str">
        <f t="shared" si="35"/>
        <v>NA</v>
      </c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</row>
    <row r="72" spans="2:25" s="17" customFormat="1" ht="12" customHeight="1" x14ac:dyDescent="0.2">
      <c r="B72" s="43" t="s">
        <v>288</v>
      </c>
      <c r="C72" s="17" t="s">
        <v>289</v>
      </c>
      <c r="D72" s="18">
        <v>62000</v>
      </c>
      <c r="E72" s="18">
        <v>62000</v>
      </c>
      <c r="F72" s="18">
        <v>0</v>
      </c>
      <c r="G72" s="18">
        <v>0</v>
      </c>
      <c r="H72" s="18">
        <v>0</v>
      </c>
      <c r="I72" s="18">
        <f t="shared" si="31"/>
        <v>0</v>
      </c>
      <c r="J72" s="18">
        <f t="shared" si="32"/>
        <v>62000</v>
      </c>
      <c r="K72" s="37">
        <f t="shared" si="33"/>
        <v>1</v>
      </c>
      <c r="L72" s="37">
        <f t="shared" si="34"/>
        <v>-1</v>
      </c>
      <c r="M72" s="37">
        <f t="shared" si="35"/>
        <v>-1</v>
      </c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</row>
    <row r="73" spans="2:25" s="17" customFormat="1" ht="12" customHeight="1" x14ac:dyDescent="0.2">
      <c r="B73" s="43" t="s">
        <v>290</v>
      </c>
      <c r="C73" s="17" t="s">
        <v>291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f t="shared" si="31"/>
        <v>0</v>
      </c>
      <c r="J73" s="18">
        <f t="shared" si="32"/>
        <v>0</v>
      </c>
      <c r="K73" s="37" t="str">
        <f t="shared" si="33"/>
        <v>NA</v>
      </c>
      <c r="L73" s="37" t="str">
        <f t="shared" si="34"/>
        <v>NA</v>
      </c>
      <c r="M73" s="37" t="str">
        <f t="shared" si="35"/>
        <v>NA</v>
      </c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</row>
    <row r="74" spans="2:25" s="17" customFormat="1" ht="12" customHeight="1" x14ac:dyDescent="0.2">
      <c r="B74" s="43" t="s">
        <v>82</v>
      </c>
      <c r="C74" s="17" t="s">
        <v>83</v>
      </c>
      <c r="D74" s="18">
        <v>18101019.289999992</v>
      </c>
      <c r="E74" s="18">
        <v>18093512.93999999</v>
      </c>
      <c r="F74" s="18">
        <v>5185104.1299999962</v>
      </c>
      <c r="G74" s="18">
        <v>26389672.629999992</v>
      </c>
      <c r="H74" s="18">
        <v>0</v>
      </c>
      <c r="I74" s="18">
        <f t="shared" si="31"/>
        <v>26389672.629999992</v>
      </c>
      <c r="J74" s="18">
        <f t="shared" si="32"/>
        <v>-8296159.6900000013</v>
      </c>
      <c r="K74" s="37">
        <f t="shared" si="33"/>
        <v>-0.45851569662071417</v>
      </c>
      <c r="L74" s="37">
        <f t="shared" si="34"/>
        <v>-0.71342745064519253</v>
      </c>
      <c r="M74" s="37">
        <f t="shared" si="35"/>
        <v>1.5003126227783672</v>
      </c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</row>
    <row r="75" spans="2:25" s="17" customFormat="1" ht="12" customHeight="1" x14ac:dyDescent="0.2">
      <c r="B75" s="43" t="s">
        <v>84</v>
      </c>
      <c r="C75" s="17" t="s">
        <v>85</v>
      </c>
      <c r="D75" s="18">
        <v>16571107.199999999</v>
      </c>
      <c r="E75" s="18">
        <v>11231452.800000001</v>
      </c>
      <c r="F75" s="18">
        <v>905806.55999999994</v>
      </c>
      <c r="G75" s="18">
        <v>3959681.88</v>
      </c>
      <c r="H75" s="18">
        <v>1573217.98</v>
      </c>
      <c r="I75" s="18">
        <f t="shared" si="31"/>
        <v>5532899.8599999994</v>
      </c>
      <c r="J75" s="18">
        <f t="shared" si="32"/>
        <v>5698552.9400000013</v>
      </c>
      <c r="K75" s="37">
        <f t="shared" si="33"/>
        <v>0.50737451703487557</v>
      </c>
      <c r="L75" s="37">
        <f t="shared" si="34"/>
        <v>-0.91935090000111108</v>
      </c>
      <c r="M75" s="37">
        <f t="shared" si="35"/>
        <v>-0.39562350473484603</v>
      </c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</row>
    <row r="76" spans="2:25" s="17" customFormat="1" ht="12" customHeight="1" x14ac:dyDescent="0.2">
      <c r="B76" s="43" t="s">
        <v>292</v>
      </c>
      <c r="C76" s="17" t="s">
        <v>293</v>
      </c>
      <c r="D76" s="18">
        <v>1994071.89</v>
      </c>
      <c r="E76" s="18">
        <v>1994071.89</v>
      </c>
      <c r="F76" s="18">
        <v>0</v>
      </c>
      <c r="G76" s="18">
        <v>1323776.68</v>
      </c>
      <c r="H76" s="18">
        <v>61327.99</v>
      </c>
      <c r="I76" s="18">
        <f t="shared" si="31"/>
        <v>1385104.67</v>
      </c>
      <c r="J76" s="18">
        <f t="shared" si="32"/>
        <v>608967.22</v>
      </c>
      <c r="K76" s="37">
        <f t="shared" si="33"/>
        <v>0.30538879919720446</v>
      </c>
      <c r="L76" s="37">
        <f t="shared" si="34"/>
        <v>-1</v>
      </c>
      <c r="M76" s="37">
        <f t="shared" si="35"/>
        <v>0.13803893571187709</v>
      </c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</row>
    <row r="77" spans="2:25" s="17" customFormat="1" ht="12" customHeight="1" x14ac:dyDescent="0.2">
      <c r="B77" s="43" t="s">
        <v>294</v>
      </c>
      <c r="C77" s="17" t="s">
        <v>295</v>
      </c>
      <c r="D77" s="18">
        <v>35000</v>
      </c>
      <c r="E77" s="18">
        <v>35000</v>
      </c>
      <c r="F77" s="18">
        <v>0</v>
      </c>
      <c r="G77" s="18">
        <v>99.98</v>
      </c>
      <c r="H77" s="18">
        <v>0</v>
      </c>
      <c r="I77" s="18">
        <f t="shared" si="31"/>
        <v>99.98</v>
      </c>
      <c r="J77" s="18">
        <f t="shared" si="32"/>
        <v>34900.019999999997</v>
      </c>
      <c r="K77" s="37">
        <f t="shared" si="33"/>
        <v>0.99714342857142846</v>
      </c>
      <c r="L77" s="37">
        <f t="shared" si="34"/>
        <v>-1</v>
      </c>
      <c r="M77" s="37">
        <f t="shared" si="35"/>
        <v>-0.99510302040816334</v>
      </c>
      <c r="O77" s="51"/>
      <c r="P77" s="51"/>
      <c r="Q77" s="51"/>
      <c r="R77" s="54"/>
      <c r="S77" s="54"/>
      <c r="T77" s="54"/>
      <c r="U77" s="54"/>
      <c r="V77" s="54"/>
      <c r="W77" s="51"/>
      <c r="X77" s="51"/>
      <c r="Y77" s="51"/>
    </row>
    <row r="78" spans="2:25" s="17" customFormat="1" ht="12" customHeight="1" x14ac:dyDescent="0.2">
      <c r="B78" s="43" t="s">
        <v>296</v>
      </c>
      <c r="C78" s="17" t="s">
        <v>297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f t="shared" si="31"/>
        <v>0</v>
      </c>
      <c r="J78" s="18">
        <f t="shared" si="32"/>
        <v>0</v>
      </c>
      <c r="K78" s="37" t="str">
        <f t="shared" si="33"/>
        <v>NA</v>
      </c>
      <c r="L78" s="37" t="str">
        <f t="shared" si="34"/>
        <v>NA</v>
      </c>
      <c r="M78" s="37" t="str">
        <f t="shared" si="35"/>
        <v>NA</v>
      </c>
      <c r="O78" s="51"/>
      <c r="P78" s="51"/>
      <c r="Q78" s="51"/>
      <c r="R78" s="54"/>
      <c r="S78" s="54"/>
      <c r="T78" s="54"/>
      <c r="U78" s="54"/>
      <c r="V78" s="54"/>
      <c r="W78" s="51"/>
      <c r="X78" s="51"/>
      <c r="Y78" s="51"/>
    </row>
    <row r="79" spans="2:25" s="17" customFormat="1" ht="12" customHeight="1" x14ac:dyDescent="0.2">
      <c r="B79" s="43" t="s">
        <v>86</v>
      </c>
      <c r="C79" s="17" t="s">
        <v>87</v>
      </c>
      <c r="D79" s="18">
        <v>170000</v>
      </c>
      <c r="E79" s="18">
        <v>391950</v>
      </c>
      <c r="F79" s="18">
        <v>22317.78</v>
      </c>
      <c r="G79" s="18">
        <v>55682.609999999993</v>
      </c>
      <c r="H79" s="18">
        <v>264832.03999999998</v>
      </c>
      <c r="I79" s="18">
        <f t="shared" si="31"/>
        <v>320514.64999999997</v>
      </c>
      <c r="J79" s="18">
        <f t="shared" si="32"/>
        <v>71435.350000000035</v>
      </c>
      <c r="K79" s="37">
        <f t="shared" si="33"/>
        <v>0.18225628268911859</v>
      </c>
      <c r="L79" s="37">
        <f t="shared" si="34"/>
        <v>-0.94305962495216222</v>
      </c>
      <c r="M79" s="37">
        <f t="shared" si="35"/>
        <v>-0.75645897982614407</v>
      </c>
      <c r="O79" s="51"/>
      <c r="P79" s="51"/>
      <c r="Q79" s="51"/>
      <c r="R79" s="54"/>
      <c r="S79" s="54"/>
      <c r="T79" s="54"/>
      <c r="U79" s="54"/>
      <c r="V79" s="54"/>
      <c r="W79" s="51"/>
      <c r="X79" s="51"/>
      <c r="Y79" s="51"/>
    </row>
    <row r="80" spans="2:25" s="17" customFormat="1" x14ac:dyDescent="0.2">
      <c r="B80" s="43" t="s">
        <v>88</v>
      </c>
      <c r="C80" s="17" t="s">
        <v>89</v>
      </c>
      <c r="D80" s="18">
        <v>30000</v>
      </c>
      <c r="E80" s="18">
        <v>57543</v>
      </c>
      <c r="F80" s="18">
        <v>0</v>
      </c>
      <c r="G80" s="18">
        <v>18042</v>
      </c>
      <c r="H80" s="18">
        <v>0</v>
      </c>
      <c r="I80" s="18">
        <f t="shared" si="31"/>
        <v>18042</v>
      </c>
      <c r="J80" s="18">
        <f t="shared" si="32"/>
        <v>39501</v>
      </c>
      <c r="K80" s="37">
        <f t="shared" si="33"/>
        <v>0.68646055992909649</v>
      </c>
      <c r="L80" s="37">
        <f t="shared" si="34"/>
        <v>-1</v>
      </c>
      <c r="M80" s="37">
        <f t="shared" si="35"/>
        <v>-0.46250381702130827</v>
      </c>
      <c r="O80" s="51"/>
      <c r="P80" s="51"/>
      <c r="Q80" s="51"/>
      <c r="R80" s="54"/>
      <c r="S80" s="54"/>
      <c r="T80" s="54"/>
      <c r="U80" s="54"/>
      <c r="V80" s="54"/>
      <c r="W80" s="51"/>
      <c r="X80" s="51"/>
      <c r="Y80" s="51"/>
    </row>
    <row r="81" spans="2:25" s="17" customFormat="1" x14ac:dyDescent="0.2">
      <c r="B81" s="43" t="s">
        <v>90</v>
      </c>
      <c r="C81" s="17" t="s">
        <v>91</v>
      </c>
      <c r="D81" s="18">
        <v>99993</v>
      </c>
      <c r="E81" s="18">
        <v>98363</v>
      </c>
      <c r="F81" s="18">
        <v>825</v>
      </c>
      <c r="G81" s="18">
        <v>11933.43</v>
      </c>
      <c r="H81" s="18">
        <v>10702.01</v>
      </c>
      <c r="I81" s="18">
        <f t="shared" si="31"/>
        <v>22635.440000000002</v>
      </c>
      <c r="J81" s="18">
        <f t="shared" si="32"/>
        <v>75727.56</v>
      </c>
      <c r="K81" s="37">
        <f t="shared" si="33"/>
        <v>0.76987851122881568</v>
      </c>
      <c r="L81" s="37">
        <f t="shared" si="34"/>
        <v>-0.99161269989731915</v>
      </c>
      <c r="M81" s="37">
        <f t="shared" si="35"/>
        <v>-0.79202231965852432</v>
      </c>
      <c r="O81" s="51"/>
      <c r="P81" s="51"/>
      <c r="Q81" s="51"/>
      <c r="R81" s="54"/>
      <c r="S81" s="54"/>
      <c r="T81" s="54"/>
      <c r="U81" s="54"/>
      <c r="V81" s="54"/>
      <c r="W81" s="51"/>
      <c r="X81" s="51"/>
      <c r="Y81" s="51"/>
    </row>
    <row r="82" spans="2:25" s="17" customFormat="1" x14ac:dyDescent="0.2">
      <c r="B82" s="43" t="s">
        <v>298</v>
      </c>
      <c r="C82" s="17" t="s">
        <v>299</v>
      </c>
      <c r="D82" s="18">
        <v>43340</v>
      </c>
      <c r="E82" s="18">
        <v>27771</v>
      </c>
      <c r="F82" s="18">
        <v>180</v>
      </c>
      <c r="G82" s="18">
        <v>-26013.91</v>
      </c>
      <c r="H82" s="18">
        <v>731.2</v>
      </c>
      <c r="I82" s="18">
        <f t="shared" si="31"/>
        <v>-25282.71</v>
      </c>
      <c r="J82" s="18">
        <f t="shared" si="32"/>
        <v>53053.71</v>
      </c>
      <c r="K82" s="37">
        <f t="shared" si="33"/>
        <v>1.9103996975261963</v>
      </c>
      <c r="L82" s="37">
        <f t="shared" si="34"/>
        <v>-0.9935184184941126</v>
      </c>
      <c r="M82" s="37">
        <f t="shared" si="35"/>
        <v>-2.6058216947792405</v>
      </c>
      <c r="O82" s="51"/>
      <c r="P82" s="51"/>
      <c r="Q82" s="51"/>
      <c r="R82" s="54"/>
      <c r="S82" s="54"/>
      <c r="T82" s="54"/>
      <c r="U82" s="54"/>
      <c r="V82" s="54"/>
      <c r="W82" s="51"/>
      <c r="X82" s="51"/>
      <c r="Y82" s="51"/>
    </row>
    <row r="83" spans="2:25" s="17" customFormat="1" x14ac:dyDescent="0.2">
      <c r="B83" s="43" t="s">
        <v>92</v>
      </c>
      <c r="C83" s="17" t="s">
        <v>93</v>
      </c>
      <c r="D83" s="18">
        <v>436565.61</v>
      </c>
      <c r="E83" s="18">
        <v>4994332.6500000004</v>
      </c>
      <c r="F83" s="18">
        <v>54326.46</v>
      </c>
      <c r="G83" s="18">
        <v>4405762.04</v>
      </c>
      <c r="H83" s="18">
        <v>44368.19</v>
      </c>
      <c r="I83" s="18">
        <f t="shared" si="31"/>
        <v>4450130.2300000004</v>
      </c>
      <c r="J83" s="18">
        <f t="shared" si="32"/>
        <v>544202.41999999993</v>
      </c>
      <c r="K83" s="37">
        <f t="shared" si="33"/>
        <v>0.10896399141534953</v>
      </c>
      <c r="L83" s="37">
        <f t="shared" si="34"/>
        <v>-0.98912237854240648</v>
      </c>
      <c r="M83" s="37">
        <f t="shared" si="35"/>
        <v>0.51226108771795287</v>
      </c>
      <c r="O83" s="51"/>
      <c r="P83" s="51"/>
      <c r="Q83" s="51"/>
      <c r="R83" s="54"/>
      <c r="S83" s="54"/>
      <c r="T83" s="54"/>
      <c r="U83" s="54"/>
      <c r="V83" s="54"/>
      <c r="W83" s="51"/>
      <c r="X83" s="51"/>
      <c r="Y83" s="51"/>
    </row>
    <row r="84" spans="2:25" s="17" customFormat="1" x14ac:dyDescent="0.2">
      <c r="B84" s="43" t="s">
        <v>94</v>
      </c>
      <c r="C84" s="17" t="s">
        <v>95</v>
      </c>
      <c r="D84" s="18">
        <v>910474.36</v>
      </c>
      <c r="E84" s="18">
        <v>900831.75</v>
      </c>
      <c r="F84" s="18">
        <v>3579.3900000000012</v>
      </c>
      <c r="G84" s="18">
        <v>164262.99000000008</v>
      </c>
      <c r="H84" s="18">
        <v>2154.33</v>
      </c>
      <c r="I84" s="18">
        <f t="shared" si="31"/>
        <v>166417.32000000007</v>
      </c>
      <c r="J84" s="18">
        <f t="shared" si="32"/>
        <v>734414.42999999993</v>
      </c>
      <c r="K84" s="37">
        <f t="shared" si="33"/>
        <v>0.81526259481862173</v>
      </c>
      <c r="L84" s="37">
        <f t="shared" si="34"/>
        <v>-0.99602657210960865</v>
      </c>
      <c r="M84" s="37">
        <f t="shared" si="35"/>
        <v>-0.68740700231440854</v>
      </c>
      <c r="O84" s="51"/>
      <c r="P84" s="51"/>
      <c r="Q84" s="51"/>
      <c r="R84" s="54"/>
      <c r="S84" s="54"/>
      <c r="T84" s="54"/>
      <c r="U84" s="54"/>
      <c r="V84" s="54"/>
      <c r="W84" s="51"/>
      <c r="X84" s="51"/>
      <c r="Y84" s="51"/>
    </row>
    <row r="85" spans="2:25" s="17" customFormat="1" x14ac:dyDescent="0.2">
      <c r="B85" s="43" t="s">
        <v>300</v>
      </c>
      <c r="C85" s="17" t="s">
        <v>301</v>
      </c>
      <c r="D85" s="18">
        <v>46826935.939999998</v>
      </c>
      <c r="E85" s="18">
        <v>46826935.939999998</v>
      </c>
      <c r="F85" s="18">
        <v>4298430.1000000006</v>
      </c>
      <c r="G85" s="18">
        <v>31274961.460000001</v>
      </c>
      <c r="H85" s="18">
        <v>0</v>
      </c>
      <c r="I85" s="18">
        <f t="shared" si="31"/>
        <v>31274961.460000001</v>
      </c>
      <c r="J85" s="18">
        <f t="shared" si="32"/>
        <v>15551974.479999997</v>
      </c>
      <c r="K85" s="37">
        <f t="shared" si="33"/>
        <v>0.332115996227619</v>
      </c>
      <c r="L85" s="37">
        <f t="shared" si="34"/>
        <v>-0.9082060354000604</v>
      </c>
      <c r="M85" s="37">
        <f t="shared" si="35"/>
        <v>0.14494400646693872</v>
      </c>
      <c r="O85" s="51"/>
      <c r="P85" s="51"/>
      <c r="Q85" s="51"/>
      <c r="R85" s="54"/>
      <c r="S85" s="54"/>
      <c r="T85" s="54"/>
      <c r="U85" s="54"/>
      <c r="V85" s="54"/>
      <c r="W85" s="51"/>
      <c r="X85" s="51"/>
      <c r="Y85" s="51"/>
    </row>
    <row r="86" spans="2:25" s="17" customFormat="1" x14ac:dyDescent="0.2">
      <c r="B86" s="43" t="s">
        <v>96</v>
      </c>
      <c r="C86" s="17" t="s">
        <v>97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f t="shared" si="31"/>
        <v>0</v>
      </c>
      <c r="J86" s="18">
        <f t="shared" si="32"/>
        <v>0</v>
      </c>
      <c r="K86" s="37" t="str">
        <f t="shared" si="33"/>
        <v>NA</v>
      </c>
      <c r="L86" s="37" t="str">
        <f t="shared" si="34"/>
        <v>NA</v>
      </c>
      <c r="M86" s="37" t="str">
        <f t="shared" si="35"/>
        <v>NA</v>
      </c>
      <c r="O86" s="51"/>
      <c r="P86" s="51"/>
      <c r="Q86" s="51"/>
      <c r="R86" s="54"/>
      <c r="S86" s="54"/>
      <c r="T86" s="54"/>
      <c r="U86" s="54"/>
      <c r="V86" s="54"/>
      <c r="W86" s="51"/>
      <c r="X86" s="51"/>
      <c r="Y86" s="51"/>
    </row>
    <row r="87" spans="2:25" s="17" customFormat="1" x14ac:dyDescent="0.2">
      <c r="B87" s="43" t="s">
        <v>98</v>
      </c>
      <c r="C87" s="17" t="s">
        <v>99</v>
      </c>
      <c r="D87" s="18">
        <v>7084613.0300000003</v>
      </c>
      <c r="E87" s="18">
        <v>6155700.0000000009</v>
      </c>
      <c r="F87" s="18">
        <v>243384.27999999994</v>
      </c>
      <c r="G87" s="18">
        <v>2048221.5899999994</v>
      </c>
      <c r="H87" s="18">
        <v>571402.05999999982</v>
      </c>
      <c r="I87" s="18">
        <f t="shared" si="31"/>
        <v>2619623.6499999994</v>
      </c>
      <c r="J87" s="18">
        <f t="shared" si="32"/>
        <v>3536076.3500000015</v>
      </c>
      <c r="K87" s="37">
        <f t="shared" si="33"/>
        <v>0.5744393570186983</v>
      </c>
      <c r="L87" s="37">
        <f t="shared" si="34"/>
        <v>-0.96046196533294337</v>
      </c>
      <c r="M87" s="37">
        <f t="shared" si="35"/>
        <v>-0.42959581990211188</v>
      </c>
      <c r="O87" s="51"/>
      <c r="P87" s="51"/>
      <c r="Q87" s="51"/>
      <c r="R87" s="54"/>
      <c r="S87" s="54"/>
      <c r="T87" s="54"/>
      <c r="U87" s="54"/>
      <c r="V87" s="54"/>
      <c r="W87" s="51"/>
      <c r="X87" s="51"/>
      <c r="Y87" s="51"/>
    </row>
    <row r="88" spans="2:25" s="17" customFormat="1" x14ac:dyDescent="0.2">
      <c r="B88" s="43" t="s">
        <v>302</v>
      </c>
      <c r="C88" s="17" t="s">
        <v>303</v>
      </c>
      <c r="D88" s="18">
        <v>195615.55</v>
      </c>
      <c r="E88" s="18">
        <v>302311.17</v>
      </c>
      <c r="F88" s="18">
        <v>6183.3</v>
      </c>
      <c r="G88" s="18">
        <v>100779.50000000001</v>
      </c>
      <c r="H88" s="18">
        <v>20619.5</v>
      </c>
      <c r="I88" s="18">
        <f t="shared" si="31"/>
        <v>121399.00000000001</v>
      </c>
      <c r="J88" s="18">
        <f t="shared" si="32"/>
        <v>180912.16999999998</v>
      </c>
      <c r="K88" s="37">
        <f t="shared" si="33"/>
        <v>0.59843031932958346</v>
      </c>
      <c r="L88" s="37">
        <f t="shared" si="34"/>
        <v>-0.9795465711703607</v>
      </c>
      <c r="M88" s="37">
        <f t="shared" si="35"/>
        <v>-0.42851976940561881</v>
      </c>
      <c r="O88" s="51"/>
      <c r="P88" s="51"/>
      <c r="Q88" s="51"/>
      <c r="R88" s="54"/>
      <c r="S88" s="54"/>
      <c r="T88" s="54"/>
      <c r="U88" s="54"/>
      <c r="V88" s="54"/>
      <c r="W88" s="51"/>
      <c r="X88" s="51"/>
      <c r="Y88" s="51"/>
    </row>
    <row r="89" spans="2:25" s="17" customFormat="1" x14ac:dyDescent="0.2">
      <c r="B89" s="43" t="s">
        <v>100</v>
      </c>
      <c r="C89" s="17" t="s">
        <v>101</v>
      </c>
      <c r="D89" s="18">
        <v>7648392.0700000003</v>
      </c>
      <c r="E89" s="18">
        <v>6955955.0700000003</v>
      </c>
      <c r="F89" s="18">
        <v>1443149.39</v>
      </c>
      <c r="G89" s="18">
        <v>3269757.63</v>
      </c>
      <c r="H89" s="18">
        <v>12652.03</v>
      </c>
      <c r="I89" s="18">
        <f t="shared" si="31"/>
        <v>3282409.6599999997</v>
      </c>
      <c r="J89" s="18">
        <f t="shared" si="32"/>
        <v>3673545.4100000006</v>
      </c>
      <c r="K89" s="37">
        <f t="shared" si="33"/>
        <v>0.52811517225628091</v>
      </c>
      <c r="L89" s="37">
        <f t="shared" si="34"/>
        <v>-0.79253037498415013</v>
      </c>
      <c r="M89" s="37">
        <f t="shared" si="35"/>
        <v>-0.19417265668369044</v>
      </c>
      <c r="O89" s="51"/>
      <c r="P89" s="51"/>
      <c r="Q89" s="51"/>
      <c r="R89" s="54"/>
      <c r="S89" s="54"/>
      <c r="T89" s="54"/>
      <c r="U89" s="54"/>
      <c r="V89" s="54"/>
      <c r="W89" s="51"/>
      <c r="X89" s="51"/>
      <c r="Y89" s="51"/>
    </row>
    <row r="90" spans="2:25" s="17" customFormat="1" x14ac:dyDescent="0.2">
      <c r="B90" s="43" t="s">
        <v>102</v>
      </c>
      <c r="C90" s="17" t="s">
        <v>103</v>
      </c>
      <c r="D90" s="18">
        <v>2223007</v>
      </c>
      <c r="E90" s="18">
        <v>2063449.8400000003</v>
      </c>
      <c r="F90" s="18">
        <v>150465.23000000001</v>
      </c>
      <c r="G90" s="18">
        <v>588793.03999999992</v>
      </c>
      <c r="H90" s="18">
        <v>200204.64999999997</v>
      </c>
      <c r="I90" s="18">
        <f t="shared" si="31"/>
        <v>788997.69</v>
      </c>
      <c r="J90" s="18">
        <f t="shared" si="32"/>
        <v>1274452.1500000004</v>
      </c>
      <c r="K90" s="37">
        <f t="shared" si="33"/>
        <v>0.61763175692218431</v>
      </c>
      <c r="L90" s="37">
        <f t="shared" si="34"/>
        <v>-0.9270807426072446</v>
      </c>
      <c r="M90" s="37">
        <f t="shared" si="35"/>
        <v>-0.51083884978621197</v>
      </c>
      <c r="O90" s="51"/>
      <c r="P90" s="51"/>
      <c r="Q90" s="51"/>
      <c r="R90" s="54"/>
      <c r="S90" s="54"/>
      <c r="T90" s="54"/>
      <c r="U90" s="54"/>
      <c r="V90" s="54"/>
      <c r="W90" s="51"/>
      <c r="X90" s="51"/>
      <c r="Y90" s="51"/>
    </row>
    <row r="91" spans="2:25" s="17" customFormat="1" x14ac:dyDescent="0.2">
      <c r="B91" s="43" t="s">
        <v>104</v>
      </c>
      <c r="C91" s="17" t="s">
        <v>105</v>
      </c>
      <c r="D91" s="18">
        <v>591778.91999999993</v>
      </c>
      <c r="E91" s="18">
        <v>763591.4</v>
      </c>
      <c r="F91" s="18">
        <v>51655.75</v>
      </c>
      <c r="G91" s="18">
        <v>302761.69</v>
      </c>
      <c r="H91" s="18">
        <v>67325.69</v>
      </c>
      <c r="I91" s="18">
        <f t="shared" si="31"/>
        <v>370087.38</v>
      </c>
      <c r="J91" s="18">
        <f t="shared" si="32"/>
        <v>393504.02</v>
      </c>
      <c r="K91" s="37">
        <f t="shared" si="33"/>
        <v>0.51533322664451175</v>
      </c>
      <c r="L91" s="37">
        <f t="shared" si="34"/>
        <v>-0.93235158227292769</v>
      </c>
      <c r="M91" s="37">
        <f t="shared" si="35"/>
        <v>-0.32029087807955925</v>
      </c>
      <c r="O91" s="51"/>
      <c r="P91" s="51"/>
      <c r="Q91" s="51"/>
      <c r="R91" s="54"/>
      <c r="S91" s="54"/>
      <c r="T91" s="54"/>
      <c r="U91" s="54"/>
      <c r="V91" s="54"/>
      <c r="W91" s="51"/>
      <c r="X91" s="51"/>
      <c r="Y91" s="51"/>
    </row>
    <row r="92" spans="2:25" s="17" customFormat="1" x14ac:dyDescent="0.2">
      <c r="B92" s="43" t="s">
        <v>304</v>
      </c>
      <c r="C92" s="17" t="s">
        <v>305</v>
      </c>
      <c r="D92" s="18">
        <v>37250</v>
      </c>
      <c r="E92" s="18">
        <v>780648.5</v>
      </c>
      <c r="F92" s="18">
        <v>0</v>
      </c>
      <c r="G92" s="18">
        <v>427309.39999999997</v>
      </c>
      <c r="H92" s="18">
        <v>1218.5999999999999</v>
      </c>
      <c r="I92" s="18">
        <f t="shared" ref="I92:I133" si="36">SUM(G92:H92)</f>
        <v>428527.99999999994</v>
      </c>
      <c r="J92" s="18">
        <f t="shared" ref="J92:J133" si="37">E92-I92</f>
        <v>352120.50000000006</v>
      </c>
      <c r="K92" s="37">
        <f t="shared" ref="K92:K133" si="38">IF(E92=0,"NA",J92/E92)</f>
        <v>0.45106152128646892</v>
      </c>
      <c r="L92" s="37">
        <f t="shared" ref="L92:L133" si="39">IF(E92=0,"NA",(  ( F92 - (E92/$L$6)) / (E92/$L$6)))</f>
        <v>-1</v>
      </c>
      <c r="M92" s="37">
        <f t="shared" ref="M92:M133" si="40">IF(E92=0,"NA",(  ( G92 - ($M$6*(E92/12))) / ($M$6*(E92/12))))</f>
        <v>-6.1638624810013726E-2</v>
      </c>
      <c r="O92" s="51"/>
      <c r="P92" s="51"/>
      <c r="Q92" s="51"/>
      <c r="R92" s="54"/>
      <c r="S92" s="54"/>
      <c r="T92" s="54"/>
      <c r="U92" s="54"/>
      <c r="V92" s="54"/>
      <c r="W92" s="51"/>
      <c r="X92" s="51"/>
      <c r="Y92" s="51"/>
    </row>
    <row r="93" spans="2:25" s="17" customFormat="1" x14ac:dyDescent="0.2">
      <c r="B93" s="43" t="s">
        <v>306</v>
      </c>
      <c r="C93" s="17" t="s">
        <v>307</v>
      </c>
      <c r="D93" s="18">
        <v>7131545</v>
      </c>
      <c r="E93" s="18">
        <v>10730734</v>
      </c>
      <c r="F93" s="18">
        <v>462408.58</v>
      </c>
      <c r="G93" s="18">
        <v>2614815.08</v>
      </c>
      <c r="H93" s="18">
        <v>7928544.7999999998</v>
      </c>
      <c r="I93" s="18">
        <f t="shared" si="36"/>
        <v>10543359.879999999</v>
      </c>
      <c r="J93" s="18">
        <f t="shared" si="37"/>
        <v>187374.12000000104</v>
      </c>
      <c r="K93" s="37">
        <f t="shared" si="38"/>
        <v>1.7461444855496468E-2</v>
      </c>
      <c r="L93" s="37">
        <f t="shared" si="39"/>
        <v>-0.95690801952597093</v>
      </c>
      <c r="M93" s="37">
        <f t="shared" si="40"/>
        <v>-0.58227087381507581</v>
      </c>
      <c r="O93" s="51"/>
      <c r="P93" s="51"/>
      <c r="Q93" s="51"/>
      <c r="R93" s="54"/>
      <c r="S93" s="54"/>
      <c r="T93" s="54"/>
      <c r="U93" s="54"/>
      <c r="V93" s="54"/>
      <c r="W93" s="51"/>
      <c r="X93" s="51"/>
      <c r="Y93" s="51"/>
    </row>
    <row r="94" spans="2:25" s="17" customFormat="1" x14ac:dyDescent="0.2">
      <c r="B94" s="43" t="s">
        <v>106</v>
      </c>
      <c r="C94" s="17" t="s">
        <v>107</v>
      </c>
      <c r="D94" s="18">
        <v>853634.28</v>
      </c>
      <c r="E94" s="18">
        <v>116064.37</v>
      </c>
      <c r="F94" s="18">
        <v>11374.53</v>
      </c>
      <c r="G94" s="18">
        <v>47465.77</v>
      </c>
      <c r="H94" s="18">
        <v>25002.21</v>
      </c>
      <c r="I94" s="18">
        <f t="shared" si="36"/>
        <v>72467.98</v>
      </c>
      <c r="J94" s="18">
        <f t="shared" si="37"/>
        <v>43596.39</v>
      </c>
      <c r="K94" s="37">
        <f t="shared" si="38"/>
        <v>0.37562251016397197</v>
      </c>
      <c r="L94" s="37">
        <f t="shared" si="39"/>
        <v>-0.90199808950843396</v>
      </c>
      <c r="M94" s="37">
        <f t="shared" si="40"/>
        <v>-0.29892445520902378</v>
      </c>
      <c r="O94" s="51"/>
      <c r="P94" s="51"/>
      <c r="Q94" s="51"/>
      <c r="R94" s="54"/>
      <c r="S94" s="54"/>
      <c r="T94" s="54"/>
      <c r="U94" s="54"/>
      <c r="V94" s="54"/>
      <c r="W94" s="51"/>
      <c r="X94" s="51"/>
      <c r="Y94" s="51"/>
    </row>
    <row r="95" spans="2:25" s="17" customFormat="1" x14ac:dyDescent="0.2">
      <c r="B95" s="43" t="s">
        <v>108</v>
      </c>
      <c r="C95" s="17" t="s">
        <v>109</v>
      </c>
      <c r="D95" s="18">
        <v>0</v>
      </c>
      <c r="E95" s="18">
        <v>65000</v>
      </c>
      <c r="F95" s="18">
        <v>0</v>
      </c>
      <c r="G95" s="18">
        <v>0</v>
      </c>
      <c r="H95" s="18">
        <v>0</v>
      </c>
      <c r="I95" s="18">
        <f t="shared" si="36"/>
        <v>0</v>
      </c>
      <c r="J95" s="18">
        <f t="shared" si="37"/>
        <v>65000</v>
      </c>
      <c r="K95" s="37">
        <f t="shared" si="38"/>
        <v>1</v>
      </c>
      <c r="L95" s="37">
        <f t="shared" si="39"/>
        <v>-1</v>
      </c>
      <c r="M95" s="37">
        <f t="shared" si="40"/>
        <v>-1</v>
      </c>
      <c r="O95" s="51"/>
      <c r="P95" s="51"/>
      <c r="Q95" s="51"/>
      <c r="R95" s="54"/>
      <c r="S95" s="54"/>
      <c r="T95" s="54"/>
      <c r="U95" s="54"/>
      <c r="V95" s="54"/>
      <c r="W95" s="51"/>
      <c r="X95" s="51"/>
      <c r="Y95" s="51"/>
    </row>
    <row r="96" spans="2:25" s="17" customFormat="1" x14ac:dyDescent="0.2">
      <c r="B96" s="43" t="s">
        <v>110</v>
      </c>
      <c r="C96" s="17" t="s">
        <v>111</v>
      </c>
      <c r="D96" s="18">
        <v>2132517.92</v>
      </c>
      <c r="E96" s="18">
        <v>1518904.84</v>
      </c>
      <c r="F96" s="18">
        <v>33770</v>
      </c>
      <c r="G96" s="18">
        <v>41099.050000000003</v>
      </c>
      <c r="H96" s="18">
        <v>35746.569999999992</v>
      </c>
      <c r="I96" s="18">
        <f t="shared" si="36"/>
        <v>76845.62</v>
      </c>
      <c r="J96" s="18">
        <f t="shared" si="37"/>
        <v>1442059.2200000002</v>
      </c>
      <c r="K96" s="37">
        <f t="shared" si="38"/>
        <v>0.94940721895388791</v>
      </c>
      <c r="L96" s="37">
        <f t="shared" si="39"/>
        <v>-0.97776687577083499</v>
      </c>
      <c r="M96" s="37">
        <f t="shared" si="40"/>
        <v>-0.95361426704933383</v>
      </c>
      <c r="O96" s="51"/>
      <c r="P96" s="51"/>
      <c r="Q96" s="51"/>
      <c r="R96" s="54"/>
      <c r="S96" s="54"/>
      <c r="T96" s="54"/>
      <c r="U96" s="54"/>
      <c r="V96" s="54"/>
      <c r="W96" s="51"/>
      <c r="X96" s="51"/>
      <c r="Y96" s="51"/>
    </row>
    <row r="97" spans="1:25" s="17" customFormat="1" x14ac:dyDescent="0.2">
      <c r="B97" s="43" t="s">
        <v>112</v>
      </c>
      <c r="C97" s="17" t="s">
        <v>113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f t="shared" si="36"/>
        <v>0</v>
      </c>
      <c r="J97" s="18">
        <f t="shared" si="37"/>
        <v>0</v>
      </c>
      <c r="K97" s="37" t="str">
        <f t="shared" si="38"/>
        <v>NA</v>
      </c>
      <c r="L97" s="37" t="str">
        <f t="shared" si="39"/>
        <v>NA</v>
      </c>
      <c r="M97" s="37" t="str">
        <f t="shared" si="40"/>
        <v>NA</v>
      </c>
      <c r="O97" s="51"/>
      <c r="P97" s="51"/>
      <c r="Q97" s="51"/>
      <c r="R97" s="54"/>
      <c r="S97" s="54"/>
      <c r="T97" s="54"/>
      <c r="U97" s="54"/>
      <c r="V97" s="54"/>
      <c r="W97" s="51"/>
      <c r="X97" s="51"/>
      <c r="Y97" s="51"/>
    </row>
    <row r="98" spans="1:25" s="17" customFormat="1" x14ac:dyDescent="0.2">
      <c r="B98" s="43" t="s">
        <v>114</v>
      </c>
      <c r="C98" s="17" t="s">
        <v>115</v>
      </c>
      <c r="D98" s="18">
        <v>772973</v>
      </c>
      <c r="E98" s="18">
        <v>999901</v>
      </c>
      <c r="F98" s="18">
        <v>21160.5</v>
      </c>
      <c r="G98" s="18">
        <v>269457.63</v>
      </c>
      <c r="H98" s="18">
        <v>115014.08</v>
      </c>
      <c r="I98" s="18">
        <f t="shared" si="36"/>
        <v>384471.71</v>
      </c>
      <c r="J98" s="18">
        <f t="shared" si="37"/>
        <v>615429.29</v>
      </c>
      <c r="K98" s="37">
        <f t="shared" si="38"/>
        <v>0.61549022353212968</v>
      </c>
      <c r="L98" s="37">
        <f t="shared" si="39"/>
        <v>-0.97883740490308535</v>
      </c>
      <c r="M98" s="37">
        <f t="shared" si="40"/>
        <v>-0.53802689894871014</v>
      </c>
      <c r="O98" s="51"/>
      <c r="P98" s="51"/>
      <c r="Q98" s="51"/>
      <c r="R98" s="54"/>
      <c r="S98" s="54"/>
      <c r="T98" s="54"/>
      <c r="U98" s="54"/>
      <c r="V98" s="54"/>
      <c r="W98" s="51"/>
      <c r="X98" s="51"/>
      <c r="Y98" s="51"/>
    </row>
    <row r="99" spans="1:25" s="17" customFormat="1" x14ac:dyDescent="0.2">
      <c r="B99" s="43" t="s">
        <v>116</v>
      </c>
      <c r="C99" s="17" t="s">
        <v>117</v>
      </c>
      <c r="D99" s="18">
        <v>1000000</v>
      </c>
      <c r="E99" s="18">
        <v>975480.71</v>
      </c>
      <c r="F99" s="18">
        <v>0</v>
      </c>
      <c r="G99" s="18">
        <v>0</v>
      </c>
      <c r="H99" s="18">
        <v>0</v>
      </c>
      <c r="I99" s="18">
        <f t="shared" si="36"/>
        <v>0</v>
      </c>
      <c r="J99" s="18">
        <f t="shared" si="37"/>
        <v>975480.71</v>
      </c>
      <c r="K99" s="37">
        <f t="shared" si="38"/>
        <v>1</v>
      </c>
      <c r="L99" s="37">
        <f t="shared" si="39"/>
        <v>-1</v>
      </c>
      <c r="M99" s="37">
        <f t="shared" si="40"/>
        <v>-1</v>
      </c>
      <c r="O99" s="51"/>
      <c r="P99" s="51"/>
      <c r="Q99" s="51"/>
      <c r="R99" s="54"/>
      <c r="S99" s="54"/>
      <c r="T99" s="54"/>
      <c r="U99" s="54"/>
      <c r="V99" s="54"/>
      <c r="W99" s="51"/>
      <c r="X99" s="51"/>
      <c r="Y99" s="51"/>
    </row>
    <row r="100" spans="1:25" s="17" customFormat="1" x14ac:dyDescent="0.2">
      <c r="A100" s="62" t="s">
        <v>118</v>
      </c>
      <c r="B100" s="63"/>
      <c r="C100" s="62"/>
      <c r="D100" s="64">
        <v>706077410.91999996</v>
      </c>
      <c r="E100" s="64">
        <v>706984047.68000007</v>
      </c>
      <c r="F100" s="64">
        <v>70932368.290000021</v>
      </c>
      <c r="G100" s="64">
        <v>381233480.9599998</v>
      </c>
      <c r="H100" s="64">
        <v>10975369.040000001</v>
      </c>
      <c r="I100" s="64">
        <f t="shared" si="36"/>
        <v>392208849.99999982</v>
      </c>
      <c r="J100" s="64">
        <f t="shared" si="37"/>
        <v>314775197.68000025</v>
      </c>
      <c r="K100" s="65">
        <f t="shared" si="38"/>
        <v>0.44523663399895541</v>
      </c>
      <c r="L100" s="65">
        <f t="shared" si="39"/>
        <v>-0.89966906817379022</v>
      </c>
      <c r="M100" s="65">
        <f t="shared" si="40"/>
        <v>-7.5590018810504131E-2</v>
      </c>
      <c r="O100" s="51"/>
      <c r="P100" s="51"/>
      <c r="Q100" s="51"/>
      <c r="R100" s="54"/>
      <c r="S100" s="54"/>
      <c r="T100" s="54"/>
      <c r="U100" s="54"/>
      <c r="V100" s="54"/>
      <c r="W100" s="51"/>
      <c r="X100" s="51"/>
      <c r="Y100" s="51"/>
    </row>
    <row r="101" spans="1:25" s="17" customFormat="1" x14ac:dyDescent="0.2">
      <c r="A101" s="17" t="s">
        <v>119</v>
      </c>
      <c r="B101" s="43" t="s">
        <v>64</v>
      </c>
      <c r="C101" s="17" t="s">
        <v>65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f t="shared" si="36"/>
        <v>0</v>
      </c>
      <c r="J101" s="18">
        <f t="shared" si="37"/>
        <v>0</v>
      </c>
      <c r="K101" s="37" t="str">
        <f t="shared" si="38"/>
        <v>NA</v>
      </c>
      <c r="L101" s="37" t="str">
        <f t="shared" si="39"/>
        <v>NA</v>
      </c>
      <c r="M101" s="37" t="str">
        <f t="shared" si="40"/>
        <v>NA</v>
      </c>
      <c r="O101" s="51"/>
      <c r="P101" s="51"/>
      <c r="Q101" s="51"/>
      <c r="R101" s="54"/>
      <c r="S101" s="54"/>
      <c r="T101" s="54"/>
      <c r="U101" s="54"/>
      <c r="V101" s="54"/>
      <c r="W101" s="51"/>
      <c r="X101" s="51"/>
      <c r="Y101" s="51"/>
    </row>
    <row r="102" spans="1:25" s="17" customFormat="1" x14ac:dyDescent="0.2">
      <c r="B102" s="43" t="s">
        <v>67</v>
      </c>
      <c r="C102" s="17" t="s">
        <v>66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f t="shared" si="36"/>
        <v>0</v>
      </c>
      <c r="J102" s="18">
        <f t="shared" si="37"/>
        <v>0</v>
      </c>
      <c r="K102" s="37" t="str">
        <f t="shared" si="38"/>
        <v>NA</v>
      </c>
      <c r="L102" s="37" t="str">
        <f t="shared" si="39"/>
        <v>NA</v>
      </c>
      <c r="M102" s="37" t="str">
        <f t="shared" si="40"/>
        <v>NA</v>
      </c>
      <c r="O102" s="51"/>
      <c r="P102" s="51"/>
      <c r="Q102" s="51"/>
      <c r="R102" s="54"/>
      <c r="S102" s="54"/>
      <c r="T102" s="54"/>
      <c r="U102" s="54"/>
      <c r="V102" s="54"/>
      <c r="W102" s="51"/>
      <c r="X102" s="51"/>
      <c r="Y102" s="51"/>
    </row>
    <row r="103" spans="1:25" s="17" customFormat="1" x14ac:dyDescent="0.2">
      <c r="B103" s="43" t="s">
        <v>260</v>
      </c>
      <c r="C103" s="17" t="s">
        <v>261</v>
      </c>
      <c r="D103" s="18">
        <v>0</v>
      </c>
      <c r="E103" s="18">
        <v>55000</v>
      </c>
      <c r="F103" s="18">
        <v>750</v>
      </c>
      <c r="G103" s="18">
        <v>9473.85</v>
      </c>
      <c r="H103" s="18">
        <v>0</v>
      </c>
      <c r="I103" s="18">
        <f t="shared" si="36"/>
        <v>9473.85</v>
      </c>
      <c r="J103" s="18">
        <f t="shared" si="37"/>
        <v>45526.15</v>
      </c>
      <c r="K103" s="37">
        <f t="shared" si="38"/>
        <v>0.82774818181818188</v>
      </c>
      <c r="L103" s="37">
        <f t="shared" si="39"/>
        <v>-0.98636363636363633</v>
      </c>
      <c r="M103" s="37">
        <f t="shared" si="40"/>
        <v>-0.7047111688311688</v>
      </c>
      <c r="O103" s="51"/>
      <c r="P103" s="51"/>
      <c r="Q103" s="51"/>
      <c r="R103" s="54"/>
      <c r="S103" s="54"/>
      <c r="T103" s="54"/>
      <c r="U103" s="54"/>
      <c r="V103" s="54"/>
      <c r="W103" s="51"/>
      <c r="X103" s="51"/>
      <c r="Y103" s="51"/>
    </row>
    <row r="104" spans="1:25" s="17" customFormat="1" x14ac:dyDescent="0.2">
      <c r="B104" s="43" t="s">
        <v>268</v>
      </c>
      <c r="C104" s="17" t="s">
        <v>269</v>
      </c>
      <c r="D104" s="18">
        <v>169883.19999999998</v>
      </c>
      <c r="E104" s="18">
        <v>169883.19999999998</v>
      </c>
      <c r="F104" s="18">
        <v>2010</v>
      </c>
      <c r="G104" s="18">
        <v>25177.5</v>
      </c>
      <c r="H104" s="18">
        <v>0</v>
      </c>
      <c r="I104" s="18">
        <f t="shared" si="36"/>
        <v>25177.5</v>
      </c>
      <c r="J104" s="18">
        <f t="shared" si="37"/>
        <v>144705.69999999998</v>
      </c>
      <c r="K104" s="37">
        <f t="shared" si="38"/>
        <v>0.85179523343096908</v>
      </c>
      <c r="L104" s="37">
        <f t="shared" si="39"/>
        <v>-0.98816834154289535</v>
      </c>
      <c r="M104" s="37">
        <f t="shared" si="40"/>
        <v>-0.74593468588166123</v>
      </c>
      <c r="O104" s="51"/>
      <c r="P104" s="51"/>
      <c r="Q104" s="51"/>
      <c r="R104" s="54"/>
      <c r="S104" s="54"/>
      <c r="T104" s="54"/>
      <c r="U104" s="54"/>
      <c r="V104" s="54"/>
      <c r="W104" s="51"/>
      <c r="X104" s="51"/>
      <c r="Y104" s="51"/>
    </row>
    <row r="105" spans="1:25" s="17" customFormat="1" x14ac:dyDescent="0.2">
      <c r="B105" s="43" t="s">
        <v>68</v>
      </c>
      <c r="C105" s="17" t="s">
        <v>69</v>
      </c>
      <c r="D105" s="18">
        <v>2039336</v>
      </c>
      <c r="E105" s="18">
        <v>2039336</v>
      </c>
      <c r="F105" s="18">
        <v>174572.05</v>
      </c>
      <c r="G105" s="18">
        <v>1184625.76</v>
      </c>
      <c r="H105" s="18">
        <v>0</v>
      </c>
      <c r="I105" s="18">
        <f t="shared" si="36"/>
        <v>1184625.76</v>
      </c>
      <c r="J105" s="18">
        <f t="shared" si="37"/>
        <v>854710.24</v>
      </c>
      <c r="K105" s="37">
        <f t="shared" si="38"/>
        <v>0.41911202469823511</v>
      </c>
      <c r="L105" s="37">
        <f t="shared" si="39"/>
        <v>-0.91439760294527239</v>
      </c>
      <c r="M105" s="37">
        <f t="shared" si="40"/>
        <v>-4.1920423398314824E-3</v>
      </c>
      <c r="O105" s="51"/>
      <c r="P105" s="51"/>
      <c r="Q105" s="51"/>
      <c r="R105" s="54"/>
      <c r="S105" s="54"/>
      <c r="T105" s="54"/>
      <c r="U105" s="54"/>
      <c r="V105" s="54"/>
      <c r="W105" s="51"/>
      <c r="X105" s="51"/>
      <c r="Y105" s="51"/>
    </row>
    <row r="106" spans="1:25" s="17" customFormat="1" x14ac:dyDescent="0.2">
      <c r="B106" s="43" t="s">
        <v>308</v>
      </c>
      <c r="C106" s="17" t="s">
        <v>309</v>
      </c>
      <c r="D106" s="18">
        <v>714952</v>
      </c>
      <c r="E106" s="18">
        <v>714952</v>
      </c>
      <c r="F106" s="18">
        <v>63521.24</v>
      </c>
      <c r="G106" s="18">
        <v>442970.98</v>
      </c>
      <c r="H106" s="18">
        <v>0</v>
      </c>
      <c r="I106" s="18">
        <f t="shared" si="36"/>
        <v>442970.98</v>
      </c>
      <c r="J106" s="18">
        <f t="shared" si="37"/>
        <v>271981.02</v>
      </c>
      <c r="K106" s="37">
        <f t="shared" si="38"/>
        <v>0.3804185735545883</v>
      </c>
      <c r="L106" s="37">
        <f t="shared" si="39"/>
        <v>-0.91115314035068085</v>
      </c>
      <c r="M106" s="37">
        <f t="shared" si="40"/>
        <v>6.2139588192134235E-2</v>
      </c>
      <c r="O106" s="51"/>
      <c r="P106" s="51"/>
      <c r="Q106" s="51"/>
      <c r="R106" s="54"/>
      <c r="S106" s="54"/>
      <c r="T106" s="54"/>
      <c r="U106" s="54"/>
      <c r="V106" s="54"/>
      <c r="W106" s="51"/>
      <c r="X106" s="51"/>
      <c r="Y106" s="51"/>
    </row>
    <row r="107" spans="1:25" s="17" customFormat="1" x14ac:dyDescent="0.2">
      <c r="B107" s="43" t="s">
        <v>310</v>
      </c>
      <c r="C107" s="17" t="s">
        <v>311</v>
      </c>
      <c r="D107" s="18">
        <v>4911504.3900000006</v>
      </c>
      <c r="E107" s="18">
        <v>4911504.3900000006</v>
      </c>
      <c r="F107" s="18">
        <v>411133.95000000007</v>
      </c>
      <c r="G107" s="18">
        <v>2270086.81</v>
      </c>
      <c r="H107" s="18">
        <v>0</v>
      </c>
      <c r="I107" s="18">
        <f t="shared" si="36"/>
        <v>2270086.81</v>
      </c>
      <c r="J107" s="18">
        <f t="shared" si="37"/>
        <v>2641417.5800000005</v>
      </c>
      <c r="K107" s="37">
        <f t="shared" si="38"/>
        <v>0.53780214171813057</v>
      </c>
      <c r="L107" s="37">
        <f t="shared" si="39"/>
        <v>-0.91629164562347054</v>
      </c>
      <c r="M107" s="37">
        <f t="shared" si="40"/>
        <v>-0.20766081437393796</v>
      </c>
      <c r="O107" s="51"/>
      <c r="P107" s="51"/>
      <c r="Q107" s="51"/>
      <c r="R107" s="54"/>
      <c r="S107" s="54"/>
      <c r="T107" s="54"/>
      <c r="U107" s="54"/>
      <c r="V107" s="54"/>
      <c r="W107" s="51"/>
      <c r="X107" s="51"/>
      <c r="Y107" s="51"/>
    </row>
    <row r="108" spans="1:25" s="17" customFormat="1" x14ac:dyDescent="0.2">
      <c r="B108" s="43" t="s">
        <v>274</v>
      </c>
      <c r="C108" s="17" t="s">
        <v>275</v>
      </c>
      <c r="D108" s="18">
        <v>118977</v>
      </c>
      <c r="E108" s="18">
        <v>118977</v>
      </c>
      <c r="F108" s="18">
        <v>0</v>
      </c>
      <c r="G108" s="18">
        <v>59592.37</v>
      </c>
      <c r="H108" s="18">
        <v>0</v>
      </c>
      <c r="I108" s="18">
        <f t="shared" si="36"/>
        <v>59592.37</v>
      </c>
      <c r="J108" s="18">
        <f t="shared" si="37"/>
        <v>59384.63</v>
      </c>
      <c r="K108" s="37">
        <f t="shared" si="38"/>
        <v>0.49912697412104856</v>
      </c>
      <c r="L108" s="37">
        <f t="shared" si="39"/>
        <v>-1</v>
      </c>
      <c r="M108" s="37">
        <f t="shared" si="40"/>
        <v>-0.14136052706465471</v>
      </c>
      <c r="O108" s="51"/>
      <c r="P108" s="51"/>
      <c r="Q108" s="51"/>
      <c r="R108" s="54"/>
      <c r="S108" s="54"/>
      <c r="T108" s="54"/>
      <c r="U108" s="54"/>
      <c r="V108" s="54"/>
      <c r="W108" s="51"/>
      <c r="X108" s="51"/>
      <c r="Y108" s="51"/>
    </row>
    <row r="109" spans="1:25" s="17" customFormat="1" x14ac:dyDescent="0.2">
      <c r="B109" s="43" t="s">
        <v>312</v>
      </c>
      <c r="C109" s="17" t="s">
        <v>313</v>
      </c>
      <c r="D109" s="18">
        <v>1946664.8</v>
      </c>
      <c r="E109" s="18">
        <v>1946664.8</v>
      </c>
      <c r="F109" s="18">
        <v>69997.319999999992</v>
      </c>
      <c r="G109" s="18">
        <v>349986.69</v>
      </c>
      <c r="H109" s="18">
        <v>0</v>
      </c>
      <c r="I109" s="18">
        <f t="shared" si="36"/>
        <v>349986.69</v>
      </c>
      <c r="J109" s="18">
        <f t="shared" si="37"/>
        <v>1596678.11</v>
      </c>
      <c r="K109" s="37">
        <f t="shared" si="38"/>
        <v>0.82021214438150836</v>
      </c>
      <c r="L109" s="37">
        <f t="shared" si="39"/>
        <v>-0.96404243812288581</v>
      </c>
      <c r="M109" s="37">
        <f t="shared" si="40"/>
        <v>-0.6917922475111572</v>
      </c>
      <c r="O109" s="51"/>
      <c r="P109" s="51"/>
      <c r="Q109" s="51"/>
      <c r="R109" s="54"/>
      <c r="S109" s="54"/>
      <c r="T109" s="54"/>
      <c r="U109" s="54"/>
      <c r="V109" s="54"/>
      <c r="W109" s="51"/>
      <c r="X109" s="51"/>
      <c r="Y109" s="51"/>
    </row>
    <row r="110" spans="1:25" s="17" customFormat="1" x14ac:dyDescent="0.2">
      <c r="B110" s="43" t="s">
        <v>276</v>
      </c>
      <c r="C110" s="17" t="s">
        <v>277</v>
      </c>
      <c r="D110" s="18">
        <v>8709649.1499999985</v>
      </c>
      <c r="E110" s="18">
        <v>8709649.1499999985</v>
      </c>
      <c r="F110" s="18">
        <v>1476167.37</v>
      </c>
      <c r="G110" s="18">
        <v>4899510.2300000004</v>
      </c>
      <c r="H110" s="18">
        <v>0</v>
      </c>
      <c r="I110" s="18">
        <f t="shared" si="36"/>
        <v>4899510.2300000004</v>
      </c>
      <c r="J110" s="18">
        <f t="shared" si="37"/>
        <v>3810138.9199999981</v>
      </c>
      <c r="K110" s="37">
        <f t="shared" si="38"/>
        <v>0.43746181440615189</v>
      </c>
      <c r="L110" s="37">
        <f t="shared" si="39"/>
        <v>-0.83051356666875609</v>
      </c>
      <c r="M110" s="37">
        <f t="shared" si="40"/>
        <v>-3.5648824696260413E-2</v>
      </c>
      <c r="O110" s="51"/>
      <c r="P110" s="51"/>
      <c r="Q110" s="51"/>
      <c r="R110" s="54"/>
      <c r="S110" s="54"/>
      <c r="T110" s="54"/>
      <c r="U110" s="54"/>
      <c r="V110" s="54"/>
      <c r="W110" s="51"/>
      <c r="X110" s="51"/>
      <c r="Y110" s="51"/>
    </row>
    <row r="111" spans="1:25" s="17" customFormat="1" x14ac:dyDescent="0.2">
      <c r="B111" s="43" t="s">
        <v>278</v>
      </c>
      <c r="C111" s="17" t="s">
        <v>279</v>
      </c>
      <c r="D111" s="18">
        <v>14902824.060000001</v>
      </c>
      <c r="E111" s="18">
        <v>14902824.060000001</v>
      </c>
      <c r="F111" s="18">
        <v>1069844.3599999996</v>
      </c>
      <c r="G111" s="18">
        <v>8656697.1400000006</v>
      </c>
      <c r="H111" s="18">
        <v>0</v>
      </c>
      <c r="I111" s="18">
        <f t="shared" si="36"/>
        <v>8656697.1400000006</v>
      </c>
      <c r="J111" s="18">
        <f t="shared" si="37"/>
        <v>6246126.9199999999</v>
      </c>
      <c r="K111" s="37">
        <f t="shared" si="38"/>
        <v>0.41912371070426496</v>
      </c>
      <c r="L111" s="37">
        <f t="shared" si="39"/>
        <v>-0.92821197138926703</v>
      </c>
      <c r="M111" s="37">
        <f t="shared" si="40"/>
        <v>-4.2120754930256646E-3</v>
      </c>
      <c r="O111" s="51"/>
      <c r="P111" s="51"/>
      <c r="Q111" s="51"/>
      <c r="R111" s="54"/>
      <c r="S111" s="54"/>
      <c r="T111" s="54"/>
      <c r="U111" s="54"/>
      <c r="V111" s="54"/>
      <c r="W111" s="51"/>
      <c r="X111" s="51"/>
      <c r="Y111" s="51"/>
    </row>
    <row r="112" spans="1:25" s="17" customFormat="1" x14ac:dyDescent="0.2">
      <c r="B112" s="43" t="s">
        <v>314</v>
      </c>
      <c r="C112" s="17" t="s">
        <v>315</v>
      </c>
      <c r="D112" s="18">
        <v>4414036.3</v>
      </c>
      <c r="E112" s="18">
        <v>4414036.3</v>
      </c>
      <c r="F112" s="18">
        <v>291145.90000000002</v>
      </c>
      <c r="G112" s="18">
        <v>1465246.0099999998</v>
      </c>
      <c r="H112" s="18">
        <v>0</v>
      </c>
      <c r="I112" s="18">
        <f t="shared" si="36"/>
        <v>1465246.0099999998</v>
      </c>
      <c r="J112" s="18">
        <f t="shared" si="37"/>
        <v>2948790.29</v>
      </c>
      <c r="K112" s="37">
        <f t="shared" si="38"/>
        <v>0.66804849112817677</v>
      </c>
      <c r="L112" s="37">
        <f t="shared" si="39"/>
        <v>-0.93404089132660739</v>
      </c>
      <c r="M112" s="37">
        <f t="shared" si="40"/>
        <v>-0.43094027050544587</v>
      </c>
      <c r="O112" s="51"/>
      <c r="P112" s="51"/>
      <c r="Q112" s="51"/>
      <c r="R112" s="54"/>
      <c r="S112" s="54"/>
      <c r="T112" s="54"/>
      <c r="U112" s="54"/>
      <c r="V112" s="54"/>
      <c r="W112" s="51"/>
      <c r="X112" s="51"/>
      <c r="Y112" s="51"/>
    </row>
    <row r="113" spans="2:25" s="17" customFormat="1" x14ac:dyDescent="0.2">
      <c r="B113" s="43" t="s">
        <v>316</v>
      </c>
      <c r="C113" s="17" t="s">
        <v>317</v>
      </c>
      <c r="D113" s="18">
        <v>3859985.97</v>
      </c>
      <c r="E113" s="18">
        <v>3859985.97</v>
      </c>
      <c r="F113" s="18">
        <v>310183.93000000005</v>
      </c>
      <c r="G113" s="18">
        <v>1532894.7000000002</v>
      </c>
      <c r="H113" s="18">
        <v>0</v>
      </c>
      <c r="I113" s="18">
        <f t="shared" si="36"/>
        <v>1532894.7000000002</v>
      </c>
      <c r="J113" s="18">
        <f t="shared" si="37"/>
        <v>2327091.27</v>
      </c>
      <c r="K113" s="37">
        <f t="shared" si="38"/>
        <v>0.60287557729128216</v>
      </c>
      <c r="L113" s="37">
        <f t="shared" si="39"/>
        <v>-0.91964117683049507</v>
      </c>
      <c r="M113" s="37">
        <f t="shared" si="40"/>
        <v>-0.3192152753564837</v>
      </c>
      <c r="O113" s="51"/>
      <c r="P113" s="51"/>
      <c r="Q113" s="51"/>
      <c r="R113" s="54"/>
      <c r="S113" s="54"/>
      <c r="T113" s="54"/>
      <c r="U113" s="54"/>
      <c r="V113" s="54"/>
      <c r="W113" s="51"/>
      <c r="X113" s="51"/>
      <c r="Y113" s="51"/>
    </row>
    <row r="114" spans="2:25" s="17" customFormat="1" x14ac:dyDescent="0.2">
      <c r="B114" s="43" t="s">
        <v>318</v>
      </c>
      <c r="C114" s="17" t="s">
        <v>319</v>
      </c>
      <c r="D114" s="18">
        <v>2732849.5999999996</v>
      </c>
      <c r="E114" s="18">
        <v>2732849.5999999996</v>
      </c>
      <c r="F114" s="18">
        <v>227995.93</v>
      </c>
      <c r="G114" s="18">
        <v>1281100.25</v>
      </c>
      <c r="H114" s="18">
        <v>0</v>
      </c>
      <c r="I114" s="18">
        <f t="shared" si="36"/>
        <v>1281100.25</v>
      </c>
      <c r="J114" s="18">
        <f t="shared" si="37"/>
        <v>1451749.3499999996</v>
      </c>
      <c r="K114" s="37">
        <f t="shared" si="38"/>
        <v>0.5312218242818777</v>
      </c>
      <c r="L114" s="37">
        <f t="shared" si="39"/>
        <v>-0.91657209017283636</v>
      </c>
      <c r="M114" s="37">
        <f t="shared" si="40"/>
        <v>-0.19638027019750476</v>
      </c>
      <c r="O114" s="51"/>
      <c r="P114" s="51"/>
      <c r="Q114" s="51"/>
      <c r="R114" s="54"/>
      <c r="S114" s="54"/>
      <c r="T114" s="54"/>
      <c r="U114" s="54"/>
      <c r="V114" s="54"/>
      <c r="W114" s="51"/>
      <c r="X114" s="51"/>
      <c r="Y114" s="51"/>
    </row>
    <row r="115" spans="2:25" s="17" customFormat="1" x14ac:dyDescent="0.2">
      <c r="B115" s="43" t="s">
        <v>280</v>
      </c>
      <c r="C115" s="17" t="s">
        <v>281</v>
      </c>
      <c r="D115" s="18"/>
      <c r="E115" s="18"/>
      <c r="F115" s="18">
        <v>0</v>
      </c>
      <c r="G115" s="18">
        <v>0</v>
      </c>
      <c r="H115" s="18">
        <v>0</v>
      </c>
      <c r="I115" s="18">
        <f t="shared" si="36"/>
        <v>0</v>
      </c>
      <c r="J115" s="18">
        <f t="shared" si="37"/>
        <v>0</v>
      </c>
      <c r="K115" s="37" t="str">
        <f t="shared" si="38"/>
        <v>NA</v>
      </c>
      <c r="L115" s="37" t="str">
        <f t="shared" si="39"/>
        <v>NA</v>
      </c>
      <c r="M115" s="37" t="str">
        <f t="shared" si="40"/>
        <v>NA</v>
      </c>
      <c r="O115" s="51"/>
      <c r="P115" s="51"/>
      <c r="Q115" s="51"/>
      <c r="R115" s="54"/>
      <c r="S115" s="54"/>
      <c r="T115" s="54"/>
      <c r="U115" s="54"/>
      <c r="V115" s="54"/>
      <c r="W115" s="51"/>
      <c r="X115" s="51"/>
      <c r="Y115" s="51"/>
    </row>
    <row r="116" spans="2:25" s="17" customFormat="1" x14ac:dyDescent="0.2">
      <c r="B116" s="43" t="s">
        <v>70</v>
      </c>
      <c r="C116" s="17" t="s">
        <v>71</v>
      </c>
      <c r="D116" s="18">
        <v>58254986.850000001</v>
      </c>
      <c r="E116" s="18">
        <v>58229986.850000001</v>
      </c>
      <c r="F116" s="18">
        <v>151464.82999999999</v>
      </c>
      <c r="G116" s="18">
        <v>1053359.32</v>
      </c>
      <c r="H116" s="18">
        <v>0</v>
      </c>
      <c r="I116" s="18">
        <f t="shared" si="36"/>
        <v>1053359.32</v>
      </c>
      <c r="J116" s="18">
        <f t="shared" si="37"/>
        <v>57176627.530000001</v>
      </c>
      <c r="K116" s="37">
        <f t="shared" si="38"/>
        <v>0.98191036307953417</v>
      </c>
      <c r="L116" s="37">
        <f t="shared" si="39"/>
        <v>-0.99739885172239229</v>
      </c>
      <c r="M116" s="37">
        <f t="shared" si="40"/>
        <v>-0.96898919385062998</v>
      </c>
      <c r="O116" s="51"/>
      <c r="P116" s="51"/>
      <c r="Q116" s="51"/>
      <c r="R116" s="54"/>
      <c r="S116" s="54"/>
      <c r="T116" s="54"/>
      <c r="U116" s="54"/>
      <c r="V116" s="54"/>
      <c r="W116" s="51"/>
      <c r="X116" s="51"/>
      <c r="Y116" s="51"/>
    </row>
    <row r="117" spans="2:25" s="17" customFormat="1" x14ac:dyDescent="0.2">
      <c r="B117" s="43" t="s">
        <v>120</v>
      </c>
      <c r="C117" s="17" t="s">
        <v>121</v>
      </c>
      <c r="D117" s="18">
        <v>7820469.3600000003</v>
      </c>
      <c r="E117" s="18">
        <v>7820469.3600000003</v>
      </c>
      <c r="F117" s="18">
        <v>481602.09</v>
      </c>
      <c r="G117" s="18">
        <v>2828351.55</v>
      </c>
      <c r="H117" s="18">
        <v>0</v>
      </c>
      <c r="I117" s="18">
        <f t="shared" si="36"/>
        <v>2828351.55</v>
      </c>
      <c r="J117" s="18">
        <f t="shared" si="37"/>
        <v>4992117.8100000005</v>
      </c>
      <c r="K117" s="37">
        <f t="shared" si="38"/>
        <v>0.63833992311683962</v>
      </c>
      <c r="L117" s="37">
        <f t="shared" si="39"/>
        <v>-0.93841775118213622</v>
      </c>
      <c r="M117" s="37">
        <f t="shared" si="40"/>
        <v>-0.38001129677172513</v>
      </c>
      <c r="O117" s="51"/>
      <c r="P117" s="51"/>
      <c r="Q117" s="51"/>
      <c r="R117" s="54"/>
      <c r="S117" s="54"/>
      <c r="T117" s="54"/>
      <c r="U117" s="54"/>
      <c r="V117" s="54"/>
      <c r="W117" s="51"/>
      <c r="X117" s="51"/>
      <c r="Y117" s="51"/>
    </row>
    <row r="118" spans="2:25" s="17" customFormat="1" x14ac:dyDescent="0.2">
      <c r="B118" s="43" t="s">
        <v>72</v>
      </c>
      <c r="C118" s="17" t="s">
        <v>73</v>
      </c>
      <c r="D118" s="18">
        <v>767000</v>
      </c>
      <c r="E118" s="18">
        <v>767000</v>
      </c>
      <c r="F118" s="18">
        <v>6863</v>
      </c>
      <c r="G118" s="18">
        <v>164789.15999999997</v>
      </c>
      <c r="H118" s="18">
        <v>0</v>
      </c>
      <c r="I118" s="18">
        <f t="shared" si="36"/>
        <v>164789.15999999997</v>
      </c>
      <c r="J118" s="18">
        <f t="shared" si="37"/>
        <v>602210.84000000008</v>
      </c>
      <c r="K118" s="37">
        <f t="shared" si="38"/>
        <v>0.78515102998696229</v>
      </c>
      <c r="L118" s="37">
        <f t="shared" si="39"/>
        <v>-0.99105215123859192</v>
      </c>
      <c r="M118" s="37">
        <f t="shared" si="40"/>
        <v>-0.63168747997764951</v>
      </c>
      <c r="O118" s="51"/>
      <c r="P118" s="51"/>
      <c r="Q118" s="51"/>
      <c r="R118" s="54"/>
      <c r="S118" s="54"/>
      <c r="T118" s="54"/>
      <c r="U118" s="54"/>
      <c r="V118" s="54"/>
      <c r="W118" s="51"/>
      <c r="X118" s="51"/>
      <c r="Y118" s="51"/>
    </row>
    <row r="119" spans="2:25" s="17" customFormat="1" x14ac:dyDescent="0.2">
      <c r="B119" s="43" t="s">
        <v>282</v>
      </c>
      <c r="C119" s="17" t="s">
        <v>283</v>
      </c>
      <c r="D119" s="18">
        <v>90000</v>
      </c>
      <c r="E119" s="18">
        <v>120000</v>
      </c>
      <c r="F119" s="18">
        <v>0</v>
      </c>
      <c r="G119" s="18">
        <v>0</v>
      </c>
      <c r="H119" s="18">
        <v>0</v>
      </c>
      <c r="I119" s="18">
        <f t="shared" si="36"/>
        <v>0</v>
      </c>
      <c r="J119" s="18">
        <f t="shared" si="37"/>
        <v>120000</v>
      </c>
      <c r="K119" s="37">
        <f t="shared" si="38"/>
        <v>1</v>
      </c>
      <c r="L119" s="37">
        <f t="shared" si="39"/>
        <v>-1</v>
      </c>
      <c r="M119" s="37">
        <f t="shared" si="40"/>
        <v>-1</v>
      </c>
      <c r="O119" s="51"/>
      <c r="P119" s="51"/>
      <c r="Q119" s="51"/>
      <c r="R119" s="54"/>
      <c r="S119" s="54"/>
      <c r="T119" s="54"/>
      <c r="U119" s="54"/>
      <c r="V119" s="54"/>
      <c r="W119" s="51"/>
      <c r="X119" s="51"/>
      <c r="Y119" s="51"/>
    </row>
    <row r="120" spans="2:25" s="17" customFormat="1" x14ac:dyDescent="0.2">
      <c r="B120" s="43" t="s">
        <v>74</v>
      </c>
      <c r="C120" s="17" t="s">
        <v>75</v>
      </c>
      <c r="D120" s="18">
        <v>7493141.7300000004</v>
      </c>
      <c r="E120" s="18">
        <v>7493141.7300000004</v>
      </c>
      <c r="F120" s="18">
        <v>562183.80999999994</v>
      </c>
      <c r="G120" s="18">
        <v>3032685.39</v>
      </c>
      <c r="H120" s="18">
        <v>0</v>
      </c>
      <c r="I120" s="18">
        <f t="shared" si="36"/>
        <v>3032685.39</v>
      </c>
      <c r="J120" s="18">
        <f t="shared" si="37"/>
        <v>4460456.34</v>
      </c>
      <c r="K120" s="37">
        <f t="shared" si="38"/>
        <v>0.59527185000943517</v>
      </c>
      <c r="L120" s="37">
        <f t="shared" si="39"/>
        <v>-0.92497355178146357</v>
      </c>
      <c r="M120" s="37">
        <f t="shared" si="40"/>
        <v>-0.30618031430188897</v>
      </c>
      <c r="O120" s="51"/>
      <c r="P120" s="51"/>
      <c r="Q120" s="51"/>
      <c r="R120" s="54"/>
      <c r="S120" s="54"/>
      <c r="T120" s="54"/>
      <c r="U120" s="54"/>
      <c r="V120" s="54"/>
      <c r="W120" s="51"/>
      <c r="X120" s="51"/>
      <c r="Y120" s="51"/>
    </row>
    <row r="121" spans="2:25" s="17" customFormat="1" x14ac:dyDescent="0.2">
      <c r="B121" s="43" t="s">
        <v>76</v>
      </c>
      <c r="C121" s="17" t="s">
        <v>77</v>
      </c>
      <c r="D121" s="18">
        <v>10306358.039999997</v>
      </c>
      <c r="E121" s="18">
        <v>10306358.039999997</v>
      </c>
      <c r="F121" s="18">
        <v>739838.30000000016</v>
      </c>
      <c r="G121" s="18">
        <v>4089423.7299999995</v>
      </c>
      <c r="H121" s="18">
        <v>0</v>
      </c>
      <c r="I121" s="18">
        <f t="shared" si="36"/>
        <v>4089423.7299999995</v>
      </c>
      <c r="J121" s="18">
        <f t="shared" si="37"/>
        <v>6216934.3099999977</v>
      </c>
      <c r="K121" s="37">
        <f t="shared" si="38"/>
        <v>0.60321350043065258</v>
      </c>
      <c r="L121" s="37">
        <f t="shared" si="39"/>
        <v>-0.92821535045370873</v>
      </c>
      <c r="M121" s="37">
        <f t="shared" si="40"/>
        <v>-0.31979457216683299</v>
      </c>
      <c r="O121" s="51"/>
      <c r="P121" s="51"/>
      <c r="Q121" s="51"/>
      <c r="R121" s="54"/>
      <c r="S121" s="54"/>
      <c r="T121" s="54"/>
      <c r="U121" s="54"/>
      <c r="V121" s="54"/>
      <c r="W121" s="51"/>
      <c r="X121" s="51"/>
      <c r="Y121" s="51"/>
    </row>
    <row r="122" spans="2:25" s="17" customFormat="1" x14ac:dyDescent="0.2">
      <c r="B122" s="43" t="s">
        <v>78</v>
      </c>
      <c r="C122" s="17" t="s">
        <v>79</v>
      </c>
      <c r="D122" s="18">
        <v>6000</v>
      </c>
      <c r="E122" s="18">
        <v>6000</v>
      </c>
      <c r="F122" s="18">
        <v>0</v>
      </c>
      <c r="G122" s="18">
        <v>0</v>
      </c>
      <c r="H122" s="18">
        <v>0</v>
      </c>
      <c r="I122" s="18">
        <f t="shared" si="36"/>
        <v>0</v>
      </c>
      <c r="J122" s="18">
        <f t="shared" si="37"/>
        <v>6000</v>
      </c>
      <c r="K122" s="37">
        <f t="shared" si="38"/>
        <v>1</v>
      </c>
      <c r="L122" s="37">
        <f t="shared" si="39"/>
        <v>-1</v>
      </c>
      <c r="M122" s="37">
        <f t="shared" si="40"/>
        <v>-1</v>
      </c>
      <c r="O122" s="51"/>
      <c r="P122" s="51"/>
      <c r="Q122" s="51"/>
      <c r="R122" s="54"/>
      <c r="S122" s="54"/>
      <c r="T122" s="54"/>
      <c r="U122" s="54"/>
      <c r="V122" s="54"/>
      <c r="W122" s="51"/>
      <c r="X122" s="51"/>
      <c r="Y122" s="51"/>
    </row>
    <row r="123" spans="2:25" s="17" customFormat="1" x14ac:dyDescent="0.2">
      <c r="B123" s="43" t="s">
        <v>82</v>
      </c>
      <c r="C123" s="17" t="s">
        <v>83</v>
      </c>
      <c r="D123" s="18">
        <v>1416850.5899999992</v>
      </c>
      <c r="E123" s="18">
        <v>1416850.5899999992</v>
      </c>
      <c r="F123" s="18">
        <v>152875.26999999917</v>
      </c>
      <c r="G123" s="18">
        <v>852735.19999999972</v>
      </c>
      <c r="H123" s="18">
        <v>0</v>
      </c>
      <c r="I123" s="18">
        <f t="shared" si="36"/>
        <v>852735.19999999972</v>
      </c>
      <c r="J123" s="18">
        <f t="shared" si="37"/>
        <v>564115.38999999943</v>
      </c>
      <c r="K123" s="37">
        <f t="shared" si="38"/>
        <v>0.3981474080481554</v>
      </c>
      <c r="L123" s="37">
        <f t="shared" si="39"/>
        <v>-0.89210205290594602</v>
      </c>
      <c r="M123" s="37">
        <f t="shared" si="40"/>
        <v>3.1747300488876383E-2</v>
      </c>
      <c r="O123" s="51"/>
      <c r="P123" s="51"/>
      <c r="Q123" s="51"/>
      <c r="R123" s="54"/>
      <c r="S123" s="54"/>
      <c r="T123" s="54"/>
      <c r="U123" s="54"/>
      <c r="V123" s="54"/>
      <c r="W123" s="51"/>
      <c r="X123" s="51"/>
      <c r="Y123" s="51"/>
    </row>
    <row r="124" spans="2:25" s="17" customFormat="1" x14ac:dyDescent="0.2">
      <c r="B124" s="43" t="s">
        <v>84</v>
      </c>
      <c r="C124" s="17" t="s">
        <v>85</v>
      </c>
      <c r="D124" s="18">
        <v>5088965</v>
      </c>
      <c r="E124" s="18">
        <v>5153903.92</v>
      </c>
      <c r="F124" s="18">
        <v>224476.08000000002</v>
      </c>
      <c r="G124" s="18">
        <v>1559328.8199999998</v>
      </c>
      <c r="H124" s="18">
        <v>1882618.16</v>
      </c>
      <c r="I124" s="18">
        <f t="shared" si="36"/>
        <v>3441946.9799999995</v>
      </c>
      <c r="J124" s="18">
        <f t="shared" si="37"/>
        <v>1711956.9400000004</v>
      </c>
      <c r="K124" s="37">
        <f t="shared" si="38"/>
        <v>0.33216702650522062</v>
      </c>
      <c r="L124" s="37">
        <f t="shared" si="39"/>
        <v>-0.95644542787673847</v>
      </c>
      <c r="M124" s="37">
        <f t="shared" si="40"/>
        <v>-0.48133780499346224</v>
      </c>
      <c r="O124" s="51"/>
      <c r="P124" s="51"/>
      <c r="Q124" s="51"/>
      <c r="R124" s="54"/>
      <c r="S124" s="54"/>
      <c r="T124" s="54"/>
      <c r="U124" s="54"/>
      <c r="V124" s="54"/>
      <c r="W124" s="51"/>
      <c r="X124" s="51"/>
      <c r="Y124" s="51"/>
    </row>
    <row r="125" spans="2:25" s="17" customFormat="1" x14ac:dyDescent="0.2">
      <c r="B125" s="43" t="s">
        <v>320</v>
      </c>
      <c r="C125" s="17" t="s">
        <v>321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f t="shared" si="36"/>
        <v>0</v>
      </c>
      <c r="J125" s="18">
        <f t="shared" si="37"/>
        <v>0</v>
      </c>
      <c r="K125" s="37" t="str">
        <f t="shared" si="38"/>
        <v>NA</v>
      </c>
      <c r="L125" s="37" t="str">
        <f t="shared" si="39"/>
        <v>NA</v>
      </c>
      <c r="M125" s="37" t="str">
        <f t="shared" si="40"/>
        <v>NA</v>
      </c>
      <c r="O125" s="51"/>
      <c r="P125" s="51"/>
      <c r="Q125" s="51"/>
      <c r="R125" s="54"/>
      <c r="S125" s="54"/>
      <c r="T125" s="54"/>
      <c r="U125" s="54"/>
      <c r="V125" s="54"/>
      <c r="W125" s="51"/>
      <c r="X125" s="51"/>
      <c r="Y125" s="51"/>
    </row>
    <row r="126" spans="2:25" s="17" customFormat="1" x14ac:dyDescent="0.2">
      <c r="B126" s="43" t="s">
        <v>322</v>
      </c>
      <c r="C126" s="17" t="s">
        <v>323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f t="shared" si="36"/>
        <v>0</v>
      </c>
      <c r="J126" s="18">
        <f t="shared" si="37"/>
        <v>0</v>
      </c>
      <c r="K126" s="37" t="str">
        <f t="shared" si="38"/>
        <v>NA</v>
      </c>
      <c r="L126" s="37" t="str">
        <f t="shared" si="39"/>
        <v>NA</v>
      </c>
      <c r="M126" s="37" t="str">
        <f t="shared" si="40"/>
        <v>NA</v>
      </c>
      <c r="O126" s="51"/>
      <c r="P126" s="51"/>
      <c r="Q126" s="51"/>
      <c r="R126" s="54"/>
      <c r="S126" s="54"/>
      <c r="T126" s="54"/>
      <c r="U126" s="54"/>
      <c r="V126" s="54"/>
      <c r="W126" s="51"/>
      <c r="X126" s="51"/>
      <c r="Y126" s="51"/>
    </row>
    <row r="127" spans="2:25" s="17" customFormat="1" x14ac:dyDescent="0.2">
      <c r="B127" s="43" t="s">
        <v>324</v>
      </c>
      <c r="C127" s="17" t="s">
        <v>325</v>
      </c>
      <c r="D127" s="18">
        <v>500000</v>
      </c>
      <c r="E127" s="18">
        <v>187000</v>
      </c>
      <c r="F127" s="18">
        <v>0</v>
      </c>
      <c r="G127" s="18">
        <v>14020</v>
      </c>
      <c r="H127" s="18">
        <v>0</v>
      </c>
      <c r="I127" s="18">
        <f t="shared" si="36"/>
        <v>14020</v>
      </c>
      <c r="J127" s="18">
        <f t="shared" si="37"/>
        <v>172980</v>
      </c>
      <c r="K127" s="37">
        <f t="shared" si="38"/>
        <v>0.92502673796791446</v>
      </c>
      <c r="L127" s="37">
        <f t="shared" si="39"/>
        <v>-1</v>
      </c>
      <c r="M127" s="37">
        <f t="shared" si="40"/>
        <v>-0.8714744079449962</v>
      </c>
      <c r="O127" s="51"/>
      <c r="P127" s="51"/>
      <c r="Q127" s="51"/>
      <c r="R127" s="54"/>
      <c r="S127" s="54"/>
      <c r="T127" s="54"/>
      <c r="U127" s="54"/>
      <c r="V127" s="54"/>
      <c r="W127" s="51"/>
      <c r="X127" s="51"/>
      <c r="Y127" s="51"/>
    </row>
    <row r="128" spans="2:25" s="17" customFormat="1" x14ac:dyDescent="0.2">
      <c r="B128" s="43" t="s">
        <v>122</v>
      </c>
      <c r="C128" s="17" t="s">
        <v>123</v>
      </c>
      <c r="D128" s="18">
        <v>0</v>
      </c>
      <c r="E128" s="18">
        <v>0</v>
      </c>
      <c r="F128" s="18">
        <v>0</v>
      </c>
      <c r="G128" s="18">
        <v>0</v>
      </c>
      <c r="H128" s="18">
        <v>0</v>
      </c>
      <c r="I128" s="18">
        <f t="shared" si="36"/>
        <v>0</v>
      </c>
      <c r="J128" s="18">
        <f t="shared" si="37"/>
        <v>0</v>
      </c>
      <c r="K128" s="37" t="str">
        <f t="shared" si="38"/>
        <v>NA</v>
      </c>
      <c r="L128" s="37" t="str">
        <f t="shared" si="39"/>
        <v>NA</v>
      </c>
      <c r="M128" s="37" t="str">
        <f t="shared" si="40"/>
        <v>NA</v>
      </c>
      <c r="O128" s="51"/>
      <c r="P128" s="51"/>
      <c r="Q128" s="51"/>
      <c r="R128" s="54"/>
      <c r="S128" s="54"/>
      <c r="T128" s="54"/>
      <c r="U128" s="54"/>
      <c r="V128" s="54"/>
      <c r="W128" s="51"/>
      <c r="X128" s="51"/>
      <c r="Y128" s="51"/>
    </row>
    <row r="129" spans="2:25" s="17" customFormat="1" x14ac:dyDescent="0.2">
      <c r="B129" s="43" t="s">
        <v>88</v>
      </c>
      <c r="C129" s="17" t="s">
        <v>89</v>
      </c>
      <c r="D129" s="18">
        <v>305000</v>
      </c>
      <c r="E129" s="18">
        <v>205000</v>
      </c>
      <c r="F129" s="18">
        <v>0</v>
      </c>
      <c r="G129" s="18">
        <v>0</v>
      </c>
      <c r="H129" s="18">
        <v>0</v>
      </c>
      <c r="I129" s="18">
        <f t="shared" si="36"/>
        <v>0</v>
      </c>
      <c r="J129" s="18">
        <f t="shared" si="37"/>
        <v>205000</v>
      </c>
      <c r="K129" s="37">
        <f t="shared" si="38"/>
        <v>1</v>
      </c>
      <c r="L129" s="37">
        <f t="shared" si="39"/>
        <v>-1</v>
      </c>
      <c r="M129" s="37">
        <f t="shared" si="40"/>
        <v>-1</v>
      </c>
      <c r="O129" s="51"/>
      <c r="P129" s="51"/>
      <c r="Q129" s="51"/>
      <c r="R129" s="54"/>
      <c r="S129" s="54"/>
      <c r="T129" s="54"/>
      <c r="U129" s="54"/>
      <c r="V129" s="54"/>
      <c r="W129" s="51"/>
      <c r="X129" s="51"/>
      <c r="Y129" s="51"/>
    </row>
    <row r="130" spans="2:25" s="17" customFormat="1" x14ac:dyDescent="0.2">
      <c r="B130" s="43" t="s">
        <v>90</v>
      </c>
      <c r="C130" s="17" t="s">
        <v>91</v>
      </c>
      <c r="D130" s="18">
        <v>9500</v>
      </c>
      <c r="E130" s="18">
        <v>104500</v>
      </c>
      <c r="F130" s="18">
        <v>13010</v>
      </c>
      <c r="G130" s="18">
        <v>13010</v>
      </c>
      <c r="H130" s="18">
        <v>0</v>
      </c>
      <c r="I130" s="18">
        <f t="shared" si="36"/>
        <v>13010</v>
      </c>
      <c r="J130" s="18">
        <f t="shared" si="37"/>
        <v>91490</v>
      </c>
      <c r="K130" s="37">
        <f t="shared" si="38"/>
        <v>0.87550239234449756</v>
      </c>
      <c r="L130" s="37">
        <f t="shared" si="39"/>
        <v>-0.87550239234449756</v>
      </c>
      <c r="M130" s="37">
        <f t="shared" si="40"/>
        <v>-0.78657552973342448</v>
      </c>
      <c r="O130" s="51"/>
      <c r="P130" s="51"/>
      <c r="Q130" s="51"/>
      <c r="R130" s="54"/>
      <c r="S130" s="54"/>
      <c r="T130" s="54"/>
      <c r="U130" s="54"/>
      <c r="V130" s="54"/>
      <c r="W130" s="51"/>
      <c r="X130" s="51"/>
      <c r="Y130" s="51"/>
    </row>
    <row r="131" spans="2:25" s="17" customFormat="1" x14ac:dyDescent="0.2">
      <c r="B131" s="43" t="s">
        <v>326</v>
      </c>
      <c r="C131" s="17" t="s">
        <v>327</v>
      </c>
      <c r="D131" s="18">
        <v>0</v>
      </c>
      <c r="E131" s="18">
        <v>12000</v>
      </c>
      <c r="F131" s="18">
        <v>0</v>
      </c>
      <c r="G131" s="18">
        <v>4480</v>
      </c>
      <c r="H131" s="18">
        <v>0</v>
      </c>
      <c r="I131" s="18">
        <f t="shared" si="36"/>
        <v>4480</v>
      </c>
      <c r="J131" s="18">
        <f t="shared" si="37"/>
        <v>7520</v>
      </c>
      <c r="K131" s="37">
        <f t="shared" si="38"/>
        <v>0.62666666666666671</v>
      </c>
      <c r="L131" s="37">
        <f t="shared" si="39"/>
        <v>-1</v>
      </c>
      <c r="M131" s="37">
        <f t="shared" si="40"/>
        <v>-0.36</v>
      </c>
      <c r="O131" s="51"/>
      <c r="P131" s="51"/>
      <c r="Q131" s="51"/>
      <c r="R131" s="54"/>
      <c r="S131" s="54"/>
      <c r="T131" s="54"/>
      <c r="U131" s="54"/>
      <c r="V131" s="54"/>
      <c r="W131" s="51"/>
      <c r="X131" s="51"/>
      <c r="Y131" s="51"/>
    </row>
    <row r="132" spans="2:25" s="17" customFormat="1" x14ac:dyDescent="0.2">
      <c r="B132" s="43" t="s">
        <v>298</v>
      </c>
      <c r="C132" s="17" t="s">
        <v>299</v>
      </c>
      <c r="D132" s="18">
        <v>4650</v>
      </c>
      <c r="E132" s="18">
        <v>4650</v>
      </c>
      <c r="F132" s="18">
        <v>0</v>
      </c>
      <c r="G132" s="18">
        <v>39.85</v>
      </c>
      <c r="H132" s="18">
        <v>253.52</v>
      </c>
      <c r="I132" s="18">
        <f t="shared" si="36"/>
        <v>293.37</v>
      </c>
      <c r="J132" s="18">
        <f t="shared" si="37"/>
        <v>4356.63</v>
      </c>
      <c r="K132" s="37">
        <f t="shared" si="38"/>
        <v>0.93690967741935482</v>
      </c>
      <c r="L132" s="37">
        <f t="shared" si="39"/>
        <v>-1</v>
      </c>
      <c r="M132" s="37">
        <f t="shared" si="40"/>
        <v>-0.98530875576036869</v>
      </c>
      <c r="O132" s="51"/>
      <c r="P132" s="51"/>
      <c r="Q132" s="51"/>
      <c r="R132" s="54"/>
      <c r="S132" s="54"/>
      <c r="T132" s="54"/>
      <c r="U132" s="54"/>
      <c r="V132" s="54"/>
      <c r="W132" s="51"/>
      <c r="X132" s="51"/>
      <c r="Y132" s="51"/>
    </row>
    <row r="133" spans="2:25" s="17" customFormat="1" x14ac:dyDescent="0.2">
      <c r="B133" s="43" t="s">
        <v>92</v>
      </c>
      <c r="C133" s="17" t="s">
        <v>93</v>
      </c>
      <c r="D133" s="18">
        <v>470</v>
      </c>
      <c r="E133" s="18">
        <v>669</v>
      </c>
      <c r="F133" s="18">
        <v>0</v>
      </c>
      <c r="G133" s="18">
        <v>199</v>
      </c>
      <c r="H133" s="18">
        <v>0</v>
      </c>
      <c r="I133" s="18">
        <f t="shared" si="36"/>
        <v>199</v>
      </c>
      <c r="J133" s="18">
        <f t="shared" si="37"/>
        <v>470</v>
      </c>
      <c r="K133" s="37">
        <f t="shared" si="38"/>
        <v>0.70254110612855003</v>
      </c>
      <c r="L133" s="37">
        <f t="shared" si="39"/>
        <v>-1</v>
      </c>
      <c r="M133" s="37">
        <f t="shared" si="40"/>
        <v>-0.49007046764894296</v>
      </c>
      <c r="O133" s="51"/>
      <c r="P133" s="51"/>
      <c r="Q133" s="51"/>
      <c r="R133" s="54"/>
      <c r="S133" s="54"/>
      <c r="T133" s="54"/>
      <c r="U133" s="54"/>
      <c r="V133" s="54"/>
      <c r="W133" s="51"/>
      <c r="X133" s="51"/>
      <c r="Y133" s="51"/>
    </row>
    <row r="134" spans="2:25" s="17" customFormat="1" x14ac:dyDescent="0.2">
      <c r="B134" s="43" t="s">
        <v>94</v>
      </c>
      <c r="C134" s="17" t="s">
        <v>95</v>
      </c>
      <c r="D134" s="18">
        <v>80600</v>
      </c>
      <c r="E134" s="18">
        <v>75600</v>
      </c>
      <c r="F134" s="18">
        <v>742.83</v>
      </c>
      <c r="G134" s="18">
        <v>3459.25</v>
      </c>
      <c r="H134" s="18">
        <v>0</v>
      </c>
      <c r="I134" s="18">
        <f t="shared" ref="I134:I220" si="41">SUM(G134:H134)</f>
        <v>3459.25</v>
      </c>
      <c r="J134" s="18">
        <f t="shared" ref="J134:J220" si="42">E134-I134</f>
        <v>72140.75</v>
      </c>
      <c r="K134" s="37">
        <f t="shared" ref="K134:K220" si="43">IF(E134=0,"NA",J134/E134)</f>
        <v>0.95424272486772488</v>
      </c>
      <c r="L134" s="37">
        <f t="shared" ref="L134:L220" si="44">IF(E134=0,"NA",(  ( F134 - (E134/$L$6)) / (E134/$L$6)))</f>
        <v>-0.99017420634920628</v>
      </c>
      <c r="M134" s="37">
        <f t="shared" ref="M134:M220" si="45">IF(E134=0,"NA",(  ( G134 - ($M$6*(E134/12))) / ($M$6*(E134/12))))</f>
        <v>-0.92155895691609979</v>
      </c>
      <c r="O134" s="51"/>
      <c r="P134" s="51"/>
      <c r="Q134" s="51"/>
      <c r="R134" s="54"/>
      <c r="S134" s="54"/>
      <c r="T134" s="54"/>
      <c r="U134" s="54"/>
      <c r="V134" s="54"/>
      <c r="W134" s="51"/>
      <c r="X134" s="51"/>
      <c r="Y134" s="51"/>
    </row>
    <row r="135" spans="2:25" s="17" customFormat="1" x14ac:dyDescent="0.2">
      <c r="B135" s="43" t="s">
        <v>96</v>
      </c>
      <c r="C135" s="17" t="s">
        <v>97</v>
      </c>
      <c r="D135" s="18">
        <v>1000</v>
      </c>
      <c r="E135" s="18">
        <v>0.25</v>
      </c>
      <c r="F135" s="18">
        <v>0</v>
      </c>
      <c r="G135" s="18">
        <v>0</v>
      </c>
      <c r="H135" s="18">
        <v>0</v>
      </c>
      <c r="I135" s="18">
        <f t="shared" si="41"/>
        <v>0</v>
      </c>
      <c r="J135" s="18">
        <f t="shared" si="42"/>
        <v>0.25</v>
      </c>
      <c r="K135" s="37">
        <f t="shared" si="43"/>
        <v>1</v>
      </c>
      <c r="L135" s="37">
        <f t="shared" si="44"/>
        <v>-1</v>
      </c>
      <c r="M135" s="37">
        <f t="shared" si="45"/>
        <v>-1</v>
      </c>
      <c r="O135" s="51"/>
      <c r="P135" s="51"/>
      <c r="Q135" s="51"/>
      <c r="R135" s="54"/>
      <c r="S135" s="54"/>
      <c r="T135" s="54"/>
      <c r="U135" s="54"/>
      <c r="V135" s="54"/>
      <c r="W135" s="51"/>
      <c r="X135" s="51"/>
      <c r="Y135" s="51"/>
    </row>
    <row r="136" spans="2:25" s="17" customFormat="1" x14ac:dyDescent="0.2">
      <c r="B136" s="43" t="s">
        <v>98</v>
      </c>
      <c r="C136" s="17" t="s">
        <v>99</v>
      </c>
      <c r="D136" s="18">
        <v>629000</v>
      </c>
      <c r="E136" s="18">
        <v>432406.07999999996</v>
      </c>
      <c r="F136" s="18">
        <v>810.37</v>
      </c>
      <c r="G136" s="18">
        <v>13722.479999999998</v>
      </c>
      <c r="H136" s="18">
        <v>9270.4000000000015</v>
      </c>
      <c r="I136" s="18">
        <f t="shared" si="41"/>
        <v>22992.879999999997</v>
      </c>
      <c r="J136" s="18">
        <f t="shared" si="42"/>
        <v>409413.19999999995</v>
      </c>
      <c r="K136" s="37">
        <f t="shared" si="43"/>
        <v>0.94682572455965464</v>
      </c>
      <c r="L136" s="37">
        <f t="shared" si="44"/>
        <v>-0.99812590516766098</v>
      </c>
      <c r="M136" s="37">
        <f t="shared" si="45"/>
        <v>-0.94559685324366516</v>
      </c>
      <c r="O136" s="51"/>
      <c r="P136" s="51"/>
      <c r="Q136" s="51"/>
      <c r="R136" s="54"/>
      <c r="S136" s="54"/>
      <c r="T136" s="54"/>
      <c r="U136" s="54"/>
      <c r="V136" s="54"/>
      <c r="W136" s="51"/>
      <c r="X136" s="51"/>
      <c r="Y136" s="51"/>
    </row>
    <row r="137" spans="2:25" s="17" customFormat="1" x14ac:dyDescent="0.2">
      <c r="B137" s="43" t="s">
        <v>302</v>
      </c>
      <c r="C137" s="17" t="s">
        <v>303</v>
      </c>
      <c r="D137" s="18">
        <v>5000</v>
      </c>
      <c r="E137" s="18">
        <v>5500</v>
      </c>
      <c r="F137" s="18">
        <v>0</v>
      </c>
      <c r="G137" s="18">
        <v>0</v>
      </c>
      <c r="H137" s="18">
        <v>148.03</v>
      </c>
      <c r="I137" s="18">
        <f t="shared" si="41"/>
        <v>148.03</v>
      </c>
      <c r="J137" s="18">
        <f t="shared" si="42"/>
        <v>5351.97</v>
      </c>
      <c r="K137" s="37">
        <f t="shared" si="43"/>
        <v>0.97308545454545459</v>
      </c>
      <c r="L137" s="37">
        <f t="shared" si="44"/>
        <v>-1</v>
      </c>
      <c r="M137" s="37">
        <f t="shared" si="45"/>
        <v>-1</v>
      </c>
      <c r="O137" s="51"/>
      <c r="P137" s="51"/>
      <c r="Q137" s="51"/>
      <c r="R137" s="54"/>
      <c r="S137" s="54"/>
      <c r="T137" s="54"/>
      <c r="U137" s="54"/>
      <c r="V137" s="54"/>
      <c r="W137" s="51"/>
      <c r="X137" s="51"/>
      <c r="Y137" s="51"/>
    </row>
    <row r="138" spans="2:25" s="17" customFormat="1" ht="12" customHeight="1" x14ac:dyDescent="0.2">
      <c r="B138" s="43" t="s">
        <v>100</v>
      </c>
      <c r="C138" s="17" t="s">
        <v>101</v>
      </c>
      <c r="D138" s="18">
        <v>122950</v>
      </c>
      <c r="E138" s="18">
        <v>110950</v>
      </c>
      <c r="F138" s="18">
        <v>0</v>
      </c>
      <c r="G138" s="18">
        <v>4336.28</v>
      </c>
      <c r="H138" s="18">
        <v>46796.5</v>
      </c>
      <c r="I138" s="18">
        <f t="shared" si="41"/>
        <v>51132.78</v>
      </c>
      <c r="J138" s="18">
        <f t="shared" si="42"/>
        <v>59817.22</v>
      </c>
      <c r="K138" s="37">
        <f t="shared" si="43"/>
        <v>0.53913672825597114</v>
      </c>
      <c r="L138" s="37">
        <f t="shared" si="44"/>
        <v>-1</v>
      </c>
      <c r="M138" s="37">
        <f t="shared" si="45"/>
        <v>-0.93300024464044296</v>
      </c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</row>
    <row r="139" spans="2:25" s="17" customFormat="1" ht="12" customHeight="1" x14ac:dyDescent="0.2">
      <c r="B139" s="43" t="s">
        <v>102</v>
      </c>
      <c r="C139" s="17" t="s">
        <v>103</v>
      </c>
      <c r="D139" s="18">
        <v>1540</v>
      </c>
      <c r="E139" s="18">
        <v>24155</v>
      </c>
      <c r="F139" s="18">
        <v>766.69</v>
      </c>
      <c r="G139" s="18">
        <v>68025.25</v>
      </c>
      <c r="H139" s="18">
        <v>2868.43</v>
      </c>
      <c r="I139" s="18">
        <f t="shared" si="41"/>
        <v>70893.679999999993</v>
      </c>
      <c r="J139" s="18">
        <f t="shared" si="42"/>
        <v>-46738.679999999993</v>
      </c>
      <c r="K139" s="37">
        <f t="shared" si="43"/>
        <v>-1.9349484578762157</v>
      </c>
      <c r="L139" s="37">
        <f t="shared" si="44"/>
        <v>-0.96825957358724912</v>
      </c>
      <c r="M139" s="37">
        <f t="shared" si="45"/>
        <v>3.8277670993878812</v>
      </c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</row>
    <row r="140" spans="2:25" s="17" customFormat="1" ht="12" customHeight="1" x14ac:dyDescent="0.2">
      <c r="B140" s="43" t="s">
        <v>104</v>
      </c>
      <c r="C140" s="17" t="s">
        <v>105</v>
      </c>
      <c r="D140" s="18">
        <v>52000</v>
      </c>
      <c r="E140" s="18">
        <v>65536</v>
      </c>
      <c r="F140" s="18">
        <v>0</v>
      </c>
      <c r="G140" s="18">
        <v>19036.36</v>
      </c>
      <c r="H140" s="18">
        <v>499.58</v>
      </c>
      <c r="I140" s="18">
        <f t="shared" si="41"/>
        <v>19535.940000000002</v>
      </c>
      <c r="J140" s="18">
        <f t="shared" si="42"/>
        <v>46000.06</v>
      </c>
      <c r="K140" s="37">
        <f t="shared" si="43"/>
        <v>0.70190521240234371</v>
      </c>
      <c r="L140" s="37">
        <f t="shared" si="44"/>
        <v>-1</v>
      </c>
      <c r="M140" s="37">
        <f t="shared" si="45"/>
        <v>-0.50204833984374997</v>
      </c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</row>
    <row r="141" spans="2:25" s="17" customFormat="1" ht="12" customHeight="1" x14ac:dyDescent="0.2">
      <c r="B141" s="43" t="s">
        <v>304</v>
      </c>
      <c r="C141" s="17" t="s">
        <v>305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f t="shared" si="41"/>
        <v>0</v>
      </c>
      <c r="J141" s="18">
        <f t="shared" si="42"/>
        <v>0</v>
      </c>
      <c r="K141" s="37" t="str">
        <f t="shared" si="43"/>
        <v>NA</v>
      </c>
      <c r="L141" s="37" t="str">
        <f t="shared" si="44"/>
        <v>NA</v>
      </c>
      <c r="M141" s="37" t="str">
        <f t="shared" si="45"/>
        <v>NA</v>
      </c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</row>
    <row r="142" spans="2:25" s="17" customFormat="1" ht="12" customHeight="1" x14ac:dyDescent="0.2">
      <c r="B142" s="43" t="s">
        <v>106</v>
      </c>
      <c r="C142" s="17" t="s">
        <v>107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f t="shared" si="41"/>
        <v>0</v>
      </c>
      <c r="J142" s="18">
        <f t="shared" si="42"/>
        <v>0</v>
      </c>
      <c r="K142" s="37" t="str">
        <f t="shared" si="43"/>
        <v>NA</v>
      </c>
      <c r="L142" s="37" t="str">
        <f t="shared" si="44"/>
        <v>NA</v>
      </c>
      <c r="M142" s="37" t="str">
        <f t="shared" si="45"/>
        <v>NA</v>
      </c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</row>
    <row r="143" spans="2:25" s="17" customFormat="1" ht="12" customHeight="1" x14ac:dyDescent="0.2">
      <c r="B143" s="43" t="s">
        <v>110</v>
      </c>
      <c r="C143" s="17" t="s">
        <v>111</v>
      </c>
      <c r="D143" s="18">
        <v>0</v>
      </c>
      <c r="E143" s="18">
        <v>0</v>
      </c>
      <c r="F143" s="18">
        <v>0</v>
      </c>
      <c r="G143" s="18">
        <v>5620</v>
      </c>
      <c r="H143" s="18">
        <v>0</v>
      </c>
      <c r="I143" s="18">
        <f t="shared" si="41"/>
        <v>5620</v>
      </c>
      <c r="J143" s="18">
        <f t="shared" si="42"/>
        <v>-5620</v>
      </c>
      <c r="K143" s="37" t="str">
        <f t="shared" si="43"/>
        <v>NA</v>
      </c>
      <c r="L143" s="37" t="str">
        <f t="shared" si="44"/>
        <v>NA</v>
      </c>
      <c r="M143" s="37" t="str">
        <f t="shared" si="45"/>
        <v>NA</v>
      </c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</row>
    <row r="144" spans="2:25" s="17" customFormat="1" ht="12" customHeight="1" x14ac:dyDescent="0.2">
      <c r="B144" s="43" t="s">
        <v>112</v>
      </c>
      <c r="C144" s="17" t="s">
        <v>113</v>
      </c>
      <c r="D144" s="18">
        <v>15000</v>
      </c>
      <c r="E144" s="18">
        <v>6000</v>
      </c>
      <c r="F144" s="18">
        <v>0</v>
      </c>
      <c r="G144" s="18">
        <v>2940</v>
      </c>
      <c r="H144" s="18">
        <v>0</v>
      </c>
      <c r="I144" s="18">
        <f t="shared" si="41"/>
        <v>2940</v>
      </c>
      <c r="J144" s="18">
        <f t="shared" si="42"/>
        <v>3060</v>
      </c>
      <c r="K144" s="37">
        <f t="shared" si="43"/>
        <v>0.51</v>
      </c>
      <c r="L144" s="37">
        <f t="shared" si="44"/>
        <v>-1</v>
      </c>
      <c r="M144" s="37">
        <f t="shared" si="45"/>
        <v>-0.16</v>
      </c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</row>
    <row r="145" spans="1:25" s="17" customFormat="1" ht="12" customHeight="1" x14ac:dyDescent="0.2">
      <c r="B145" s="43" t="s">
        <v>328</v>
      </c>
      <c r="C145" s="17" t="s">
        <v>329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f t="shared" si="41"/>
        <v>0</v>
      </c>
      <c r="J145" s="18">
        <f t="shared" si="42"/>
        <v>0</v>
      </c>
      <c r="K145" s="37" t="str">
        <f t="shared" si="43"/>
        <v>NA</v>
      </c>
      <c r="L145" s="37" t="str">
        <f t="shared" si="44"/>
        <v>NA</v>
      </c>
      <c r="M145" s="37" t="str">
        <f t="shared" si="45"/>
        <v>NA</v>
      </c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</row>
    <row r="146" spans="1:25" s="17" customFormat="1" ht="12" customHeight="1" x14ac:dyDescent="0.2">
      <c r="B146" s="43" t="s">
        <v>114</v>
      </c>
      <c r="C146" s="17" t="s">
        <v>115</v>
      </c>
      <c r="D146" s="18">
        <v>64200</v>
      </c>
      <c r="E146" s="18">
        <v>48787.25</v>
      </c>
      <c r="F146" s="18">
        <v>0</v>
      </c>
      <c r="G146" s="18">
        <v>4510</v>
      </c>
      <c r="H146" s="18">
        <v>3768</v>
      </c>
      <c r="I146" s="18">
        <f t="shared" si="41"/>
        <v>8278</v>
      </c>
      <c r="J146" s="18">
        <f t="shared" si="42"/>
        <v>40509.25</v>
      </c>
      <c r="K146" s="37">
        <f t="shared" si="43"/>
        <v>0.83032452126323986</v>
      </c>
      <c r="L146" s="37">
        <f t="shared" si="44"/>
        <v>-1</v>
      </c>
      <c r="M146" s="37">
        <f t="shared" si="45"/>
        <v>-0.84152768251072618</v>
      </c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</row>
    <row r="147" spans="1:25" s="17" customFormat="1" ht="12" customHeight="1" x14ac:dyDescent="0.2">
      <c r="B147" s="43" t="s">
        <v>116</v>
      </c>
      <c r="C147" s="17" t="s">
        <v>117</v>
      </c>
      <c r="D147" s="18">
        <v>1006500</v>
      </c>
      <c r="E147" s="18">
        <v>1006500</v>
      </c>
      <c r="F147" s="18">
        <v>0</v>
      </c>
      <c r="G147" s="18">
        <v>750</v>
      </c>
      <c r="H147" s="18">
        <v>0</v>
      </c>
      <c r="I147" s="18">
        <f t="shared" si="41"/>
        <v>750</v>
      </c>
      <c r="J147" s="18">
        <f t="shared" si="42"/>
        <v>1005750</v>
      </c>
      <c r="K147" s="37">
        <f t="shared" si="43"/>
        <v>0.99925484351713856</v>
      </c>
      <c r="L147" s="37">
        <f t="shared" si="44"/>
        <v>-1</v>
      </c>
      <c r="M147" s="37">
        <f t="shared" si="45"/>
        <v>-0.99872258888652332</v>
      </c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</row>
    <row r="148" spans="1:25" s="17" customFormat="1" ht="12" customHeight="1" x14ac:dyDescent="0.2">
      <c r="A148" s="62" t="s">
        <v>124</v>
      </c>
      <c r="B148" s="63"/>
      <c r="C148" s="62"/>
      <c r="D148" s="64">
        <v>138561844.03999999</v>
      </c>
      <c r="E148" s="64">
        <v>138178626.53999999</v>
      </c>
      <c r="F148" s="64">
        <v>6431955.3199999994</v>
      </c>
      <c r="G148" s="64">
        <v>35912183.930000007</v>
      </c>
      <c r="H148" s="64">
        <v>1946222.6199999999</v>
      </c>
      <c r="I148" s="64">
        <f t="shared" si="41"/>
        <v>37858406.550000004</v>
      </c>
      <c r="J148" s="64">
        <f t="shared" si="42"/>
        <v>100320219.98999998</v>
      </c>
      <c r="K148" s="65">
        <f t="shared" si="43"/>
        <v>0.72601836117512175</v>
      </c>
      <c r="L148" s="65">
        <f t="shared" si="44"/>
        <v>-0.95345187978013324</v>
      </c>
      <c r="M148" s="65">
        <f t="shared" si="45"/>
        <v>-0.55446261537287378</v>
      </c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</row>
    <row r="149" spans="1:25" s="17" customFormat="1" ht="12" customHeight="1" x14ac:dyDescent="0.2">
      <c r="A149" s="17" t="s">
        <v>330</v>
      </c>
      <c r="B149" s="43" t="s">
        <v>64</v>
      </c>
      <c r="C149" s="17" t="s">
        <v>65</v>
      </c>
      <c r="D149" s="18">
        <v>0</v>
      </c>
      <c r="E149" s="18">
        <v>8500</v>
      </c>
      <c r="F149" s="18">
        <v>176</v>
      </c>
      <c r="G149" s="18">
        <v>4356.18</v>
      </c>
      <c r="H149" s="18">
        <v>0</v>
      </c>
      <c r="I149" s="18">
        <f t="shared" si="41"/>
        <v>4356.18</v>
      </c>
      <c r="J149" s="18">
        <f t="shared" si="42"/>
        <v>4143.82</v>
      </c>
      <c r="K149" s="37">
        <f t="shared" si="43"/>
        <v>0.48750823529411763</v>
      </c>
      <c r="L149" s="37">
        <f t="shared" si="44"/>
        <v>-0.97929411764705887</v>
      </c>
      <c r="M149" s="37">
        <f t="shared" si="45"/>
        <v>-0.1214426890756303</v>
      </c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</row>
    <row r="150" spans="1:25" s="17" customFormat="1" ht="12" customHeight="1" x14ac:dyDescent="0.2">
      <c r="B150" s="43" t="s">
        <v>257</v>
      </c>
      <c r="C150" s="17" t="s">
        <v>66</v>
      </c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f t="shared" si="41"/>
        <v>0</v>
      </c>
      <c r="J150" s="18">
        <f t="shared" si="42"/>
        <v>0</v>
      </c>
      <c r="K150" s="37" t="str">
        <f t="shared" si="43"/>
        <v>NA</v>
      </c>
      <c r="L150" s="37" t="str">
        <f t="shared" si="44"/>
        <v>NA</v>
      </c>
      <c r="M150" s="37" t="str">
        <f t="shared" si="45"/>
        <v>NA</v>
      </c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</row>
    <row r="151" spans="1:25" s="17" customFormat="1" ht="12" customHeight="1" x14ac:dyDescent="0.2">
      <c r="B151" s="43" t="s">
        <v>260</v>
      </c>
      <c r="C151" s="17" t="s">
        <v>261</v>
      </c>
      <c r="D151" s="18">
        <v>5083000</v>
      </c>
      <c r="E151" s="18">
        <v>556489</v>
      </c>
      <c r="F151" s="18">
        <v>10640</v>
      </c>
      <c r="G151" s="18">
        <v>421360.22</v>
      </c>
      <c r="H151" s="18">
        <v>0</v>
      </c>
      <c r="I151" s="18">
        <f t="shared" si="41"/>
        <v>421360.22</v>
      </c>
      <c r="J151" s="18">
        <f t="shared" si="42"/>
        <v>135128.78000000003</v>
      </c>
      <c r="K151" s="37">
        <f t="shared" si="43"/>
        <v>0.24282381143203194</v>
      </c>
      <c r="L151" s="37">
        <f t="shared" si="44"/>
        <v>-0.98088012521361612</v>
      </c>
      <c r="M151" s="37">
        <f t="shared" si="45"/>
        <v>0.29801632325937366</v>
      </c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</row>
    <row r="152" spans="1:25" s="17" customFormat="1" ht="12" customHeight="1" x14ac:dyDescent="0.2">
      <c r="B152" s="43" t="s">
        <v>331</v>
      </c>
      <c r="C152" s="17" t="s">
        <v>332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f t="shared" si="41"/>
        <v>0</v>
      </c>
      <c r="J152" s="18">
        <f t="shared" si="42"/>
        <v>0</v>
      </c>
      <c r="K152" s="37" t="str">
        <f t="shared" si="43"/>
        <v>NA</v>
      </c>
      <c r="L152" s="37" t="str">
        <f t="shared" si="44"/>
        <v>NA</v>
      </c>
      <c r="M152" s="37" t="str">
        <f t="shared" si="45"/>
        <v>NA</v>
      </c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</row>
    <row r="153" spans="1:25" s="17" customFormat="1" ht="12" customHeight="1" x14ac:dyDescent="0.2">
      <c r="B153" s="43" t="s">
        <v>68</v>
      </c>
      <c r="C153" s="17" t="s">
        <v>69</v>
      </c>
      <c r="D153" s="18">
        <v>45395.25</v>
      </c>
      <c r="E153" s="18">
        <v>45395.25</v>
      </c>
      <c r="F153" s="18">
        <v>0</v>
      </c>
      <c r="G153" s="18">
        <v>0</v>
      </c>
      <c r="H153" s="18">
        <v>0</v>
      </c>
      <c r="I153" s="18">
        <f t="shared" si="41"/>
        <v>0</v>
      </c>
      <c r="J153" s="18">
        <f t="shared" si="42"/>
        <v>45395.25</v>
      </c>
      <c r="K153" s="37">
        <f t="shared" si="43"/>
        <v>1</v>
      </c>
      <c r="L153" s="37">
        <f t="shared" si="44"/>
        <v>-1</v>
      </c>
      <c r="M153" s="37">
        <f t="shared" si="45"/>
        <v>-1</v>
      </c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</row>
    <row r="154" spans="1:25" s="17" customFormat="1" ht="12" customHeight="1" x14ac:dyDescent="0.2">
      <c r="B154" s="43" t="s">
        <v>270</v>
      </c>
      <c r="C154" s="17" t="s">
        <v>271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f t="shared" si="41"/>
        <v>0</v>
      </c>
      <c r="J154" s="18">
        <f t="shared" si="42"/>
        <v>0</v>
      </c>
      <c r="K154" s="37" t="str">
        <f t="shared" si="43"/>
        <v>NA</v>
      </c>
      <c r="L154" s="37" t="str">
        <f t="shared" si="44"/>
        <v>NA</v>
      </c>
      <c r="M154" s="37" t="str">
        <f t="shared" si="45"/>
        <v>NA</v>
      </c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</row>
    <row r="155" spans="1:25" s="17" customFormat="1" ht="12" customHeight="1" x14ac:dyDescent="0.2">
      <c r="B155" s="43" t="s">
        <v>272</v>
      </c>
      <c r="C155" s="17" t="s">
        <v>273</v>
      </c>
      <c r="D155" s="18"/>
      <c r="E155" s="18"/>
      <c r="F155" s="18">
        <v>0</v>
      </c>
      <c r="G155" s="18">
        <v>0</v>
      </c>
      <c r="H155" s="18">
        <v>0</v>
      </c>
      <c r="I155" s="18">
        <f t="shared" si="41"/>
        <v>0</v>
      </c>
      <c r="J155" s="18">
        <f t="shared" si="42"/>
        <v>0</v>
      </c>
      <c r="K155" s="37" t="str">
        <f t="shared" si="43"/>
        <v>NA</v>
      </c>
      <c r="L155" s="37" t="str">
        <f t="shared" si="44"/>
        <v>NA</v>
      </c>
      <c r="M155" s="37" t="str">
        <f t="shared" si="45"/>
        <v>NA</v>
      </c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</row>
    <row r="156" spans="1:25" s="17" customFormat="1" ht="12" customHeight="1" x14ac:dyDescent="0.2">
      <c r="B156" s="43" t="s">
        <v>274</v>
      </c>
      <c r="C156" s="17" t="s">
        <v>275</v>
      </c>
      <c r="D156" s="18"/>
      <c r="E156" s="18"/>
      <c r="F156" s="18">
        <v>9897.44</v>
      </c>
      <c r="G156" s="18">
        <v>9897.44</v>
      </c>
      <c r="H156" s="18">
        <v>0</v>
      </c>
      <c r="I156" s="18">
        <f t="shared" si="41"/>
        <v>9897.44</v>
      </c>
      <c r="J156" s="18">
        <f t="shared" si="42"/>
        <v>-9897.44</v>
      </c>
      <c r="K156" s="37" t="str">
        <f t="shared" si="43"/>
        <v>NA</v>
      </c>
      <c r="L156" s="37" t="str">
        <f t="shared" si="44"/>
        <v>NA</v>
      </c>
      <c r="M156" s="37" t="str">
        <f t="shared" si="45"/>
        <v>NA</v>
      </c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</row>
    <row r="157" spans="1:25" s="17" customFormat="1" ht="12" customHeight="1" x14ac:dyDescent="0.2">
      <c r="B157" s="43" t="s">
        <v>312</v>
      </c>
      <c r="C157" s="17" t="s">
        <v>313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f t="shared" si="41"/>
        <v>0</v>
      </c>
      <c r="J157" s="18">
        <f t="shared" si="42"/>
        <v>0</v>
      </c>
      <c r="K157" s="37" t="str">
        <f t="shared" si="43"/>
        <v>NA</v>
      </c>
      <c r="L157" s="37" t="str">
        <f t="shared" si="44"/>
        <v>NA</v>
      </c>
      <c r="M157" s="37" t="str">
        <f t="shared" si="45"/>
        <v>NA</v>
      </c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</row>
    <row r="158" spans="1:25" s="17" customFormat="1" ht="12" customHeight="1" x14ac:dyDescent="0.2">
      <c r="B158" s="43" t="s">
        <v>278</v>
      </c>
      <c r="C158" s="17" t="s">
        <v>279</v>
      </c>
      <c r="D158" s="18"/>
      <c r="E158" s="18"/>
      <c r="F158" s="18">
        <v>176305.16</v>
      </c>
      <c r="G158" s="18">
        <v>176305.16</v>
      </c>
      <c r="H158" s="18">
        <v>0</v>
      </c>
      <c r="I158" s="18">
        <f t="shared" si="41"/>
        <v>176305.16</v>
      </c>
      <c r="J158" s="18">
        <f t="shared" si="42"/>
        <v>-176305.16</v>
      </c>
      <c r="K158" s="37" t="str">
        <f t="shared" si="43"/>
        <v>NA</v>
      </c>
      <c r="L158" s="37" t="str">
        <f t="shared" si="44"/>
        <v>NA</v>
      </c>
      <c r="M158" s="37" t="str">
        <f t="shared" si="45"/>
        <v>NA</v>
      </c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</row>
    <row r="159" spans="1:25" s="17" customFormat="1" ht="12" customHeight="1" x14ac:dyDescent="0.2">
      <c r="B159" s="43" t="s">
        <v>318</v>
      </c>
      <c r="C159" s="17" t="s">
        <v>319</v>
      </c>
      <c r="D159" s="18">
        <v>270695</v>
      </c>
      <c r="E159" s="18">
        <v>270695</v>
      </c>
      <c r="F159" s="18">
        <v>20583.63</v>
      </c>
      <c r="G159" s="18">
        <v>129230.12</v>
      </c>
      <c r="H159" s="18">
        <v>0</v>
      </c>
      <c r="I159" s="18">
        <f t="shared" si="41"/>
        <v>129230.12</v>
      </c>
      <c r="J159" s="18">
        <f t="shared" si="42"/>
        <v>141464.88</v>
      </c>
      <c r="K159" s="37">
        <f t="shared" si="43"/>
        <v>0.52259879199837456</v>
      </c>
      <c r="L159" s="37">
        <f t="shared" si="44"/>
        <v>-0.92396006575666334</v>
      </c>
      <c r="M159" s="37">
        <f t="shared" si="45"/>
        <v>-0.18159792914007081</v>
      </c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</row>
    <row r="160" spans="1:25" s="17" customFormat="1" ht="12" customHeight="1" x14ac:dyDescent="0.2">
      <c r="B160" s="43" t="s">
        <v>70</v>
      </c>
      <c r="C160" s="17" t="s">
        <v>71</v>
      </c>
      <c r="D160" s="18">
        <v>3699786.29</v>
      </c>
      <c r="E160" s="18">
        <v>3313036.29</v>
      </c>
      <c r="F160" s="18">
        <v>162956.27000000002</v>
      </c>
      <c r="G160" s="18">
        <v>1135485.78</v>
      </c>
      <c r="H160" s="18">
        <v>0</v>
      </c>
      <c r="I160" s="18">
        <f t="shared" si="41"/>
        <v>1135485.78</v>
      </c>
      <c r="J160" s="18">
        <f t="shared" si="42"/>
        <v>2177550.5099999998</v>
      </c>
      <c r="K160" s="37">
        <f t="shared" si="43"/>
        <v>0.65726732803159238</v>
      </c>
      <c r="L160" s="37">
        <f t="shared" si="44"/>
        <v>-0.95081361755925708</v>
      </c>
      <c r="M160" s="37">
        <f t="shared" si="45"/>
        <v>-0.41245827662558698</v>
      </c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</row>
    <row r="161" spans="2:25" s="17" customFormat="1" ht="12" customHeight="1" x14ac:dyDescent="0.2">
      <c r="B161" s="43" t="s">
        <v>120</v>
      </c>
      <c r="C161" s="17" t="s">
        <v>121</v>
      </c>
      <c r="D161" s="18">
        <v>5659295.7299999995</v>
      </c>
      <c r="E161" s="18">
        <v>5659295.7299999995</v>
      </c>
      <c r="F161" s="18">
        <v>375184.85000000003</v>
      </c>
      <c r="G161" s="18">
        <v>3207745.9600000004</v>
      </c>
      <c r="H161" s="18">
        <v>0</v>
      </c>
      <c r="I161" s="18">
        <f t="shared" si="41"/>
        <v>3207745.9600000004</v>
      </c>
      <c r="J161" s="18">
        <f t="shared" si="42"/>
        <v>2451549.7699999991</v>
      </c>
      <c r="K161" s="37">
        <f t="shared" si="43"/>
        <v>0.43318990329561718</v>
      </c>
      <c r="L161" s="37">
        <f t="shared" si="44"/>
        <v>-0.93370467494548126</v>
      </c>
      <c r="M161" s="37">
        <f t="shared" si="45"/>
        <v>-2.8325548506772349E-2</v>
      </c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</row>
    <row r="162" spans="2:25" s="17" customFormat="1" ht="12" customHeight="1" x14ac:dyDescent="0.2">
      <c r="B162" s="43" t="s">
        <v>72</v>
      </c>
      <c r="C162" s="17" t="s">
        <v>73</v>
      </c>
      <c r="D162" s="18">
        <v>287043.32999999996</v>
      </c>
      <c r="E162" s="18">
        <v>281910.82999999996</v>
      </c>
      <c r="F162" s="18">
        <v>200</v>
      </c>
      <c r="G162" s="18">
        <v>21378.600000000002</v>
      </c>
      <c r="H162" s="18">
        <v>0</v>
      </c>
      <c r="I162" s="18">
        <f t="shared" si="41"/>
        <v>21378.600000000002</v>
      </c>
      <c r="J162" s="18">
        <f t="shared" si="42"/>
        <v>260532.22999999995</v>
      </c>
      <c r="K162" s="37">
        <f t="shared" si="43"/>
        <v>0.9241653823657644</v>
      </c>
      <c r="L162" s="37">
        <f t="shared" si="44"/>
        <v>-0.99929055581156634</v>
      </c>
      <c r="M162" s="37">
        <f t="shared" si="45"/>
        <v>-0.8699977983413103</v>
      </c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</row>
    <row r="163" spans="2:25" s="17" customFormat="1" ht="12" customHeight="1" x14ac:dyDescent="0.2">
      <c r="B163" s="43" t="s">
        <v>282</v>
      </c>
      <c r="C163" s="17" t="s">
        <v>283</v>
      </c>
      <c r="D163" s="18">
        <v>51500</v>
      </c>
      <c r="E163" s="18">
        <v>59632.5</v>
      </c>
      <c r="F163" s="18">
        <v>0</v>
      </c>
      <c r="G163" s="18">
        <v>0</v>
      </c>
      <c r="H163" s="18">
        <v>0</v>
      </c>
      <c r="I163" s="18">
        <f t="shared" si="41"/>
        <v>0</v>
      </c>
      <c r="J163" s="18">
        <f t="shared" si="42"/>
        <v>59632.5</v>
      </c>
      <c r="K163" s="37">
        <f t="shared" si="43"/>
        <v>1</v>
      </c>
      <c r="L163" s="37">
        <f t="shared" si="44"/>
        <v>-1</v>
      </c>
      <c r="M163" s="37">
        <f t="shared" si="45"/>
        <v>-1</v>
      </c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</row>
    <row r="164" spans="2:25" s="17" customFormat="1" ht="12" customHeight="1" x14ac:dyDescent="0.2">
      <c r="B164" s="43" t="s">
        <v>74</v>
      </c>
      <c r="C164" s="17" t="s">
        <v>75</v>
      </c>
      <c r="D164" s="18">
        <v>1026270</v>
      </c>
      <c r="E164" s="18">
        <v>1026270</v>
      </c>
      <c r="F164" s="18">
        <v>37894.5</v>
      </c>
      <c r="G164" s="18">
        <v>247890.53</v>
      </c>
      <c r="H164" s="18">
        <v>0</v>
      </c>
      <c r="I164" s="18">
        <f t="shared" si="41"/>
        <v>247890.53</v>
      </c>
      <c r="J164" s="18">
        <f t="shared" si="42"/>
        <v>778379.47</v>
      </c>
      <c r="K164" s="37">
        <f t="shared" si="43"/>
        <v>0.75845486080661029</v>
      </c>
      <c r="L164" s="37">
        <f t="shared" si="44"/>
        <v>-0.96307550644567219</v>
      </c>
      <c r="M164" s="37">
        <f t="shared" si="45"/>
        <v>-0.58592261852561767</v>
      </c>
      <c r="O164" s="51"/>
      <c r="P164" s="51"/>
      <c r="Q164" s="51"/>
      <c r="R164" s="54"/>
      <c r="S164" s="54"/>
      <c r="T164" s="54"/>
      <c r="U164" s="54"/>
      <c r="V164" s="54"/>
      <c r="W164" s="51"/>
      <c r="X164" s="51"/>
      <c r="Y164" s="51"/>
    </row>
    <row r="165" spans="2:25" s="17" customFormat="1" ht="12" customHeight="1" x14ac:dyDescent="0.2">
      <c r="B165" s="43" t="s">
        <v>76</v>
      </c>
      <c r="C165" s="17" t="s">
        <v>77</v>
      </c>
      <c r="D165" s="18">
        <v>1820259.4</v>
      </c>
      <c r="E165" s="18">
        <v>1835029.4</v>
      </c>
      <c r="F165" s="18">
        <v>106793.7</v>
      </c>
      <c r="G165" s="18">
        <v>890749.71000000008</v>
      </c>
      <c r="H165" s="18">
        <v>0</v>
      </c>
      <c r="I165" s="18">
        <f t="shared" si="41"/>
        <v>890749.71000000008</v>
      </c>
      <c r="J165" s="18">
        <f t="shared" si="42"/>
        <v>944279.68999999983</v>
      </c>
      <c r="K165" s="37">
        <f t="shared" si="43"/>
        <v>0.51458559192566611</v>
      </c>
      <c r="L165" s="37">
        <f t="shared" si="44"/>
        <v>-0.94180273079003529</v>
      </c>
      <c r="M165" s="37">
        <f t="shared" si="45"/>
        <v>-0.16786101472971332</v>
      </c>
      <c r="O165" s="51"/>
      <c r="P165" s="51"/>
      <c r="Q165" s="51"/>
      <c r="R165" s="54"/>
      <c r="S165" s="54"/>
      <c r="T165" s="54"/>
      <c r="U165" s="54"/>
      <c r="V165" s="54"/>
      <c r="W165" s="51"/>
      <c r="X165" s="51"/>
      <c r="Y165" s="51"/>
    </row>
    <row r="166" spans="2:25" s="17" customFormat="1" ht="12" customHeight="1" x14ac:dyDescent="0.2">
      <c r="B166" s="43" t="s">
        <v>82</v>
      </c>
      <c r="C166" s="17" t="s">
        <v>83</v>
      </c>
      <c r="D166" s="18">
        <v>271789.09000000003</v>
      </c>
      <c r="E166" s="18">
        <v>262514.09000000003</v>
      </c>
      <c r="F166" s="18">
        <v>12109.500000000002</v>
      </c>
      <c r="G166" s="18">
        <v>83817.619999999981</v>
      </c>
      <c r="H166" s="18">
        <v>0</v>
      </c>
      <c r="I166" s="18">
        <f t="shared" si="41"/>
        <v>83817.619999999981</v>
      </c>
      <c r="J166" s="18">
        <f t="shared" si="42"/>
        <v>178696.47000000003</v>
      </c>
      <c r="K166" s="37">
        <f t="shared" si="43"/>
        <v>0.6807119191202271</v>
      </c>
      <c r="L166" s="37">
        <f t="shared" si="44"/>
        <v>-0.95387104745501472</v>
      </c>
      <c r="M166" s="37">
        <f t="shared" si="45"/>
        <v>-0.45264900420610366</v>
      </c>
      <c r="O166" s="51"/>
      <c r="P166" s="51"/>
      <c r="Q166" s="51"/>
      <c r="R166" s="54"/>
      <c r="S166" s="54"/>
      <c r="T166" s="54"/>
      <c r="U166" s="54"/>
      <c r="V166" s="54"/>
      <c r="W166" s="51"/>
      <c r="X166" s="51"/>
      <c r="Y166" s="51"/>
    </row>
    <row r="167" spans="2:25" s="17" customFormat="1" x14ac:dyDescent="0.2">
      <c r="B167" s="43" t="s">
        <v>84</v>
      </c>
      <c r="C167" s="17" t="s">
        <v>85</v>
      </c>
      <c r="D167" s="18">
        <v>1846586.23</v>
      </c>
      <c r="E167" s="18">
        <v>1747087.2399999991</v>
      </c>
      <c r="F167" s="18">
        <v>21606.809999999998</v>
      </c>
      <c r="G167" s="18">
        <v>292435.67</v>
      </c>
      <c r="H167" s="18">
        <v>37532.949999999997</v>
      </c>
      <c r="I167" s="18">
        <f t="shared" si="41"/>
        <v>329968.62</v>
      </c>
      <c r="J167" s="18">
        <f t="shared" si="42"/>
        <v>1417118.6199999992</v>
      </c>
      <c r="K167" s="37">
        <f t="shared" si="43"/>
        <v>0.81113214472335105</v>
      </c>
      <c r="L167" s="37">
        <f t="shared" si="44"/>
        <v>-0.98763266681519579</v>
      </c>
      <c r="M167" s="37">
        <f t="shared" si="45"/>
        <v>-0.71305480347474137</v>
      </c>
      <c r="O167" s="51"/>
      <c r="P167" s="51"/>
      <c r="Q167" s="51"/>
      <c r="R167" s="54"/>
      <c r="S167" s="54"/>
      <c r="T167" s="54"/>
      <c r="U167" s="54"/>
      <c r="V167" s="54"/>
      <c r="W167" s="51"/>
      <c r="X167" s="51"/>
      <c r="Y167" s="51"/>
    </row>
    <row r="168" spans="2:25" s="17" customFormat="1" x14ac:dyDescent="0.2">
      <c r="B168" s="43" t="s">
        <v>333</v>
      </c>
      <c r="C168" s="17" t="s">
        <v>334</v>
      </c>
      <c r="D168" s="18">
        <v>100000</v>
      </c>
      <c r="E168" s="18">
        <v>100000</v>
      </c>
      <c r="F168" s="18">
        <v>0</v>
      </c>
      <c r="G168" s="18">
        <v>0</v>
      </c>
      <c r="H168" s="18">
        <v>0</v>
      </c>
      <c r="I168" s="18">
        <f t="shared" si="41"/>
        <v>0</v>
      </c>
      <c r="J168" s="18">
        <f t="shared" si="42"/>
        <v>100000</v>
      </c>
      <c r="K168" s="37">
        <f t="shared" si="43"/>
        <v>1</v>
      </c>
      <c r="L168" s="37">
        <f t="shared" si="44"/>
        <v>-1</v>
      </c>
      <c r="M168" s="37">
        <f t="shared" si="45"/>
        <v>-1</v>
      </c>
      <c r="O168" s="51"/>
      <c r="P168" s="51"/>
      <c r="Q168" s="51"/>
      <c r="R168" s="54"/>
      <c r="S168" s="54"/>
      <c r="T168" s="54"/>
      <c r="U168" s="54"/>
      <c r="V168" s="54"/>
      <c r="W168" s="51"/>
      <c r="X168" s="51"/>
      <c r="Y168" s="51"/>
    </row>
    <row r="169" spans="2:25" s="17" customFormat="1" x14ac:dyDescent="0.2">
      <c r="B169" s="43" t="s">
        <v>335</v>
      </c>
      <c r="C169" s="17" t="s">
        <v>336</v>
      </c>
      <c r="D169" s="18">
        <v>0</v>
      </c>
      <c r="E169" s="18">
        <v>0</v>
      </c>
      <c r="F169" s="18">
        <v>0</v>
      </c>
      <c r="G169" s="18">
        <v>7320</v>
      </c>
      <c r="H169" s="18">
        <v>0</v>
      </c>
      <c r="I169" s="18">
        <f t="shared" si="41"/>
        <v>7320</v>
      </c>
      <c r="J169" s="18">
        <f t="shared" si="42"/>
        <v>-7320</v>
      </c>
      <c r="K169" s="37" t="str">
        <f t="shared" si="43"/>
        <v>NA</v>
      </c>
      <c r="L169" s="37" t="str">
        <f t="shared" si="44"/>
        <v>NA</v>
      </c>
      <c r="M169" s="37" t="str">
        <f t="shared" si="45"/>
        <v>NA</v>
      </c>
      <c r="O169" s="51"/>
      <c r="P169" s="51"/>
      <c r="Q169" s="51"/>
      <c r="R169" s="54"/>
      <c r="S169" s="54"/>
      <c r="T169" s="54"/>
      <c r="U169" s="54"/>
      <c r="V169" s="54"/>
      <c r="W169" s="51"/>
      <c r="X169" s="51"/>
      <c r="Y169" s="51"/>
    </row>
    <row r="170" spans="2:25" s="17" customFormat="1" x14ac:dyDescent="0.2">
      <c r="B170" s="43" t="s">
        <v>88</v>
      </c>
      <c r="C170" s="17" t="s">
        <v>89</v>
      </c>
      <c r="D170" s="18">
        <v>318080.01</v>
      </c>
      <c r="E170" s="18">
        <v>330067.51</v>
      </c>
      <c r="F170" s="18">
        <v>0</v>
      </c>
      <c r="G170" s="18">
        <v>1987.5</v>
      </c>
      <c r="H170" s="18">
        <v>85364.99</v>
      </c>
      <c r="I170" s="18">
        <f t="shared" si="41"/>
        <v>87352.49</v>
      </c>
      <c r="J170" s="18">
        <f t="shared" si="42"/>
        <v>242715.02000000002</v>
      </c>
      <c r="K170" s="37">
        <f t="shared" si="43"/>
        <v>0.73534962589925923</v>
      </c>
      <c r="L170" s="37">
        <f t="shared" si="44"/>
        <v>-1</v>
      </c>
      <c r="M170" s="37">
        <f t="shared" si="45"/>
        <v>-0.9896774364215889</v>
      </c>
      <c r="O170" s="51"/>
      <c r="P170" s="51"/>
      <c r="Q170" s="51"/>
      <c r="R170" s="54"/>
      <c r="S170" s="54"/>
      <c r="T170" s="54"/>
      <c r="U170" s="54"/>
      <c r="V170" s="54"/>
      <c r="W170" s="51"/>
      <c r="X170" s="51"/>
      <c r="Y170" s="51"/>
    </row>
    <row r="171" spans="2:25" s="17" customFormat="1" x14ac:dyDescent="0.2">
      <c r="B171" s="43" t="s">
        <v>337</v>
      </c>
      <c r="C171" s="17" t="s">
        <v>338</v>
      </c>
      <c r="D171" s="18">
        <v>6740</v>
      </c>
      <c r="E171" s="18">
        <v>6740</v>
      </c>
      <c r="F171" s="18">
        <v>0</v>
      </c>
      <c r="G171" s="18">
        <v>0</v>
      </c>
      <c r="H171" s="18">
        <v>0</v>
      </c>
      <c r="I171" s="18">
        <f t="shared" si="41"/>
        <v>0</v>
      </c>
      <c r="J171" s="18">
        <f t="shared" si="42"/>
        <v>6740</v>
      </c>
      <c r="K171" s="37">
        <f t="shared" si="43"/>
        <v>1</v>
      </c>
      <c r="L171" s="37">
        <f t="shared" si="44"/>
        <v>-1</v>
      </c>
      <c r="M171" s="37">
        <f t="shared" si="45"/>
        <v>-1</v>
      </c>
      <c r="O171" s="51"/>
      <c r="P171" s="51"/>
      <c r="Q171" s="51"/>
      <c r="R171" s="54"/>
      <c r="S171" s="54"/>
      <c r="T171" s="54"/>
      <c r="U171" s="54"/>
      <c r="V171" s="54"/>
      <c r="W171" s="51"/>
      <c r="X171" s="51"/>
      <c r="Y171" s="51"/>
    </row>
    <row r="172" spans="2:25" s="17" customFormat="1" x14ac:dyDescent="0.2">
      <c r="B172" s="43" t="s">
        <v>90</v>
      </c>
      <c r="C172" s="17" t="s">
        <v>91</v>
      </c>
      <c r="D172" s="18">
        <v>0</v>
      </c>
      <c r="E172" s="18">
        <v>600</v>
      </c>
      <c r="F172" s="18">
        <v>0</v>
      </c>
      <c r="G172" s="18">
        <v>525</v>
      </c>
      <c r="H172" s="18">
        <v>0</v>
      </c>
      <c r="I172" s="18">
        <f t="shared" si="41"/>
        <v>525</v>
      </c>
      <c r="J172" s="18">
        <f t="shared" si="42"/>
        <v>75</v>
      </c>
      <c r="K172" s="37">
        <f t="shared" si="43"/>
        <v>0.125</v>
      </c>
      <c r="L172" s="37">
        <f t="shared" si="44"/>
        <v>-1</v>
      </c>
      <c r="M172" s="37">
        <f t="shared" si="45"/>
        <v>0.5</v>
      </c>
      <c r="O172" s="51"/>
      <c r="P172" s="51"/>
      <c r="Q172" s="51"/>
      <c r="R172" s="54"/>
      <c r="S172" s="54"/>
      <c r="T172" s="54"/>
      <c r="U172" s="54"/>
      <c r="V172" s="54"/>
      <c r="W172" s="51"/>
      <c r="X172" s="51"/>
      <c r="Y172" s="51"/>
    </row>
    <row r="173" spans="2:25" s="17" customFormat="1" x14ac:dyDescent="0.2">
      <c r="B173" s="43" t="s">
        <v>298</v>
      </c>
      <c r="C173" s="17" t="s">
        <v>299</v>
      </c>
      <c r="D173" s="18">
        <v>5450</v>
      </c>
      <c r="E173" s="18">
        <v>5450</v>
      </c>
      <c r="F173" s="18">
        <v>0</v>
      </c>
      <c r="G173" s="18">
        <v>16.53</v>
      </c>
      <c r="H173" s="18">
        <v>0</v>
      </c>
      <c r="I173" s="18">
        <f t="shared" si="41"/>
        <v>16.53</v>
      </c>
      <c r="J173" s="18">
        <f t="shared" si="42"/>
        <v>5433.47</v>
      </c>
      <c r="K173" s="37">
        <f t="shared" si="43"/>
        <v>0.99696697247706423</v>
      </c>
      <c r="L173" s="37">
        <f t="shared" si="44"/>
        <v>-1</v>
      </c>
      <c r="M173" s="37">
        <f t="shared" si="45"/>
        <v>-0.99480052424639576</v>
      </c>
      <c r="O173" s="51"/>
      <c r="P173" s="51"/>
      <c r="Q173" s="51"/>
      <c r="R173" s="54"/>
      <c r="S173" s="54"/>
      <c r="T173" s="54"/>
      <c r="U173" s="54"/>
      <c r="V173" s="54"/>
      <c r="W173" s="51"/>
      <c r="X173" s="51"/>
      <c r="Y173" s="51"/>
    </row>
    <row r="174" spans="2:25" s="17" customFormat="1" x14ac:dyDescent="0.2">
      <c r="B174" s="43" t="s">
        <v>92</v>
      </c>
      <c r="C174" s="17" t="s">
        <v>93</v>
      </c>
      <c r="D174" s="18">
        <v>1220000</v>
      </c>
      <c r="E174" s="18">
        <v>1269999</v>
      </c>
      <c r="F174" s="18">
        <v>49999</v>
      </c>
      <c r="G174" s="18">
        <v>1202732.54</v>
      </c>
      <c r="H174" s="18">
        <v>47266.46</v>
      </c>
      <c r="I174" s="18">
        <f t="shared" si="41"/>
        <v>1249999</v>
      </c>
      <c r="J174" s="18">
        <f t="shared" si="42"/>
        <v>20000</v>
      </c>
      <c r="K174" s="37">
        <f t="shared" si="43"/>
        <v>1.5748043896097557E-2</v>
      </c>
      <c r="L174" s="37">
        <f t="shared" si="44"/>
        <v>-0.96063067766195087</v>
      </c>
      <c r="M174" s="37">
        <f t="shared" si="45"/>
        <v>0.62348727158727801</v>
      </c>
      <c r="O174" s="51"/>
      <c r="P174" s="51"/>
      <c r="Q174" s="51"/>
      <c r="R174" s="54"/>
      <c r="S174" s="54"/>
      <c r="T174" s="54"/>
      <c r="U174" s="54"/>
      <c r="V174" s="54"/>
      <c r="W174" s="51"/>
      <c r="X174" s="51"/>
      <c r="Y174" s="51"/>
    </row>
    <row r="175" spans="2:25" s="17" customFormat="1" x14ac:dyDescent="0.2">
      <c r="B175" s="43" t="s">
        <v>94</v>
      </c>
      <c r="C175" s="17" t="s">
        <v>95</v>
      </c>
      <c r="D175" s="18">
        <v>329528</v>
      </c>
      <c r="E175" s="18">
        <v>325016</v>
      </c>
      <c r="F175" s="18">
        <v>1388.46</v>
      </c>
      <c r="G175" s="18">
        <v>54342.57</v>
      </c>
      <c r="H175" s="18">
        <v>52.7</v>
      </c>
      <c r="I175" s="18">
        <f t="shared" si="41"/>
        <v>54395.27</v>
      </c>
      <c r="J175" s="18">
        <f t="shared" si="42"/>
        <v>270620.73</v>
      </c>
      <c r="K175" s="37">
        <f t="shared" si="43"/>
        <v>0.8326381778127846</v>
      </c>
      <c r="L175" s="37">
        <f t="shared" si="44"/>
        <v>-0.99572802569719643</v>
      </c>
      <c r="M175" s="37">
        <f t="shared" si="45"/>
        <v>-0.71337198344521058</v>
      </c>
      <c r="O175" s="51"/>
      <c r="P175" s="51"/>
      <c r="Q175" s="51"/>
      <c r="R175" s="54"/>
      <c r="S175" s="54"/>
      <c r="T175" s="54"/>
      <c r="U175" s="54"/>
      <c r="V175" s="54"/>
      <c r="W175" s="51"/>
      <c r="X175" s="51"/>
      <c r="Y175" s="51"/>
    </row>
    <row r="176" spans="2:25" s="17" customFormat="1" x14ac:dyDescent="0.2">
      <c r="B176" s="43" t="s">
        <v>98</v>
      </c>
      <c r="C176" s="17" t="s">
        <v>99</v>
      </c>
      <c r="D176" s="18">
        <v>428956.17</v>
      </c>
      <c r="E176" s="18">
        <v>283283.40000000002</v>
      </c>
      <c r="F176" s="18">
        <v>2176.16</v>
      </c>
      <c r="G176" s="18">
        <v>51130.74</v>
      </c>
      <c r="H176" s="18">
        <v>17345.800000000003</v>
      </c>
      <c r="I176" s="18">
        <f t="shared" si="41"/>
        <v>68476.540000000008</v>
      </c>
      <c r="J176" s="18">
        <f t="shared" si="42"/>
        <v>214806.86000000002</v>
      </c>
      <c r="K176" s="37">
        <f t="shared" si="43"/>
        <v>0.75827549372818881</v>
      </c>
      <c r="L176" s="37">
        <f t="shared" si="44"/>
        <v>-0.99231808146894607</v>
      </c>
      <c r="M176" s="37">
        <f t="shared" si="45"/>
        <v>-0.69058300930143757</v>
      </c>
      <c r="O176" s="51"/>
      <c r="P176" s="51"/>
      <c r="Q176" s="51"/>
      <c r="R176" s="54"/>
      <c r="S176" s="54"/>
      <c r="T176" s="54"/>
      <c r="U176" s="54"/>
      <c r="V176" s="54"/>
      <c r="W176" s="51"/>
      <c r="X176" s="51"/>
      <c r="Y176" s="51"/>
    </row>
    <row r="177" spans="1:25" s="17" customFormat="1" x14ac:dyDescent="0.2">
      <c r="B177" s="43" t="s">
        <v>302</v>
      </c>
      <c r="C177" s="17" t="s">
        <v>303</v>
      </c>
      <c r="D177" s="18">
        <v>18398</v>
      </c>
      <c r="E177" s="18">
        <v>74550</v>
      </c>
      <c r="F177" s="18">
        <v>390.28</v>
      </c>
      <c r="G177" s="18">
        <v>2365.7199999999993</v>
      </c>
      <c r="H177" s="18">
        <v>53334.91</v>
      </c>
      <c r="I177" s="18">
        <f t="shared" si="41"/>
        <v>55700.630000000005</v>
      </c>
      <c r="J177" s="18">
        <f t="shared" si="42"/>
        <v>18849.369999999995</v>
      </c>
      <c r="K177" s="37">
        <f t="shared" si="43"/>
        <v>0.25284198524480206</v>
      </c>
      <c r="L177" s="37">
        <f t="shared" si="44"/>
        <v>-0.99476485580147556</v>
      </c>
      <c r="M177" s="37">
        <f t="shared" si="45"/>
        <v>-0.9456</v>
      </c>
      <c r="O177" s="51"/>
      <c r="P177" s="51"/>
      <c r="Q177" s="51"/>
      <c r="R177" s="54"/>
      <c r="S177" s="54"/>
      <c r="T177" s="54"/>
      <c r="U177" s="54"/>
      <c r="V177" s="54"/>
      <c r="W177" s="51"/>
      <c r="X177" s="51"/>
      <c r="Y177" s="51"/>
    </row>
    <row r="178" spans="1:25" s="17" customFormat="1" x14ac:dyDescent="0.2">
      <c r="B178" s="43" t="s">
        <v>100</v>
      </c>
      <c r="C178" s="17" t="s">
        <v>101</v>
      </c>
      <c r="D178" s="18">
        <v>0</v>
      </c>
      <c r="E178" s="18">
        <v>3000</v>
      </c>
      <c r="F178" s="18">
        <v>0</v>
      </c>
      <c r="G178" s="18">
        <v>0</v>
      </c>
      <c r="H178" s="18">
        <v>0</v>
      </c>
      <c r="I178" s="18">
        <f t="shared" si="41"/>
        <v>0</v>
      </c>
      <c r="J178" s="18">
        <f t="shared" si="42"/>
        <v>3000</v>
      </c>
      <c r="K178" s="37">
        <f t="shared" si="43"/>
        <v>1</v>
      </c>
      <c r="L178" s="37">
        <f t="shared" si="44"/>
        <v>-1</v>
      </c>
      <c r="M178" s="37">
        <f t="shared" si="45"/>
        <v>-1</v>
      </c>
      <c r="O178" s="51"/>
      <c r="P178" s="51"/>
      <c r="Q178" s="51"/>
      <c r="R178" s="54"/>
      <c r="S178" s="54"/>
      <c r="T178" s="54"/>
      <c r="U178" s="54"/>
      <c r="V178" s="54"/>
      <c r="W178" s="51"/>
      <c r="X178" s="51"/>
      <c r="Y178" s="51"/>
    </row>
    <row r="179" spans="1:25" s="17" customFormat="1" x14ac:dyDescent="0.2">
      <c r="B179" s="43" t="s">
        <v>102</v>
      </c>
      <c r="C179" s="17" t="s">
        <v>103</v>
      </c>
      <c r="D179" s="18">
        <v>714008</v>
      </c>
      <c r="E179" s="18">
        <v>748170</v>
      </c>
      <c r="F179" s="18">
        <v>789.98</v>
      </c>
      <c r="G179" s="18">
        <v>58550.209999999992</v>
      </c>
      <c r="H179" s="18">
        <v>1097.0899999999999</v>
      </c>
      <c r="I179" s="18">
        <f t="shared" si="41"/>
        <v>59647.299999999988</v>
      </c>
      <c r="J179" s="18">
        <f t="shared" si="42"/>
        <v>688522.7</v>
      </c>
      <c r="K179" s="37">
        <f t="shared" si="43"/>
        <v>0.92027573947097574</v>
      </c>
      <c r="L179" s="37">
        <f t="shared" si="44"/>
        <v>-0.99894411697876151</v>
      </c>
      <c r="M179" s="37">
        <f t="shared" si="45"/>
        <v>-0.86584360697244145</v>
      </c>
      <c r="O179" s="51"/>
      <c r="P179" s="51"/>
      <c r="Q179" s="51"/>
      <c r="R179" s="54"/>
      <c r="S179" s="54"/>
      <c r="T179" s="54"/>
      <c r="U179" s="54"/>
      <c r="V179" s="54"/>
      <c r="W179" s="51"/>
      <c r="X179" s="51"/>
      <c r="Y179" s="51"/>
    </row>
    <row r="180" spans="1:25" s="17" customFormat="1" x14ac:dyDescent="0.2">
      <c r="B180" s="43" t="s">
        <v>104</v>
      </c>
      <c r="C180" s="17" t="s">
        <v>105</v>
      </c>
      <c r="D180" s="18">
        <v>11500</v>
      </c>
      <c r="E180" s="18">
        <v>32051</v>
      </c>
      <c r="F180" s="18">
        <v>357</v>
      </c>
      <c r="G180" s="18">
        <v>6568.97</v>
      </c>
      <c r="H180" s="18">
        <v>10798</v>
      </c>
      <c r="I180" s="18">
        <f t="shared" si="41"/>
        <v>17366.97</v>
      </c>
      <c r="J180" s="18">
        <f t="shared" si="42"/>
        <v>14684.029999999999</v>
      </c>
      <c r="K180" s="37">
        <f t="shared" si="43"/>
        <v>0.45814576768275556</v>
      </c>
      <c r="L180" s="37">
        <f t="shared" si="44"/>
        <v>-0.98886150198121747</v>
      </c>
      <c r="M180" s="37">
        <f t="shared" si="45"/>
        <v>-0.64865085555610025</v>
      </c>
      <c r="O180" s="51"/>
      <c r="P180" s="51"/>
      <c r="Q180" s="51"/>
      <c r="R180" s="54"/>
      <c r="S180" s="54"/>
      <c r="T180" s="54"/>
      <c r="U180" s="54"/>
      <c r="V180" s="54"/>
      <c r="W180" s="51"/>
      <c r="X180" s="51"/>
      <c r="Y180" s="51"/>
    </row>
    <row r="181" spans="1:25" s="17" customFormat="1" x14ac:dyDescent="0.2">
      <c r="B181" s="43" t="s">
        <v>106</v>
      </c>
      <c r="C181" s="17" t="s">
        <v>107</v>
      </c>
      <c r="D181" s="18">
        <v>51744</v>
      </c>
      <c r="E181" s="18">
        <v>57224</v>
      </c>
      <c r="F181" s="18">
        <v>527.12</v>
      </c>
      <c r="G181" s="18">
        <v>13445.949999999999</v>
      </c>
      <c r="H181" s="18">
        <v>300</v>
      </c>
      <c r="I181" s="18">
        <f t="shared" si="41"/>
        <v>13745.949999999999</v>
      </c>
      <c r="J181" s="18">
        <f t="shared" si="42"/>
        <v>43478.05</v>
      </c>
      <c r="K181" s="37">
        <f t="shared" si="43"/>
        <v>0.75978697749196145</v>
      </c>
      <c r="L181" s="37">
        <f t="shared" si="44"/>
        <v>-0.9907884803578918</v>
      </c>
      <c r="M181" s="37">
        <f t="shared" si="45"/>
        <v>-0.59719348525094385</v>
      </c>
      <c r="O181" s="51"/>
      <c r="P181" s="51"/>
      <c r="Q181" s="51"/>
      <c r="R181" s="54"/>
      <c r="S181" s="54"/>
      <c r="T181" s="54"/>
      <c r="U181" s="54"/>
      <c r="V181" s="54"/>
      <c r="W181" s="51"/>
      <c r="X181" s="51"/>
      <c r="Y181" s="51"/>
    </row>
    <row r="182" spans="1:25" s="17" customFormat="1" x14ac:dyDescent="0.2">
      <c r="B182" s="43" t="s">
        <v>110</v>
      </c>
      <c r="C182" s="17" t="s">
        <v>111</v>
      </c>
      <c r="D182" s="18">
        <v>172206</v>
      </c>
      <c r="E182" s="18">
        <v>184206</v>
      </c>
      <c r="F182" s="18">
        <v>14476.63</v>
      </c>
      <c r="G182" s="18">
        <v>61695.67</v>
      </c>
      <c r="H182" s="18">
        <v>14476.62</v>
      </c>
      <c r="I182" s="18">
        <f t="shared" si="41"/>
        <v>76172.289999999994</v>
      </c>
      <c r="J182" s="18">
        <f t="shared" si="42"/>
        <v>108033.71</v>
      </c>
      <c r="K182" s="37">
        <f t="shared" si="43"/>
        <v>0.58648312215671583</v>
      </c>
      <c r="L182" s="37">
        <f t="shared" si="44"/>
        <v>-0.92141064894737412</v>
      </c>
      <c r="M182" s="37">
        <f t="shared" si="45"/>
        <v>-0.42583843243821745</v>
      </c>
      <c r="O182" s="51"/>
      <c r="P182" s="51"/>
      <c r="Q182" s="51"/>
      <c r="R182" s="54"/>
      <c r="S182" s="54"/>
      <c r="T182" s="54"/>
      <c r="U182" s="54"/>
      <c r="V182" s="54"/>
      <c r="W182" s="51"/>
      <c r="X182" s="51"/>
      <c r="Y182" s="51"/>
    </row>
    <row r="183" spans="1:25" s="17" customFormat="1" x14ac:dyDescent="0.2">
      <c r="B183" s="43" t="s">
        <v>114</v>
      </c>
      <c r="C183" s="17" t="s">
        <v>115</v>
      </c>
      <c r="D183" s="18">
        <v>85400</v>
      </c>
      <c r="E183" s="18">
        <v>97512</v>
      </c>
      <c r="F183" s="18">
        <v>2805</v>
      </c>
      <c r="G183" s="18">
        <v>26590.409999999996</v>
      </c>
      <c r="H183" s="18">
        <v>2626.43</v>
      </c>
      <c r="I183" s="18">
        <f t="shared" si="41"/>
        <v>29216.839999999997</v>
      </c>
      <c r="J183" s="18">
        <f t="shared" si="42"/>
        <v>68295.16</v>
      </c>
      <c r="K183" s="37">
        <f t="shared" si="43"/>
        <v>0.70037697924358033</v>
      </c>
      <c r="L183" s="37">
        <f t="shared" si="44"/>
        <v>-0.97123430962343094</v>
      </c>
      <c r="M183" s="37">
        <f t="shared" si="45"/>
        <v>-0.53253384198867837</v>
      </c>
      <c r="O183" s="51"/>
      <c r="P183" s="51"/>
      <c r="Q183" s="51"/>
      <c r="R183" s="54"/>
      <c r="S183" s="54"/>
      <c r="T183" s="54"/>
      <c r="U183" s="54"/>
      <c r="V183" s="54"/>
      <c r="W183" s="51"/>
      <c r="X183" s="51"/>
      <c r="Y183" s="51"/>
    </row>
    <row r="184" spans="1:25" s="17" customFormat="1" x14ac:dyDescent="0.2">
      <c r="B184" s="43" t="s">
        <v>116</v>
      </c>
      <c r="C184" s="17" t="s">
        <v>117</v>
      </c>
      <c r="D184" s="18">
        <v>1000000</v>
      </c>
      <c r="E184" s="18">
        <v>1000000</v>
      </c>
      <c r="F184" s="18">
        <v>0</v>
      </c>
      <c r="G184" s="18">
        <v>0</v>
      </c>
      <c r="H184" s="18">
        <v>0</v>
      </c>
      <c r="I184" s="18">
        <f t="shared" si="41"/>
        <v>0</v>
      </c>
      <c r="J184" s="18">
        <f t="shared" si="42"/>
        <v>1000000</v>
      </c>
      <c r="K184" s="37">
        <f t="shared" si="43"/>
        <v>1</v>
      </c>
      <c r="L184" s="37">
        <f t="shared" si="44"/>
        <v>-1</v>
      </c>
      <c r="M184" s="37">
        <f t="shared" si="45"/>
        <v>-1</v>
      </c>
      <c r="O184" s="51"/>
      <c r="P184" s="51"/>
      <c r="Q184" s="51"/>
      <c r="R184" s="54"/>
      <c r="S184" s="54"/>
      <c r="T184" s="54"/>
      <c r="U184" s="54"/>
      <c r="V184" s="54"/>
      <c r="W184" s="51"/>
      <c r="X184" s="51"/>
      <c r="Y184" s="51"/>
    </row>
    <row r="185" spans="1:25" s="17" customFormat="1" x14ac:dyDescent="0.2">
      <c r="A185" s="62" t="s">
        <v>339</v>
      </c>
      <c r="B185" s="63"/>
      <c r="C185" s="62"/>
      <c r="D185" s="64">
        <v>24523630.500000004</v>
      </c>
      <c r="E185" s="64">
        <v>19583724.239999995</v>
      </c>
      <c r="F185" s="64">
        <v>1007257.4900000001</v>
      </c>
      <c r="G185" s="64">
        <v>8107924.8000000007</v>
      </c>
      <c r="H185" s="64">
        <v>270195.95</v>
      </c>
      <c r="I185" s="64">
        <f t="shared" si="41"/>
        <v>8378120.7500000009</v>
      </c>
      <c r="J185" s="64">
        <f t="shared" si="42"/>
        <v>11205603.489999995</v>
      </c>
      <c r="K185" s="65">
        <f t="shared" si="43"/>
        <v>0.57218960769026828</v>
      </c>
      <c r="L185" s="65">
        <f t="shared" si="44"/>
        <v>-0.94856660165063689</v>
      </c>
      <c r="M185" s="65">
        <f t="shared" si="45"/>
        <v>-0.2902626953481417</v>
      </c>
      <c r="O185" s="51"/>
      <c r="P185" s="51"/>
      <c r="Q185" s="51"/>
      <c r="R185" s="54"/>
      <c r="S185" s="54"/>
      <c r="T185" s="54"/>
      <c r="U185" s="54"/>
      <c r="V185" s="54"/>
      <c r="W185" s="51"/>
      <c r="X185" s="51"/>
      <c r="Y185" s="51"/>
    </row>
    <row r="186" spans="1:25" s="17" customFormat="1" x14ac:dyDescent="0.2">
      <c r="A186" s="17" t="s">
        <v>340</v>
      </c>
      <c r="B186" s="43" t="s">
        <v>257</v>
      </c>
      <c r="C186" s="17" t="s">
        <v>66</v>
      </c>
      <c r="D186" s="18">
        <v>0</v>
      </c>
      <c r="E186" s="18">
        <v>0</v>
      </c>
      <c r="F186" s="18">
        <v>0</v>
      </c>
      <c r="G186" s="18">
        <v>0</v>
      </c>
      <c r="H186" s="18">
        <v>0</v>
      </c>
      <c r="I186" s="18">
        <f t="shared" si="41"/>
        <v>0</v>
      </c>
      <c r="J186" s="18">
        <f t="shared" si="42"/>
        <v>0</v>
      </c>
      <c r="K186" s="37" t="str">
        <f t="shared" si="43"/>
        <v>NA</v>
      </c>
      <c r="L186" s="37" t="str">
        <f t="shared" si="44"/>
        <v>NA</v>
      </c>
      <c r="M186" s="37" t="str">
        <f t="shared" si="45"/>
        <v>NA</v>
      </c>
      <c r="O186" s="51"/>
      <c r="P186" s="51"/>
      <c r="Q186" s="51"/>
      <c r="R186" s="54"/>
      <c r="S186" s="54"/>
      <c r="T186" s="54"/>
      <c r="U186" s="54"/>
      <c r="V186" s="54"/>
      <c r="W186" s="51"/>
      <c r="X186" s="51"/>
      <c r="Y186" s="51"/>
    </row>
    <row r="187" spans="1:25" s="17" customFormat="1" x14ac:dyDescent="0.2">
      <c r="B187" s="43" t="s">
        <v>67</v>
      </c>
      <c r="C187" s="17" t="s">
        <v>66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f t="shared" si="41"/>
        <v>0</v>
      </c>
      <c r="J187" s="18">
        <f t="shared" si="42"/>
        <v>0</v>
      </c>
      <c r="K187" s="37" t="str">
        <f t="shared" si="43"/>
        <v>NA</v>
      </c>
      <c r="L187" s="37" t="str">
        <f t="shared" si="44"/>
        <v>NA</v>
      </c>
      <c r="M187" s="37" t="str">
        <f t="shared" si="45"/>
        <v>NA</v>
      </c>
      <c r="O187" s="51"/>
      <c r="P187" s="51"/>
      <c r="Q187" s="51"/>
      <c r="R187" s="54"/>
      <c r="S187" s="54"/>
      <c r="T187" s="54"/>
      <c r="U187" s="54"/>
      <c r="V187" s="54"/>
      <c r="W187" s="51"/>
      <c r="X187" s="51"/>
      <c r="Y187" s="51"/>
    </row>
    <row r="188" spans="1:25" s="17" customFormat="1" x14ac:dyDescent="0.2">
      <c r="B188" s="43" t="s">
        <v>260</v>
      </c>
      <c r="C188" s="17" t="s">
        <v>261</v>
      </c>
      <c r="D188" s="18">
        <v>0</v>
      </c>
      <c r="E188" s="18">
        <v>25000</v>
      </c>
      <c r="F188" s="18">
        <v>0</v>
      </c>
      <c r="G188" s="18">
        <v>0</v>
      </c>
      <c r="H188" s="18">
        <v>0</v>
      </c>
      <c r="I188" s="18">
        <f t="shared" si="41"/>
        <v>0</v>
      </c>
      <c r="J188" s="18">
        <f t="shared" si="42"/>
        <v>25000</v>
      </c>
      <c r="K188" s="37">
        <f t="shared" si="43"/>
        <v>1</v>
      </c>
      <c r="L188" s="37">
        <f t="shared" si="44"/>
        <v>-1</v>
      </c>
      <c r="M188" s="37">
        <f t="shared" si="45"/>
        <v>-1</v>
      </c>
      <c r="O188" s="51"/>
      <c r="P188" s="51"/>
      <c r="Q188" s="51"/>
      <c r="R188" s="54"/>
      <c r="S188" s="54"/>
      <c r="T188" s="54"/>
      <c r="U188" s="54"/>
      <c r="V188" s="54"/>
      <c r="W188" s="51"/>
      <c r="X188" s="51"/>
      <c r="Y188" s="51"/>
    </row>
    <row r="189" spans="1:25" s="17" customFormat="1" x14ac:dyDescent="0.2">
      <c r="B189" s="43" t="s">
        <v>70</v>
      </c>
      <c r="C189" s="17" t="s">
        <v>71</v>
      </c>
      <c r="D189" s="18">
        <v>10735</v>
      </c>
      <c r="E189" s="18">
        <v>10735</v>
      </c>
      <c r="F189" s="18">
        <v>0</v>
      </c>
      <c r="G189" s="18">
        <v>0</v>
      </c>
      <c r="H189" s="18">
        <v>0</v>
      </c>
      <c r="I189" s="18">
        <f t="shared" si="41"/>
        <v>0</v>
      </c>
      <c r="J189" s="18">
        <f t="shared" si="42"/>
        <v>10735</v>
      </c>
      <c r="K189" s="37">
        <f t="shared" si="43"/>
        <v>1</v>
      </c>
      <c r="L189" s="37">
        <f t="shared" si="44"/>
        <v>-1</v>
      </c>
      <c r="M189" s="37">
        <f t="shared" si="45"/>
        <v>-1</v>
      </c>
      <c r="O189" s="51"/>
      <c r="P189" s="51"/>
      <c r="Q189" s="51"/>
      <c r="R189" s="54"/>
      <c r="S189" s="54"/>
      <c r="T189" s="54"/>
      <c r="U189" s="54"/>
      <c r="V189" s="54"/>
      <c r="W189" s="51"/>
      <c r="X189" s="51"/>
      <c r="Y189" s="51"/>
    </row>
    <row r="190" spans="1:25" s="17" customFormat="1" x14ac:dyDescent="0.2">
      <c r="B190" s="43" t="s">
        <v>72</v>
      </c>
      <c r="C190" s="17" t="s">
        <v>73</v>
      </c>
      <c r="D190" s="18">
        <v>0</v>
      </c>
      <c r="E190" s="18">
        <v>0</v>
      </c>
      <c r="F190" s="18">
        <v>400</v>
      </c>
      <c r="G190" s="18">
        <v>22200</v>
      </c>
      <c r="H190" s="18">
        <v>0</v>
      </c>
      <c r="I190" s="18">
        <f t="shared" si="41"/>
        <v>22200</v>
      </c>
      <c r="J190" s="18">
        <f t="shared" si="42"/>
        <v>-22200</v>
      </c>
      <c r="K190" s="37" t="str">
        <f t="shared" si="43"/>
        <v>NA</v>
      </c>
      <c r="L190" s="37" t="str">
        <f t="shared" si="44"/>
        <v>NA</v>
      </c>
      <c r="M190" s="37" t="str">
        <f t="shared" si="45"/>
        <v>NA</v>
      </c>
      <c r="O190" s="51"/>
      <c r="P190" s="51"/>
      <c r="Q190" s="51"/>
      <c r="R190" s="54"/>
      <c r="S190" s="54"/>
      <c r="T190" s="54"/>
      <c r="U190" s="54"/>
      <c r="V190" s="54"/>
      <c r="W190" s="51"/>
      <c r="X190" s="51"/>
      <c r="Y190" s="51"/>
    </row>
    <row r="191" spans="1:25" s="17" customFormat="1" x14ac:dyDescent="0.2">
      <c r="B191" s="43" t="s">
        <v>82</v>
      </c>
      <c r="C191" s="17" t="s">
        <v>83</v>
      </c>
      <c r="D191" s="18">
        <v>284.48</v>
      </c>
      <c r="E191" s="18">
        <v>284.48</v>
      </c>
      <c r="F191" s="18">
        <v>10.6</v>
      </c>
      <c r="G191" s="18">
        <v>582.99999999999977</v>
      </c>
      <c r="H191" s="18">
        <v>0</v>
      </c>
      <c r="I191" s="18">
        <f t="shared" si="41"/>
        <v>582.99999999999977</v>
      </c>
      <c r="J191" s="18">
        <f t="shared" si="42"/>
        <v>-298.51999999999975</v>
      </c>
      <c r="K191" s="37">
        <f t="shared" si="43"/>
        <v>-1.0493532058492678</v>
      </c>
      <c r="L191" s="37">
        <f t="shared" si="44"/>
        <v>-0.96273903262092231</v>
      </c>
      <c r="M191" s="37">
        <f t="shared" si="45"/>
        <v>2.5131769243130311</v>
      </c>
      <c r="O191" s="51"/>
      <c r="P191" s="51"/>
      <c r="Q191" s="51"/>
      <c r="R191" s="54"/>
      <c r="S191" s="54"/>
      <c r="T191" s="54"/>
      <c r="U191" s="54"/>
      <c r="V191" s="54"/>
      <c r="W191" s="51"/>
      <c r="X191" s="51"/>
      <c r="Y191" s="51"/>
    </row>
    <row r="192" spans="1:25" s="17" customFormat="1" x14ac:dyDescent="0.2">
      <c r="B192" s="43" t="s">
        <v>84</v>
      </c>
      <c r="C192" s="17" t="s">
        <v>85</v>
      </c>
      <c r="D192" s="18">
        <v>61600</v>
      </c>
      <c r="E192" s="18">
        <v>46600</v>
      </c>
      <c r="F192" s="18">
        <v>0</v>
      </c>
      <c r="G192" s="18">
        <v>23740</v>
      </c>
      <c r="H192" s="18">
        <v>1500</v>
      </c>
      <c r="I192" s="18">
        <f t="shared" si="41"/>
        <v>25240</v>
      </c>
      <c r="J192" s="18">
        <f t="shared" si="42"/>
        <v>21360</v>
      </c>
      <c r="K192" s="37">
        <f t="shared" si="43"/>
        <v>0.45836909871244635</v>
      </c>
      <c r="L192" s="37">
        <f t="shared" si="44"/>
        <v>-1</v>
      </c>
      <c r="M192" s="37">
        <f t="shared" si="45"/>
        <v>-0.12667075413856538</v>
      </c>
      <c r="O192" s="51"/>
      <c r="P192" s="51"/>
      <c r="Q192" s="51"/>
      <c r="R192" s="54"/>
      <c r="S192" s="54"/>
      <c r="T192" s="54"/>
      <c r="U192" s="54"/>
      <c r="V192" s="54"/>
      <c r="W192" s="51"/>
      <c r="X192" s="51"/>
      <c r="Y192" s="51"/>
    </row>
    <row r="193" spans="1:25" s="17" customFormat="1" x14ac:dyDescent="0.2">
      <c r="B193" s="43" t="s">
        <v>94</v>
      </c>
      <c r="C193" s="17" t="s">
        <v>95</v>
      </c>
      <c r="D193" s="18">
        <v>15000</v>
      </c>
      <c r="E193" s="18">
        <v>15000</v>
      </c>
      <c r="F193" s="18">
        <v>0</v>
      </c>
      <c r="G193" s="18">
        <v>0</v>
      </c>
      <c r="H193" s="18">
        <v>0</v>
      </c>
      <c r="I193" s="18">
        <f t="shared" si="41"/>
        <v>0</v>
      </c>
      <c r="J193" s="18">
        <f t="shared" si="42"/>
        <v>15000</v>
      </c>
      <c r="K193" s="37">
        <f t="shared" si="43"/>
        <v>1</v>
      </c>
      <c r="L193" s="37">
        <f t="shared" si="44"/>
        <v>-1</v>
      </c>
      <c r="M193" s="37">
        <f t="shared" si="45"/>
        <v>-1</v>
      </c>
      <c r="O193" s="51"/>
      <c r="P193" s="51"/>
      <c r="Q193" s="51"/>
      <c r="R193" s="54"/>
      <c r="S193" s="54"/>
      <c r="T193" s="54"/>
      <c r="U193" s="54"/>
      <c r="V193" s="54"/>
      <c r="W193" s="51"/>
      <c r="X193" s="51"/>
      <c r="Y193" s="51"/>
    </row>
    <row r="194" spans="1:25" s="17" customFormat="1" x14ac:dyDescent="0.2">
      <c r="B194" s="43" t="s">
        <v>98</v>
      </c>
      <c r="C194" s="17" t="s">
        <v>99</v>
      </c>
      <c r="D194" s="18">
        <v>11750</v>
      </c>
      <c r="E194" s="18">
        <v>3750</v>
      </c>
      <c r="F194" s="18">
        <v>0</v>
      </c>
      <c r="G194" s="18">
        <v>0</v>
      </c>
      <c r="H194" s="18">
        <v>0</v>
      </c>
      <c r="I194" s="18">
        <f t="shared" si="41"/>
        <v>0</v>
      </c>
      <c r="J194" s="18">
        <f t="shared" si="42"/>
        <v>3750</v>
      </c>
      <c r="K194" s="37">
        <f t="shared" si="43"/>
        <v>1</v>
      </c>
      <c r="L194" s="37">
        <f t="shared" si="44"/>
        <v>-1</v>
      </c>
      <c r="M194" s="37">
        <f t="shared" si="45"/>
        <v>-1</v>
      </c>
      <c r="O194" s="51"/>
      <c r="P194" s="51"/>
      <c r="Q194" s="51"/>
      <c r="R194" s="54"/>
      <c r="S194" s="54"/>
      <c r="T194" s="54"/>
      <c r="U194" s="54"/>
      <c r="V194" s="54"/>
      <c r="W194" s="51"/>
      <c r="X194" s="51"/>
      <c r="Y194" s="51"/>
    </row>
    <row r="195" spans="1:25" s="17" customFormat="1" x14ac:dyDescent="0.2">
      <c r="B195" s="43" t="s">
        <v>106</v>
      </c>
      <c r="C195" s="17" t="s">
        <v>107</v>
      </c>
      <c r="D195" s="18">
        <v>25784.5</v>
      </c>
      <c r="E195" s="18">
        <v>25784.5</v>
      </c>
      <c r="F195" s="18">
        <v>0</v>
      </c>
      <c r="G195" s="18">
        <v>0</v>
      </c>
      <c r="H195" s="18">
        <v>0</v>
      </c>
      <c r="I195" s="18">
        <f t="shared" si="41"/>
        <v>0</v>
      </c>
      <c r="J195" s="18">
        <f t="shared" si="42"/>
        <v>25784.5</v>
      </c>
      <c r="K195" s="37">
        <f t="shared" si="43"/>
        <v>1</v>
      </c>
      <c r="L195" s="37">
        <f t="shared" si="44"/>
        <v>-1</v>
      </c>
      <c r="M195" s="37">
        <f t="shared" si="45"/>
        <v>-1</v>
      </c>
      <c r="O195" s="51"/>
      <c r="P195" s="51"/>
      <c r="Q195" s="51"/>
      <c r="R195" s="54"/>
      <c r="S195" s="54"/>
      <c r="T195" s="54"/>
      <c r="U195" s="54"/>
      <c r="V195" s="54"/>
      <c r="W195" s="51"/>
      <c r="X195" s="51"/>
      <c r="Y195" s="51"/>
    </row>
    <row r="196" spans="1:25" s="17" customFormat="1" x14ac:dyDescent="0.2">
      <c r="B196" s="43" t="s">
        <v>114</v>
      </c>
      <c r="C196" s="17" t="s">
        <v>115</v>
      </c>
      <c r="D196" s="18">
        <v>10000</v>
      </c>
      <c r="E196" s="18">
        <v>29545</v>
      </c>
      <c r="F196" s="18">
        <v>-3701</v>
      </c>
      <c r="G196" s="18">
        <v>-3701</v>
      </c>
      <c r="H196" s="18">
        <v>1115</v>
      </c>
      <c r="I196" s="18">
        <f t="shared" si="41"/>
        <v>-2586</v>
      </c>
      <c r="J196" s="18">
        <f t="shared" si="42"/>
        <v>32131</v>
      </c>
      <c r="K196" s="37">
        <f t="shared" si="43"/>
        <v>1.0875275004230833</v>
      </c>
      <c r="L196" s="37">
        <f t="shared" si="44"/>
        <v>-1.1252665425621933</v>
      </c>
      <c r="M196" s="37">
        <f t="shared" si="45"/>
        <v>-1.2147426443923313</v>
      </c>
      <c r="O196" s="51"/>
      <c r="P196" s="51"/>
      <c r="Q196" s="51"/>
      <c r="R196" s="54"/>
      <c r="S196" s="54"/>
      <c r="T196" s="54"/>
      <c r="U196" s="54"/>
      <c r="V196" s="54"/>
      <c r="W196" s="51"/>
      <c r="X196" s="51"/>
      <c r="Y196" s="51"/>
    </row>
    <row r="197" spans="1:25" s="17" customFormat="1" x14ac:dyDescent="0.2">
      <c r="B197" s="43" t="s">
        <v>116</v>
      </c>
      <c r="C197" s="17" t="s">
        <v>117</v>
      </c>
      <c r="D197" s="18">
        <v>1000000</v>
      </c>
      <c r="E197" s="18">
        <v>1000000</v>
      </c>
      <c r="F197" s="18">
        <v>0</v>
      </c>
      <c r="G197" s="18">
        <v>0</v>
      </c>
      <c r="H197" s="18">
        <v>0</v>
      </c>
      <c r="I197" s="18">
        <f t="shared" si="41"/>
        <v>0</v>
      </c>
      <c r="J197" s="18">
        <f t="shared" si="42"/>
        <v>1000000</v>
      </c>
      <c r="K197" s="37">
        <f t="shared" si="43"/>
        <v>1</v>
      </c>
      <c r="L197" s="37">
        <f t="shared" si="44"/>
        <v>-1</v>
      </c>
      <c r="M197" s="37">
        <f t="shared" si="45"/>
        <v>-1</v>
      </c>
      <c r="O197" s="51"/>
      <c r="P197" s="51"/>
      <c r="Q197" s="51"/>
      <c r="R197" s="54"/>
      <c r="S197" s="54"/>
      <c r="T197" s="54"/>
      <c r="U197" s="54"/>
      <c r="V197" s="54"/>
      <c r="W197" s="51"/>
      <c r="X197" s="51"/>
      <c r="Y197" s="51"/>
    </row>
    <row r="198" spans="1:25" s="17" customFormat="1" x14ac:dyDescent="0.2">
      <c r="A198" s="62" t="s">
        <v>341</v>
      </c>
      <c r="B198" s="63"/>
      <c r="C198" s="62"/>
      <c r="D198" s="64">
        <v>1135153.98</v>
      </c>
      <c r="E198" s="64">
        <v>1156698.98</v>
      </c>
      <c r="F198" s="64">
        <v>-3290.4</v>
      </c>
      <c r="G198" s="64">
        <v>42822</v>
      </c>
      <c r="H198" s="64">
        <v>2615</v>
      </c>
      <c r="I198" s="64">
        <f t="shared" si="41"/>
        <v>45437</v>
      </c>
      <c r="J198" s="64">
        <f t="shared" si="42"/>
        <v>1111261.98</v>
      </c>
      <c r="K198" s="65">
        <f t="shared" si="43"/>
        <v>0.96071838846092872</v>
      </c>
      <c r="L198" s="65">
        <f t="shared" si="44"/>
        <v>-1.0028446467550269</v>
      </c>
      <c r="M198" s="65">
        <f t="shared" si="45"/>
        <v>-0.93653565523404991</v>
      </c>
      <c r="O198" s="51"/>
      <c r="P198" s="51"/>
      <c r="Q198" s="51"/>
      <c r="R198" s="54"/>
      <c r="S198" s="54"/>
      <c r="T198" s="54"/>
      <c r="U198" s="54"/>
      <c r="V198" s="54"/>
      <c r="W198" s="51"/>
      <c r="X198" s="51"/>
      <c r="Y198" s="51"/>
    </row>
    <row r="199" spans="1:25" s="17" customFormat="1" x14ac:dyDescent="0.2">
      <c r="A199" s="17" t="s">
        <v>342</v>
      </c>
      <c r="B199" s="43" t="s">
        <v>260</v>
      </c>
      <c r="C199" s="17" t="s">
        <v>261</v>
      </c>
      <c r="D199" s="18"/>
      <c r="E199" s="18"/>
      <c r="F199" s="18">
        <v>0</v>
      </c>
      <c r="G199" s="18">
        <v>0</v>
      </c>
      <c r="H199" s="18">
        <v>0</v>
      </c>
      <c r="I199" s="18">
        <f t="shared" si="41"/>
        <v>0</v>
      </c>
      <c r="J199" s="18">
        <f t="shared" si="42"/>
        <v>0</v>
      </c>
      <c r="K199" s="37" t="str">
        <f t="shared" si="43"/>
        <v>NA</v>
      </c>
      <c r="L199" s="37" t="str">
        <f t="shared" si="44"/>
        <v>NA</v>
      </c>
      <c r="M199" s="37" t="str">
        <f t="shared" si="45"/>
        <v>NA</v>
      </c>
      <c r="O199" s="51"/>
      <c r="P199" s="51"/>
      <c r="Q199" s="51"/>
      <c r="R199" s="54"/>
      <c r="S199" s="54"/>
      <c r="T199" s="54"/>
      <c r="U199" s="54"/>
      <c r="V199" s="54"/>
      <c r="W199" s="51"/>
      <c r="X199" s="51"/>
      <c r="Y199" s="51"/>
    </row>
    <row r="200" spans="1:25" s="17" customFormat="1" x14ac:dyDescent="0.2">
      <c r="B200" s="43" t="s">
        <v>68</v>
      </c>
      <c r="C200" s="17" t="s">
        <v>69</v>
      </c>
      <c r="D200" s="18">
        <v>121985</v>
      </c>
      <c r="E200" s="18">
        <v>121985</v>
      </c>
      <c r="F200" s="18">
        <v>10909.52</v>
      </c>
      <c r="G200" s="18">
        <v>75994.59</v>
      </c>
      <c r="H200" s="18">
        <v>0</v>
      </c>
      <c r="I200" s="18">
        <f t="shared" si="41"/>
        <v>75994.59</v>
      </c>
      <c r="J200" s="18">
        <f t="shared" si="42"/>
        <v>45990.41</v>
      </c>
      <c r="K200" s="37">
        <f t="shared" si="43"/>
        <v>0.37701692831085792</v>
      </c>
      <c r="L200" s="37">
        <f t="shared" si="44"/>
        <v>-0.91056670902160097</v>
      </c>
      <c r="M200" s="37">
        <f t="shared" si="45"/>
        <v>6.797098003852943E-2</v>
      </c>
      <c r="O200" s="51"/>
      <c r="P200" s="51"/>
      <c r="Q200" s="51"/>
      <c r="R200" s="54"/>
      <c r="S200" s="54"/>
      <c r="T200" s="54"/>
      <c r="U200" s="54"/>
      <c r="V200" s="54"/>
      <c r="W200" s="51"/>
      <c r="X200" s="51"/>
      <c r="Y200" s="51"/>
    </row>
    <row r="201" spans="1:25" s="17" customFormat="1" x14ac:dyDescent="0.2">
      <c r="B201" s="43" t="s">
        <v>343</v>
      </c>
      <c r="C201" s="17" t="s">
        <v>344</v>
      </c>
      <c r="D201" s="18">
        <v>10643260.27</v>
      </c>
      <c r="E201" s="18">
        <v>10643260.27</v>
      </c>
      <c r="F201" s="18">
        <v>816274.61999999941</v>
      </c>
      <c r="G201" s="18">
        <v>4139842.6499999976</v>
      </c>
      <c r="H201" s="18">
        <v>0</v>
      </c>
      <c r="I201" s="18">
        <f t="shared" si="41"/>
        <v>4139842.6499999976</v>
      </c>
      <c r="J201" s="18">
        <f t="shared" si="42"/>
        <v>6503417.620000002</v>
      </c>
      <c r="K201" s="37">
        <f t="shared" si="43"/>
        <v>0.6110362290332304</v>
      </c>
      <c r="L201" s="37">
        <f t="shared" si="44"/>
        <v>-0.92330596083412331</v>
      </c>
      <c r="M201" s="37">
        <f t="shared" si="45"/>
        <v>-0.33320496405696659</v>
      </c>
      <c r="O201" s="51"/>
      <c r="P201" s="51"/>
      <c r="Q201" s="51"/>
      <c r="R201" s="54"/>
      <c r="S201" s="54"/>
      <c r="T201" s="54"/>
      <c r="U201" s="54"/>
      <c r="V201" s="54"/>
      <c r="W201" s="51"/>
      <c r="X201" s="51"/>
      <c r="Y201" s="51"/>
    </row>
    <row r="202" spans="1:25" s="17" customFormat="1" x14ac:dyDescent="0.2">
      <c r="B202" s="43" t="s">
        <v>70</v>
      </c>
      <c r="C202" s="17" t="s">
        <v>71</v>
      </c>
      <c r="D202" s="18">
        <v>27000</v>
      </c>
      <c r="E202" s="18">
        <v>27000</v>
      </c>
      <c r="F202" s="18">
        <v>0</v>
      </c>
      <c r="G202" s="18">
        <v>0</v>
      </c>
      <c r="H202" s="18">
        <v>0</v>
      </c>
      <c r="I202" s="18">
        <f t="shared" si="41"/>
        <v>0</v>
      </c>
      <c r="J202" s="18">
        <f t="shared" si="42"/>
        <v>27000</v>
      </c>
      <c r="K202" s="37">
        <f t="shared" si="43"/>
        <v>1</v>
      </c>
      <c r="L202" s="37">
        <f t="shared" si="44"/>
        <v>-1</v>
      </c>
      <c r="M202" s="37">
        <f t="shared" si="45"/>
        <v>-1</v>
      </c>
      <c r="O202" s="51"/>
      <c r="P202" s="51"/>
      <c r="Q202" s="51"/>
      <c r="R202" s="54"/>
      <c r="S202" s="54"/>
      <c r="T202" s="54"/>
      <c r="U202" s="54"/>
      <c r="V202" s="54"/>
      <c r="W202" s="51"/>
      <c r="X202" s="51"/>
      <c r="Y202" s="51"/>
    </row>
    <row r="203" spans="1:25" s="17" customFormat="1" x14ac:dyDescent="0.2">
      <c r="B203" s="43" t="s">
        <v>120</v>
      </c>
      <c r="C203" s="17" t="s">
        <v>121</v>
      </c>
      <c r="D203" s="18"/>
      <c r="E203" s="18"/>
      <c r="F203" s="18">
        <v>0</v>
      </c>
      <c r="G203" s="18">
        <v>0</v>
      </c>
      <c r="H203" s="18">
        <v>0</v>
      </c>
      <c r="I203" s="18">
        <f t="shared" si="41"/>
        <v>0</v>
      </c>
      <c r="J203" s="18">
        <f t="shared" si="42"/>
        <v>0</v>
      </c>
      <c r="K203" s="37" t="str">
        <f t="shared" si="43"/>
        <v>NA</v>
      </c>
      <c r="L203" s="37" t="str">
        <f t="shared" si="44"/>
        <v>NA</v>
      </c>
      <c r="M203" s="37" t="str">
        <f t="shared" si="45"/>
        <v>NA</v>
      </c>
      <c r="O203" s="51"/>
      <c r="P203" s="51"/>
      <c r="Q203" s="51"/>
      <c r="R203" s="54"/>
      <c r="S203" s="54"/>
      <c r="T203" s="54"/>
      <c r="U203" s="54"/>
      <c r="V203" s="54"/>
      <c r="W203" s="51"/>
      <c r="X203" s="51"/>
      <c r="Y203" s="51"/>
    </row>
    <row r="204" spans="1:25" s="17" customFormat="1" x14ac:dyDescent="0.2">
      <c r="B204" s="43" t="s">
        <v>72</v>
      </c>
      <c r="C204" s="17" t="s">
        <v>73</v>
      </c>
      <c r="D204" s="18">
        <v>166320</v>
      </c>
      <c r="E204" s="18">
        <v>166320</v>
      </c>
      <c r="F204" s="18">
        <v>0</v>
      </c>
      <c r="G204" s="18">
        <v>0</v>
      </c>
      <c r="H204" s="18">
        <v>0</v>
      </c>
      <c r="I204" s="18">
        <f t="shared" si="41"/>
        <v>0</v>
      </c>
      <c r="J204" s="18">
        <f t="shared" si="42"/>
        <v>166320</v>
      </c>
      <c r="K204" s="37">
        <f t="shared" si="43"/>
        <v>1</v>
      </c>
      <c r="L204" s="37">
        <f t="shared" si="44"/>
        <v>-1</v>
      </c>
      <c r="M204" s="37">
        <f t="shared" si="45"/>
        <v>-1</v>
      </c>
      <c r="O204" s="51"/>
      <c r="P204" s="51"/>
      <c r="Q204" s="51"/>
      <c r="R204" s="54"/>
      <c r="S204" s="54"/>
      <c r="T204" s="54"/>
      <c r="U204" s="54"/>
      <c r="V204" s="54"/>
      <c r="W204" s="51"/>
      <c r="X204" s="51"/>
      <c r="Y204" s="51"/>
    </row>
    <row r="205" spans="1:25" s="17" customFormat="1" x14ac:dyDescent="0.2">
      <c r="B205" s="43" t="s">
        <v>74</v>
      </c>
      <c r="C205" s="17" t="s">
        <v>75</v>
      </c>
      <c r="D205" s="18">
        <v>1576260</v>
      </c>
      <c r="E205" s="18">
        <v>1576260</v>
      </c>
      <c r="F205" s="18">
        <v>103005</v>
      </c>
      <c r="G205" s="18">
        <v>520695</v>
      </c>
      <c r="H205" s="18">
        <v>0</v>
      </c>
      <c r="I205" s="18">
        <f t="shared" si="41"/>
        <v>520695</v>
      </c>
      <c r="J205" s="18">
        <f t="shared" si="42"/>
        <v>1055565</v>
      </c>
      <c r="K205" s="37">
        <f t="shared" si="43"/>
        <v>0.66966426858513195</v>
      </c>
      <c r="L205" s="37">
        <f t="shared" si="44"/>
        <v>-0.934652278177458</v>
      </c>
      <c r="M205" s="37">
        <f t="shared" si="45"/>
        <v>-0.43371017471736895</v>
      </c>
      <c r="O205" s="51"/>
      <c r="P205" s="51"/>
      <c r="Q205" s="51"/>
      <c r="R205" s="54"/>
      <c r="S205" s="54"/>
      <c r="T205" s="54"/>
      <c r="U205" s="54"/>
      <c r="V205" s="54"/>
      <c r="W205" s="51"/>
      <c r="X205" s="51"/>
      <c r="Y205" s="51"/>
    </row>
    <row r="206" spans="1:25" s="17" customFormat="1" x14ac:dyDescent="0.2">
      <c r="B206" s="43" t="s">
        <v>76</v>
      </c>
      <c r="C206" s="17" t="s">
        <v>77</v>
      </c>
      <c r="D206" s="18">
        <v>2131315.31</v>
      </c>
      <c r="E206" s="18">
        <v>2131315.31</v>
      </c>
      <c r="F206" s="18">
        <v>164465.29</v>
      </c>
      <c r="G206" s="18">
        <v>834276.02000000025</v>
      </c>
      <c r="H206" s="18">
        <v>0</v>
      </c>
      <c r="I206" s="18">
        <f t="shared" si="41"/>
        <v>834276.02000000025</v>
      </c>
      <c r="J206" s="18">
        <f t="shared" si="42"/>
        <v>1297039.2899999998</v>
      </c>
      <c r="K206" s="37">
        <f t="shared" si="43"/>
        <v>0.60856283625157259</v>
      </c>
      <c r="L206" s="37">
        <f t="shared" si="44"/>
        <v>-0.92283390016092925</v>
      </c>
      <c r="M206" s="37">
        <f t="shared" si="45"/>
        <v>-0.32896486214555309</v>
      </c>
      <c r="O206" s="51"/>
      <c r="P206" s="51"/>
      <c r="Q206" s="51"/>
      <c r="R206" s="54"/>
      <c r="S206" s="54"/>
      <c r="T206" s="54"/>
      <c r="U206" s="54"/>
      <c r="V206" s="54"/>
      <c r="W206" s="51"/>
      <c r="X206" s="51"/>
      <c r="Y206" s="51"/>
    </row>
    <row r="207" spans="1:25" s="17" customFormat="1" x14ac:dyDescent="0.2">
      <c r="B207" s="43" t="s">
        <v>78</v>
      </c>
      <c r="C207" s="17" t="s">
        <v>79</v>
      </c>
      <c r="D207" s="18">
        <v>1150</v>
      </c>
      <c r="E207" s="18">
        <v>1150</v>
      </c>
      <c r="F207" s="18">
        <v>0</v>
      </c>
      <c r="G207" s="18">
        <v>0</v>
      </c>
      <c r="H207" s="18">
        <v>0</v>
      </c>
      <c r="I207" s="18">
        <f t="shared" si="41"/>
        <v>0</v>
      </c>
      <c r="J207" s="18">
        <f t="shared" si="42"/>
        <v>1150</v>
      </c>
      <c r="K207" s="37">
        <f t="shared" si="43"/>
        <v>1</v>
      </c>
      <c r="L207" s="37">
        <f t="shared" si="44"/>
        <v>-1</v>
      </c>
      <c r="M207" s="37">
        <f t="shared" si="45"/>
        <v>-1</v>
      </c>
      <c r="O207" s="51"/>
      <c r="P207" s="51"/>
      <c r="Q207" s="51"/>
      <c r="R207" s="54"/>
      <c r="S207" s="54"/>
      <c r="T207" s="54"/>
      <c r="U207" s="54"/>
      <c r="V207" s="54"/>
      <c r="W207" s="51"/>
      <c r="X207" s="51"/>
      <c r="Y207" s="51"/>
    </row>
    <row r="208" spans="1:25" s="17" customFormat="1" x14ac:dyDescent="0.2">
      <c r="B208" s="43" t="s">
        <v>82</v>
      </c>
      <c r="C208" s="17" t="s">
        <v>83</v>
      </c>
      <c r="D208" s="18">
        <v>294643.72000000003</v>
      </c>
      <c r="E208" s="18">
        <v>294643.72000000003</v>
      </c>
      <c r="F208" s="18">
        <v>33535.69</v>
      </c>
      <c r="G208" s="18">
        <v>176400.78999999992</v>
      </c>
      <c r="H208" s="18">
        <v>0</v>
      </c>
      <c r="I208" s="18">
        <f t="shared" si="41"/>
        <v>176400.78999999992</v>
      </c>
      <c r="J208" s="18">
        <f t="shared" si="42"/>
        <v>118242.93000000011</v>
      </c>
      <c r="K208" s="37">
        <f t="shared" si="43"/>
        <v>0.40130816295694371</v>
      </c>
      <c r="L208" s="37">
        <f t="shared" si="44"/>
        <v>-0.88618223391966411</v>
      </c>
      <c r="M208" s="37">
        <f t="shared" si="45"/>
        <v>2.6328863502382168E-2</v>
      </c>
      <c r="O208" s="51"/>
      <c r="P208" s="51"/>
      <c r="Q208" s="51"/>
      <c r="R208" s="54"/>
      <c r="S208" s="54"/>
      <c r="T208" s="54"/>
      <c r="U208" s="54"/>
      <c r="V208" s="54"/>
      <c r="W208" s="51"/>
      <c r="X208" s="51"/>
      <c r="Y208" s="51"/>
    </row>
    <row r="209" spans="1:25" s="17" customFormat="1" x14ac:dyDescent="0.2">
      <c r="B209" s="43" t="s">
        <v>84</v>
      </c>
      <c r="C209" s="17" t="s">
        <v>85</v>
      </c>
      <c r="D209" s="18">
        <v>247696</v>
      </c>
      <c r="E209" s="18">
        <v>294696</v>
      </c>
      <c r="F209" s="18">
        <v>0</v>
      </c>
      <c r="G209" s="18">
        <v>258167.16</v>
      </c>
      <c r="H209" s="18">
        <v>21594</v>
      </c>
      <c r="I209" s="18">
        <f t="shared" si="41"/>
        <v>279761.16000000003</v>
      </c>
      <c r="J209" s="18">
        <f t="shared" si="42"/>
        <v>14934.839999999967</v>
      </c>
      <c r="K209" s="37">
        <f t="shared" si="43"/>
        <v>5.0678801205309765E-2</v>
      </c>
      <c r="L209" s="37">
        <f t="shared" si="44"/>
        <v>-1</v>
      </c>
      <c r="M209" s="37">
        <f t="shared" si="45"/>
        <v>0.50179260758786781</v>
      </c>
      <c r="O209" s="51"/>
      <c r="P209" s="51"/>
      <c r="Q209" s="51"/>
      <c r="R209" s="54"/>
      <c r="S209" s="54"/>
      <c r="T209" s="54"/>
      <c r="U209" s="54"/>
      <c r="V209" s="54"/>
      <c r="W209" s="51"/>
      <c r="X209" s="51"/>
      <c r="Y209" s="51"/>
    </row>
    <row r="210" spans="1:25" s="17" customFormat="1" x14ac:dyDescent="0.2">
      <c r="B210" s="43" t="s">
        <v>90</v>
      </c>
      <c r="C210" s="17" t="s">
        <v>91</v>
      </c>
      <c r="D210" s="18"/>
      <c r="E210" s="18"/>
      <c r="F210" s="18">
        <v>0</v>
      </c>
      <c r="G210" s="18">
        <v>0</v>
      </c>
      <c r="H210" s="18">
        <v>0</v>
      </c>
      <c r="I210" s="18">
        <f t="shared" si="41"/>
        <v>0</v>
      </c>
      <c r="J210" s="18">
        <f t="shared" si="42"/>
        <v>0</v>
      </c>
      <c r="K210" s="37" t="str">
        <f t="shared" si="43"/>
        <v>NA</v>
      </c>
      <c r="L210" s="37" t="str">
        <f t="shared" si="44"/>
        <v>NA</v>
      </c>
      <c r="M210" s="37" t="str">
        <f t="shared" si="45"/>
        <v>NA</v>
      </c>
      <c r="O210" s="51"/>
      <c r="P210" s="51"/>
      <c r="Q210" s="51"/>
      <c r="R210" s="54"/>
      <c r="S210" s="54"/>
      <c r="T210" s="54"/>
      <c r="U210" s="54"/>
      <c r="V210" s="54"/>
      <c r="W210" s="51"/>
      <c r="X210" s="51"/>
      <c r="Y210" s="51"/>
    </row>
    <row r="211" spans="1:25" s="17" customFormat="1" x14ac:dyDescent="0.2">
      <c r="B211" s="43" t="s">
        <v>298</v>
      </c>
      <c r="C211" s="17" t="s">
        <v>299</v>
      </c>
      <c r="D211" s="18">
        <v>600</v>
      </c>
      <c r="E211" s="18">
        <v>600</v>
      </c>
      <c r="F211" s="18">
        <v>0</v>
      </c>
      <c r="G211" s="18">
        <v>228.58</v>
      </c>
      <c r="H211" s="18">
        <v>0</v>
      </c>
      <c r="I211" s="18">
        <f t="shared" si="41"/>
        <v>228.58</v>
      </c>
      <c r="J211" s="18">
        <f t="shared" si="42"/>
        <v>371.41999999999996</v>
      </c>
      <c r="K211" s="37">
        <f t="shared" si="43"/>
        <v>0.61903333333333321</v>
      </c>
      <c r="L211" s="37">
        <f t="shared" si="44"/>
        <v>-1</v>
      </c>
      <c r="M211" s="37">
        <f t="shared" si="45"/>
        <v>-0.34691428571428568</v>
      </c>
      <c r="O211" s="51"/>
      <c r="P211" s="51"/>
      <c r="Q211" s="51"/>
      <c r="R211" s="54"/>
      <c r="S211" s="54"/>
      <c r="T211" s="54"/>
      <c r="U211" s="54"/>
      <c r="V211" s="54"/>
      <c r="W211" s="51"/>
      <c r="X211" s="51"/>
      <c r="Y211" s="51"/>
    </row>
    <row r="212" spans="1:25" s="17" customFormat="1" x14ac:dyDescent="0.2">
      <c r="B212" s="43" t="s">
        <v>92</v>
      </c>
      <c r="C212" s="17" t="s">
        <v>93</v>
      </c>
      <c r="D212" s="18">
        <v>16727.66</v>
      </c>
      <c r="E212" s="18">
        <v>257327.45</v>
      </c>
      <c r="F212" s="18">
        <v>134898.96000000002</v>
      </c>
      <c r="G212" s="18">
        <v>167849.49</v>
      </c>
      <c r="H212" s="18">
        <v>3977.4800000000005</v>
      </c>
      <c r="I212" s="18">
        <f t="shared" si="41"/>
        <v>171826.97</v>
      </c>
      <c r="J212" s="18">
        <f t="shared" si="42"/>
        <v>85500.48000000001</v>
      </c>
      <c r="K212" s="37">
        <f t="shared" si="43"/>
        <v>0.33226334773068322</v>
      </c>
      <c r="L212" s="37">
        <f t="shared" si="44"/>
        <v>-0.4757692581961232</v>
      </c>
      <c r="M212" s="37">
        <f t="shared" si="45"/>
        <v>0.11819389209018641</v>
      </c>
      <c r="O212" s="51"/>
      <c r="P212" s="51"/>
      <c r="Q212" s="51"/>
      <c r="R212" s="54"/>
      <c r="S212" s="54"/>
      <c r="T212" s="54"/>
      <c r="U212" s="54"/>
      <c r="V212" s="54"/>
      <c r="W212" s="51"/>
      <c r="X212" s="51"/>
      <c r="Y212" s="51"/>
    </row>
    <row r="213" spans="1:25" s="17" customFormat="1" x14ac:dyDescent="0.2">
      <c r="B213" s="43" t="s">
        <v>94</v>
      </c>
      <c r="C213" s="17" t="s">
        <v>95</v>
      </c>
      <c r="D213" s="18">
        <v>13361</v>
      </c>
      <c r="E213" s="18">
        <v>13361</v>
      </c>
      <c r="F213" s="18">
        <v>0</v>
      </c>
      <c r="G213" s="18">
        <v>495.01</v>
      </c>
      <c r="H213" s="18">
        <v>0</v>
      </c>
      <c r="I213" s="18">
        <f t="shared" si="41"/>
        <v>495.01</v>
      </c>
      <c r="J213" s="18">
        <f t="shared" si="42"/>
        <v>12865.99</v>
      </c>
      <c r="K213" s="37">
        <f t="shared" si="43"/>
        <v>0.96295112641269365</v>
      </c>
      <c r="L213" s="37">
        <f t="shared" si="44"/>
        <v>-1</v>
      </c>
      <c r="M213" s="37">
        <f t="shared" si="45"/>
        <v>-0.93648764527890338</v>
      </c>
      <c r="O213" s="51"/>
      <c r="P213" s="51"/>
      <c r="Q213" s="51"/>
      <c r="R213" s="54"/>
      <c r="S213" s="54"/>
      <c r="T213" s="54"/>
      <c r="U213" s="54"/>
      <c r="V213" s="54"/>
      <c r="W213" s="51"/>
      <c r="X213" s="51"/>
      <c r="Y213" s="51"/>
    </row>
    <row r="214" spans="1:25" s="17" customFormat="1" x14ac:dyDescent="0.2">
      <c r="B214" s="43" t="s">
        <v>98</v>
      </c>
      <c r="C214" s="17" t="s">
        <v>99</v>
      </c>
      <c r="D214" s="18">
        <v>1221712.0599999998</v>
      </c>
      <c r="E214" s="18">
        <v>624012.6599999998</v>
      </c>
      <c r="F214" s="18">
        <v>63044.039999999994</v>
      </c>
      <c r="G214" s="18">
        <v>83368.390000000014</v>
      </c>
      <c r="H214" s="18">
        <v>27368.75</v>
      </c>
      <c r="I214" s="18">
        <f t="shared" si="41"/>
        <v>110737.14000000001</v>
      </c>
      <c r="J214" s="18">
        <f t="shared" si="42"/>
        <v>513275.51999999979</v>
      </c>
      <c r="K214" s="37">
        <f t="shared" si="43"/>
        <v>0.82254023500100137</v>
      </c>
      <c r="L214" s="37">
        <f t="shared" si="44"/>
        <v>-0.89896993435998551</v>
      </c>
      <c r="M214" s="37">
        <f t="shared" si="45"/>
        <v>-0.77097060819246832</v>
      </c>
      <c r="O214" s="51"/>
      <c r="P214" s="51"/>
      <c r="Q214" s="51"/>
      <c r="R214" s="54"/>
      <c r="S214" s="54"/>
      <c r="T214" s="54"/>
      <c r="U214" s="54"/>
      <c r="V214" s="54"/>
      <c r="W214" s="51"/>
      <c r="X214" s="51"/>
      <c r="Y214" s="51"/>
    </row>
    <row r="215" spans="1:25" s="17" customFormat="1" x14ac:dyDescent="0.2">
      <c r="B215" s="43" t="s">
        <v>302</v>
      </c>
      <c r="C215" s="17" t="s">
        <v>303</v>
      </c>
      <c r="D215" s="18">
        <v>154.94999999999999</v>
      </c>
      <c r="E215" s="18">
        <v>4467.84</v>
      </c>
      <c r="F215" s="18">
        <v>482.39</v>
      </c>
      <c r="G215" s="18">
        <v>482.39</v>
      </c>
      <c r="H215" s="18">
        <v>0</v>
      </c>
      <c r="I215" s="18">
        <f t="shared" si="41"/>
        <v>482.39</v>
      </c>
      <c r="J215" s="18">
        <f t="shared" si="42"/>
        <v>3985.4500000000003</v>
      </c>
      <c r="K215" s="37">
        <f t="shared" si="43"/>
        <v>0.89203060091677411</v>
      </c>
      <c r="L215" s="37">
        <f t="shared" si="44"/>
        <v>-0.89203060091677411</v>
      </c>
      <c r="M215" s="37">
        <f t="shared" si="45"/>
        <v>-0.81490960157161274</v>
      </c>
      <c r="O215" s="51"/>
      <c r="P215" s="51"/>
      <c r="Q215" s="51"/>
      <c r="R215" s="54"/>
      <c r="S215" s="54"/>
      <c r="T215" s="54"/>
      <c r="U215" s="54"/>
      <c r="V215" s="54"/>
      <c r="W215" s="51"/>
      <c r="X215" s="51"/>
      <c r="Y215" s="51"/>
    </row>
    <row r="216" spans="1:25" s="17" customFormat="1" x14ac:dyDescent="0.2">
      <c r="B216" s="43" t="s">
        <v>102</v>
      </c>
      <c r="C216" s="17" t="s">
        <v>103</v>
      </c>
      <c r="D216" s="18">
        <v>4500</v>
      </c>
      <c r="E216" s="18">
        <v>7170</v>
      </c>
      <c r="F216" s="18">
        <v>894.85</v>
      </c>
      <c r="G216" s="18">
        <v>894.85</v>
      </c>
      <c r="H216" s="18">
        <v>3099</v>
      </c>
      <c r="I216" s="18">
        <f t="shared" si="41"/>
        <v>3993.85</v>
      </c>
      <c r="J216" s="18">
        <f t="shared" si="42"/>
        <v>3176.15</v>
      </c>
      <c r="K216" s="37">
        <f t="shared" si="43"/>
        <v>0.4429776847977685</v>
      </c>
      <c r="L216" s="37">
        <f t="shared" si="44"/>
        <v>-0.8751952580195258</v>
      </c>
      <c r="M216" s="37">
        <f t="shared" si="45"/>
        <v>-0.78604901374775848</v>
      </c>
      <c r="O216" s="51"/>
      <c r="P216" s="51"/>
      <c r="Q216" s="51"/>
      <c r="R216" s="54"/>
      <c r="S216" s="54"/>
      <c r="T216" s="54"/>
      <c r="U216" s="54"/>
      <c r="V216" s="54"/>
      <c r="W216" s="51"/>
      <c r="X216" s="51"/>
      <c r="Y216" s="51"/>
    </row>
    <row r="217" spans="1:25" s="17" customFormat="1" x14ac:dyDescent="0.2">
      <c r="B217" s="43" t="s">
        <v>104</v>
      </c>
      <c r="C217" s="17" t="s">
        <v>105</v>
      </c>
      <c r="D217" s="18">
        <v>0</v>
      </c>
      <c r="E217" s="18">
        <v>1640</v>
      </c>
      <c r="F217" s="18">
        <v>0</v>
      </c>
      <c r="G217" s="18">
        <v>0</v>
      </c>
      <c r="H217" s="18">
        <v>0</v>
      </c>
      <c r="I217" s="18">
        <f t="shared" si="41"/>
        <v>0</v>
      </c>
      <c r="J217" s="18">
        <f t="shared" si="42"/>
        <v>1640</v>
      </c>
      <c r="K217" s="37">
        <f t="shared" si="43"/>
        <v>1</v>
      </c>
      <c r="L217" s="37">
        <f t="shared" si="44"/>
        <v>-1</v>
      </c>
      <c r="M217" s="37">
        <f t="shared" si="45"/>
        <v>-1</v>
      </c>
      <c r="O217" s="51"/>
      <c r="P217" s="51"/>
      <c r="Q217" s="51"/>
      <c r="R217" s="54"/>
      <c r="S217" s="54"/>
      <c r="T217" s="54"/>
      <c r="U217" s="54"/>
      <c r="V217" s="54"/>
      <c r="W217" s="51"/>
      <c r="X217" s="51"/>
      <c r="Y217" s="51"/>
    </row>
    <row r="218" spans="1:25" s="17" customFormat="1" x14ac:dyDescent="0.2">
      <c r="B218" s="43" t="s">
        <v>304</v>
      </c>
      <c r="C218" s="17" t="s">
        <v>305</v>
      </c>
      <c r="D218" s="18">
        <v>1930</v>
      </c>
      <c r="E218" s="18">
        <v>95670</v>
      </c>
      <c r="F218" s="18">
        <v>0</v>
      </c>
      <c r="G218" s="18">
        <v>0</v>
      </c>
      <c r="H218" s="18">
        <v>0</v>
      </c>
      <c r="I218" s="18">
        <f t="shared" si="41"/>
        <v>0</v>
      </c>
      <c r="J218" s="18">
        <f t="shared" si="42"/>
        <v>95670</v>
      </c>
      <c r="K218" s="37">
        <f t="shared" si="43"/>
        <v>1</v>
      </c>
      <c r="L218" s="37">
        <f t="shared" si="44"/>
        <v>-1</v>
      </c>
      <c r="M218" s="37">
        <f t="shared" si="45"/>
        <v>-1</v>
      </c>
      <c r="O218" s="51"/>
      <c r="P218" s="51"/>
      <c r="Q218" s="51"/>
      <c r="R218" s="54"/>
      <c r="S218" s="54"/>
      <c r="T218" s="54"/>
      <c r="U218" s="54"/>
      <c r="V218" s="54"/>
      <c r="W218" s="51"/>
      <c r="X218" s="51"/>
      <c r="Y218" s="51"/>
    </row>
    <row r="219" spans="1:25" s="17" customFormat="1" x14ac:dyDescent="0.2">
      <c r="B219" s="43" t="s">
        <v>106</v>
      </c>
      <c r="C219" s="17" t="s">
        <v>107</v>
      </c>
      <c r="D219" s="18">
        <v>149501.93</v>
      </c>
      <c r="E219" s="18">
        <v>542494.76</v>
      </c>
      <c r="F219" s="18">
        <v>112511.05999999997</v>
      </c>
      <c r="G219" s="18">
        <v>149548.66999999998</v>
      </c>
      <c r="H219" s="18">
        <v>31892.709999999995</v>
      </c>
      <c r="I219" s="18">
        <f t="shared" si="41"/>
        <v>181441.37999999998</v>
      </c>
      <c r="J219" s="18">
        <f t="shared" si="42"/>
        <v>361053.38</v>
      </c>
      <c r="K219" s="37">
        <f t="shared" si="43"/>
        <v>0.6655426127986932</v>
      </c>
      <c r="L219" s="37">
        <f t="shared" si="44"/>
        <v>-0.79260433778199091</v>
      </c>
      <c r="M219" s="37">
        <f t="shared" si="45"/>
        <v>-0.52742557629233411</v>
      </c>
      <c r="O219" s="51"/>
      <c r="P219" s="51"/>
      <c r="Q219" s="51"/>
      <c r="R219" s="54"/>
      <c r="S219" s="54"/>
      <c r="T219" s="54"/>
      <c r="U219" s="54"/>
      <c r="V219" s="54"/>
      <c r="W219" s="51"/>
      <c r="X219" s="51"/>
      <c r="Y219" s="51"/>
    </row>
    <row r="220" spans="1:25" s="17" customFormat="1" x14ac:dyDescent="0.2">
      <c r="B220" s="43" t="s">
        <v>110</v>
      </c>
      <c r="C220" s="17" t="s">
        <v>111</v>
      </c>
      <c r="D220" s="18">
        <v>44000</v>
      </c>
      <c r="E220" s="18">
        <v>19120</v>
      </c>
      <c r="F220" s="18">
        <v>0</v>
      </c>
      <c r="G220" s="18">
        <v>0</v>
      </c>
      <c r="H220" s="18">
        <v>0</v>
      </c>
      <c r="I220" s="18">
        <f t="shared" si="41"/>
        <v>0</v>
      </c>
      <c r="J220" s="18">
        <f t="shared" si="42"/>
        <v>19120</v>
      </c>
      <c r="K220" s="37">
        <f t="shared" si="43"/>
        <v>1</v>
      </c>
      <c r="L220" s="37">
        <f t="shared" si="44"/>
        <v>-1</v>
      </c>
      <c r="M220" s="37">
        <f t="shared" si="45"/>
        <v>-1</v>
      </c>
      <c r="O220" s="51"/>
      <c r="P220" s="51"/>
      <c r="Q220" s="51"/>
      <c r="R220" s="54"/>
      <c r="S220" s="54"/>
      <c r="T220" s="54"/>
      <c r="U220" s="54"/>
      <c r="V220" s="54"/>
      <c r="W220" s="51"/>
      <c r="X220" s="51"/>
      <c r="Y220" s="51"/>
    </row>
    <row r="221" spans="1:25" s="17" customFormat="1" x14ac:dyDescent="0.2">
      <c r="B221" s="43" t="s">
        <v>114</v>
      </c>
      <c r="C221" s="17" t="s">
        <v>115</v>
      </c>
      <c r="D221" s="18">
        <v>2200</v>
      </c>
      <c r="E221" s="18">
        <v>2200</v>
      </c>
      <c r="F221" s="18">
        <v>0</v>
      </c>
      <c r="G221" s="18">
        <v>0</v>
      </c>
      <c r="H221" s="18">
        <v>0</v>
      </c>
      <c r="I221" s="18">
        <f t="shared" ref="I221:I467" si="46">SUM(G221:H221)</f>
        <v>0</v>
      </c>
      <c r="J221" s="18">
        <f t="shared" ref="J221:J467" si="47">E221-I221</f>
        <v>2200</v>
      </c>
      <c r="K221" s="37">
        <f t="shared" ref="K221:K467" si="48">IF(E221=0,"NA",J221/E221)</f>
        <v>1</v>
      </c>
      <c r="L221" s="37">
        <f t="shared" ref="L221:L467" si="49">IF(E221=0,"NA",(  ( F221 - (E221/$L$6)) / (E221/$L$6)))</f>
        <v>-1</v>
      </c>
      <c r="M221" s="37">
        <f t="shared" ref="M221:M467" si="50">IF(E221=0,"NA",(  ( G221 - ($M$6*(E221/12))) / ($M$6*(E221/12))))</f>
        <v>-1</v>
      </c>
      <c r="O221" s="51"/>
      <c r="P221" s="51"/>
      <c r="Q221" s="51"/>
      <c r="R221" s="54"/>
      <c r="S221" s="54"/>
      <c r="T221" s="54"/>
      <c r="U221" s="54"/>
      <c r="V221" s="54"/>
      <c r="W221" s="51"/>
      <c r="X221" s="51"/>
      <c r="Y221" s="51"/>
    </row>
    <row r="222" spans="1:25" s="17" customFormat="1" x14ac:dyDescent="0.2">
      <c r="A222" s="62" t="s">
        <v>345</v>
      </c>
      <c r="B222" s="63"/>
      <c r="C222" s="62"/>
      <c r="D222" s="64">
        <v>16664317.9</v>
      </c>
      <c r="E222" s="64">
        <v>16824694.010000002</v>
      </c>
      <c r="F222" s="64">
        <v>1440021.4199999995</v>
      </c>
      <c r="G222" s="64">
        <v>6408243.5899999971</v>
      </c>
      <c r="H222" s="64">
        <v>87931.939999999988</v>
      </c>
      <c r="I222" s="64">
        <f t="shared" si="46"/>
        <v>6496175.5299999975</v>
      </c>
      <c r="J222" s="64">
        <f t="shared" si="47"/>
        <v>10328518.480000004</v>
      </c>
      <c r="K222" s="65">
        <f t="shared" si="48"/>
        <v>0.61389042046536468</v>
      </c>
      <c r="L222" s="65">
        <f t="shared" si="49"/>
        <v>-0.91441024608565824</v>
      </c>
      <c r="M222" s="65">
        <f t="shared" si="50"/>
        <v>-0.34705734122293291</v>
      </c>
      <c r="O222" s="51"/>
      <c r="P222" s="51"/>
      <c r="Q222" s="51"/>
      <c r="R222" s="54"/>
      <c r="S222" s="54"/>
      <c r="T222" s="54"/>
      <c r="U222" s="54"/>
      <c r="V222" s="54"/>
      <c r="W222" s="51"/>
      <c r="X222" s="51"/>
      <c r="Y222" s="51"/>
    </row>
    <row r="223" spans="1:25" s="17" customFormat="1" ht="12" customHeight="1" x14ac:dyDescent="0.2">
      <c r="A223" s="17" t="s">
        <v>125</v>
      </c>
      <c r="B223" s="43" t="s">
        <v>346</v>
      </c>
      <c r="C223" s="17" t="s">
        <v>347</v>
      </c>
      <c r="D223" s="18">
        <v>126000</v>
      </c>
      <c r="E223" s="18">
        <v>126000</v>
      </c>
      <c r="F223" s="18">
        <v>16292.73</v>
      </c>
      <c r="G223" s="18">
        <v>98192.73</v>
      </c>
      <c r="H223" s="18">
        <v>0</v>
      </c>
      <c r="I223" s="18">
        <f t="shared" si="46"/>
        <v>98192.73</v>
      </c>
      <c r="J223" s="18">
        <f t="shared" si="47"/>
        <v>27807.270000000004</v>
      </c>
      <c r="K223" s="37">
        <f t="shared" si="48"/>
        <v>0.22069261904761908</v>
      </c>
      <c r="L223" s="37">
        <f t="shared" si="49"/>
        <v>-0.87069261904761908</v>
      </c>
      <c r="M223" s="37">
        <f t="shared" si="50"/>
        <v>0.3359555102040816</v>
      </c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</row>
    <row r="224" spans="1:25" s="17" customFormat="1" ht="12" customHeight="1" x14ac:dyDescent="0.2">
      <c r="B224" s="43" t="s">
        <v>67</v>
      </c>
      <c r="C224" s="17" t="s">
        <v>66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8">
        <f t="shared" si="46"/>
        <v>0</v>
      </c>
      <c r="J224" s="18">
        <f t="shared" si="47"/>
        <v>0</v>
      </c>
      <c r="K224" s="37" t="str">
        <f t="shared" si="48"/>
        <v>NA</v>
      </c>
      <c r="L224" s="37" t="str">
        <f t="shared" si="49"/>
        <v>NA</v>
      </c>
      <c r="M224" s="37" t="str">
        <f t="shared" si="50"/>
        <v>NA</v>
      </c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</row>
    <row r="225" spans="2:25" s="17" customFormat="1" ht="12" customHeight="1" x14ac:dyDescent="0.2">
      <c r="B225" s="43" t="s">
        <v>348</v>
      </c>
      <c r="C225" s="17" t="s">
        <v>349</v>
      </c>
      <c r="D225" s="18">
        <v>325000</v>
      </c>
      <c r="E225" s="18">
        <v>325000</v>
      </c>
      <c r="F225" s="18">
        <v>30183.34</v>
      </c>
      <c r="G225" s="18">
        <v>212145.88</v>
      </c>
      <c r="H225" s="18">
        <v>0</v>
      </c>
      <c r="I225" s="18">
        <f t="shared" si="46"/>
        <v>212145.88</v>
      </c>
      <c r="J225" s="18">
        <f t="shared" si="47"/>
        <v>112854.12</v>
      </c>
      <c r="K225" s="37">
        <f t="shared" si="48"/>
        <v>0.34724344615384611</v>
      </c>
      <c r="L225" s="37">
        <f t="shared" si="49"/>
        <v>-0.90712818461538458</v>
      </c>
      <c r="M225" s="37">
        <f t="shared" si="50"/>
        <v>0.11901123516483531</v>
      </c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</row>
    <row r="226" spans="2:25" s="17" customFormat="1" ht="12" customHeight="1" x14ac:dyDescent="0.2">
      <c r="B226" s="43" t="s">
        <v>331</v>
      </c>
      <c r="C226" s="17" t="s">
        <v>332</v>
      </c>
      <c r="D226" s="18">
        <v>2172268.34</v>
      </c>
      <c r="E226" s="18">
        <v>2172268.34</v>
      </c>
      <c r="F226" s="18">
        <v>128473.44</v>
      </c>
      <c r="G226" s="18">
        <v>1101006.75</v>
      </c>
      <c r="H226" s="18">
        <v>0</v>
      </c>
      <c r="I226" s="18">
        <f t="shared" si="46"/>
        <v>1101006.75</v>
      </c>
      <c r="J226" s="18">
        <f t="shared" si="47"/>
        <v>1071261.5899999999</v>
      </c>
      <c r="K226" s="37">
        <f t="shared" si="48"/>
        <v>0.49315343333687767</v>
      </c>
      <c r="L226" s="37">
        <f t="shared" si="49"/>
        <v>-0.94085747251649399</v>
      </c>
      <c r="M226" s="37">
        <f t="shared" si="50"/>
        <v>-0.13112017143464755</v>
      </c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</row>
    <row r="227" spans="2:25" s="17" customFormat="1" ht="12" customHeight="1" x14ac:dyDescent="0.2">
      <c r="B227" s="43" t="s">
        <v>68</v>
      </c>
      <c r="C227" s="17" t="s">
        <v>69</v>
      </c>
      <c r="D227" s="18">
        <v>3984388</v>
      </c>
      <c r="E227" s="18">
        <v>3984388</v>
      </c>
      <c r="F227" s="18">
        <v>396823.1500000002</v>
      </c>
      <c r="G227" s="18">
        <v>2877077.9000000004</v>
      </c>
      <c r="H227" s="18">
        <v>0</v>
      </c>
      <c r="I227" s="18">
        <f t="shared" si="46"/>
        <v>2877077.9000000004</v>
      </c>
      <c r="J227" s="18">
        <f t="shared" si="47"/>
        <v>1107310.0999999996</v>
      </c>
      <c r="K227" s="37">
        <f t="shared" si="48"/>
        <v>0.27791221638053315</v>
      </c>
      <c r="L227" s="37">
        <f t="shared" si="49"/>
        <v>-0.90040549514756085</v>
      </c>
      <c r="M227" s="37">
        <f t="shared" si="50"/>
        <v>0.23786477191908623</v>
      </c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</row>
    <row r="228" spans="2:25" s="17" customFormat="1" ht="12" customHeight="1" x14ac:dyDescent="0.2">
      <c r="B228" s="43" t="s">
        <v>70</v>
      </c>
      <c r="C228" s="17" t="s">
        <v>71</v>
      </c>
      <c r="D228" s="18">
        <v>1617971.2000000002</v>
      </c>
      <c r="E228" s="18">
        <v>1781175.2</v>
      </c>
      <c r="F228" s="18">
        <v>45986.1</v>
      </c>
      <c r="G228" s="18">
        <v>374977.97</v>
      </c>
      <c r="H228" s="18">
        <v>0</v>
      </c>
      <c r="I228" s="18">
        <f t="shared" si="46"/>
        <v>374977.97</v>
      </c>
      <c r="J228" s="18">
        <f t="shared" si="47"/>
        <v>1406197.23</v>
      </c>
      <c r="K228" s="37">
        <f t="shared" si="48"/>
        <v>0.78947721145005834</v>
      </c>
      <c r="L228" s="37">
        <f t="shared" si="49"/>
        <v>-0.9741821579370743</v>
      </c>
      <c r="M228" s="37">
        <f t="shared" si="50"/>
        <v>-0.63910379105724291</v>
      </c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</row>
    <row r="229" spans="2:25" s="17" customFormat="1" ht="12" customHeight="1" x14ac:dyDescent="0.2">
      <c r="B229" s="43" t="s">
        <v>120</v>
      </c>
      <c r="C229" s="17" t="s">
        <v>121</v>
      </c>
      <c r="D229" s="18">
        <v>2439222.16</v>
      </c>
      <c r="E229" s="18">
        <v>2439222.16</v>
      </c>
      <c r="F229" s="18">
        <v>64701.58</v>
      </c>
      <c r="G229" s="18">
        <v>385579.5</v>
      </c>
      <c r="H229" s="18">
        <v>0</v>
      </c>
      <c r="I229" s="18">
        <f t="shared" si="46"/>
        <v>385579.5</v>
      </c>
      <c r="J229" s="18">
        <f t="shared" si="47"/>
        <v>2053642.6600000001</v>
      </c>
      <c r="K229" s="37">
        <f t="shared" si="48"/>
        <v>0.84192522258817126</v>
      </c>
      <c r="L229" s="37">
        <f t="shared" si="49"/>
        <v>-0.9734745030358366</v>
      </c>
      <c r="M229" s="37">
        <f t="shared" si="50"/>
        <v>-0.72901466729400799</v>
      </c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</row>
    <row r="230" spans="2:25" s="17" customFormat="1" ht="12" customHeight="1" x14ac:dyDescent="0.2">
      <c r="B230" s="43" t="s">
        <v>72</v>
      </c>
      <c r="C230" s="17" t="s">
        <v>73</v>
      </c>
      <c r="D230" s="18">
        <v>157250</v>
      </c>
      <c r="E230" s="18">
        <v>157250</v>
      </c>
      <c r="F230" s="18">
        <v>3140.3</v>
      </c>
      <c r="G230" s="18">
        <v>44732.3</v>
      </c>
      <c r="H230" s="18">
        <v>0</v>
      </c>
      <c r="I230" s="18">
        <f t="shared" si="46"/>
        <v>44732.3</v>
      </c>
      <c r="J230" s="18">
        <f t="shared" si="47"/>
        <v>112517.7</v>
      </c>
      <c r="K230" s="37">
        <f t="shared" si="48"/>
        <v>0.71553386327503976</v>
      </c>
      <c r="L230" s="37">
        <f t="shared" si="49"/>
        <v>-0.98002988871224173</v>
      </c>
      <c r="M230" s="37">
        <f t="shared" si="50"/>
        <v>-0.5123437656143538</v>
      </c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</row>
    <row r="231" spans="2:25" s="17" customFormat="1" ht="12" customHeight="1" x14ac:dyDescent="0.2">
      <c r="B231" s="43" t="s">
        <v>74</v>
      </c>
      <c r="C231" s="17" t="s">
        <v>75</v>
      </c>
      <c r="D231" s="18">
        <v>1413440</v>
      </c>
      <c r="E231" s="18">
        <v>1413440</v>
      </c>
      <c r="F231" s="18">
        <v>100043.06</v>
      </c>
      <c r="G231" s="18">
        <v>695663.57000000007</v>
      </c>
      <c r="H231" s="18">
        <v>0</v>
      </c>
      <c r="I231" s="18">
        <f t="shared" si="46"/>
        <v>695663.57000000007</v>
      </c>
      <c r="J231" s="18">
        <f t="shared" si="47"/>
        <v>717776.42999999993</v>
      </c>
      <c r="K231" s="37">
        <f t="shared" si="48"/>
        <v>0.50782235538827258</v>
      </c>
      <c r="L231" s="37">
        <f t="shared" si="49"/>
        <v>-0.92922015791261037</v>
      </c>
      <c r="M231" s="37">
        <f t="shared" si="50"/>
        <v>-0.15626689495132443</v>
      </c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</row>
    <row r="232" spans="2:25" s="17" customFormat="1" ht="12" customHeight="1" x14ac:dyDescent="0.2">
      <c r="B232" s="43" t="s">
        <v>76</v>
      </c>
      <c r="C232" s="17" t="s">
        <v>77</v>
      </c>
      <c r="D232" s="18">
        <v>2174821.8300000005</v>
      </c>
      <c r="E232" s="18">
        <v>2174821.8300000005</v>
      </c>
      <c r="F232" s="18">
        <v>136448.81000000006</v>
      </c>
      <c r="G232" s="18">
        <v>978926.72</v>
      </c>
      <c r="H232" s="18">
        <v>0</v>
      </c>
      <c r="I232" s="18">
        <f t="shared" si="46"/>
        <v>978926.72</v>
      </c>
      <c r="J232" s="18">
        <f t="shared" si="47"/>
        <v>1195895.1100000006</v>
      </c>
      <c r="K232" s="37">
        <f t="shared" si="48"/>
        <v>0.54988187699035573</v>
      </c>
      <c r="L232" s="37">
        <f t="shared" si="49"/>
        <v>-0.93725977543640893</v>
      </c>
      <c r="M232" s="37">
        <f t="shared" si="50"/>
        <v>-0.22836893198346694</v>
      </c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</row>
    <row r="233" spans="2:25" s="17" customFormat="1" ht="12" customHeight="1" x14ac:dyDescent="0.2">
      <c r="B233" s="43" t="s">
        <v>78</v>
      </c>
      <c r="C233" s="17" t="s">
        <v>79</v>
      </c>
      <c r="D233" s="18">
        <v>800</v>
      </c>
      <c r="E233" s="18">
        <v>800</v>
      </c>
      <c r="F233" s="18">
        <v>0</v>
      </c>
      <c r="G233" s="18">
        <v>0</v>
      </c>
      <c r="H233" s="18">
        <v>0</v>
      </c>
      <c r="I233" s="18">
        <f t="shared" si="46"/>
        <v>0</v>
      </c>
      <c r="J233" s="18">
        <f t="shared" si="47"/>
        <v>800</v>
      </c>
      <c r="K233" s="37">
        <f t="shared" si="48"/>
        <v>1</v>
      </c>
      <c r="L233" s="37">
        <f t="shared" si="49"/>
        <v>-1</v>
      </c>
      <c r="M233" s="37">
        <f t="shared" si="50"/>
        <v>-1</v>
      </c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</row>
    <row r="234" spans="2:25" s="17" customFormat="1" ht="12" customHeight="1" x14ac:dyDescent="0.2">
      <c r="B234" s="43" t="s">
        <v>350</v>
      </c>
      <c r="C234" s="17" t="s">
        <v>351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f t="shared" si="46"/>
        <v>0</v>
      </c>
      <c r="J234" s="18">
        <f t="shared" si="47"/>
        <v>0</v>
      </c>
      <c r="K234" s="37" t="str">
        <f t="shared" si="48"/>
        <v>NA</v>
      </c>
      <c r="L234" s="37" t="str">
        <f t="shared" si="49"/>
        <v>NA</v>
      </c>
      <c r="M234" s="37" t="str">
        <f t="shared" si="50"/>
        <v>NA</v>
      </c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</row>
    <row r="235" spans="2:25" s="17" customFormat="1" ht="12" customHeight="1" x14ac:dyDescent="0.2">
      <c r="B235" s="43" t="s">
        <v>82</v>
      </c>
      <c r="C235" s="17" t="s">
        <v>83</v>
      </c>
      <c r="D235" s="18">
        <v>333608.40999999992</v>
      </c>
      <c r="E235" s="18">
        <v>333608.40999999992</v>
      </c>
      <c r="F235" s="18">
        <v>28104.459999999985</v>
      </c>
      <c r="G235" s="18">
        <v>203326.54999999996</v>
      </c>
      <c r="H235" s="18">
        <v>0</v>
      </c>
      <c r="I235" s="18">
        <f t="shared" si="46"/>
        <v>203326.54999999996</v>
      </c>
      <c r="J235" s="18">
        <f t="shared" si="47"/>
        <v>130281.85999999996</v>
      </c>
      <c r="K235" s="37">
        <f t="shared" si="48"/>
        <v>0.39052330845016764</v>
      </c>
      <c r="L235" s="37">
        <f t="shared" si="49"/>
        <v>-0.91575614056012566</v>
      </c>
      <c r="M235" s="37">
        <f t="shared" si="50"/>
        <v>4.4817185513998443E-2</v>
      </c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</row>
    <row r="236" spans="2:25" s="17" customFormat="1" ht="12" customHeight="1" x14ac:dyDescent="0.2">
      <c r="B236" s="43" t="s">
        <v>84</v>
      </c>
      <c r="C236" s="17" t="s">
        <v>85</v>
      </c>
      <c r="D236" s="18">
        <v>1727381.28</v>
      </c>
      <c r="E236" s="18">
        <v>2490381.2800000003</v>
      </c>
      <c r="F236" s="18">
        <v>396.95</v>
      </c>
      <c r="G236" s="18">
        <v>73001.56</v>
      </c>
      <c r="H236" s="18">
        <v>125508.71</v>
      </c>
      <c r="I236" s="18">
        <f t="shared" si="46"/>
        <v>198510.27000000002</v>
      </c>
      <c r="J236" s="18">
        <f t="shared" si="47"/>
        <v>2291871.0100000002</v>
      </c>
      <c r="K236" s="37">
        <f t="shared" si="48"/>
        <v>0.92028920567536554</v>
      </c>
      <c r="L236" s="37">
        <f t="shared" si="49"/>
        <v>-0.99984060673633068</v>
      </c>
      <c r="M236" s="37">
        <f t="shared" si="50"/>
        <v>-0.94974844517439849</v>
      </c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</row>
    <row r="237" spans="2:25" s="17" customFormat="1" ht="12" customHeight="1" x14ac:dyDescent="0.2">
      <c r="B237" s="43" t="s">
        <v>352</v>
      </c>
      <c r="C237" s="17" t="s">
        <v>546</v>
      </c>
      <c r="D237" s="18">
        <v>22500000</v>
      </c>
      <c r="E237" s="18">
        <v>22500000</v>
      </c>
      <c r="F237" s="18">
        <v>0</v>
      </c>
      <c r="G237" s="18">
        <v>22500000</v>
      </c>
      <c r="H237" s="18">
        <v>0</v>
      </c>
      <c r="I237" s="18">
        <f t="shared" si="46"/>
        <v>22500000</v>
      </c>
      <c r="J237" s="18">
        <f t="shared" si="47"/>
        <v>0</v>
      </c>
      <c r="K237" s="37">
        <f t="shared" si="48"/>
        <v>0</v>
      </c>
      <c r="L237" s="37">
        <f t="shared" si="49"/>
        <v>-1</v>
      </c>
      <c r="M237" s="37">
        <f t="shared" si="50"/>
        <v>0.7142857142857143</v>
      </c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</row>
    <row r="238" spans="2:25" s="17" customFormat="1" ht="12" customHeight="1" x14ac:dyDescent="0.2">
      <c r="B238" s="43" t="s">
        <v>292</v>
      </c>
      <c r="C238" s="17" t="s">
        <v>293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8">
        <f t="shared" si="46"/>
        <v>0</v>
      </c>
      <c r="J238" s="18">
        <f t="shared" si="47"/>
        <v>0</v>
      </c>
      <c r="K238" s="37" t="str">
        <f t="shared" si="48"/>
        <v>NA</v>
      </c>
      <c r="L238" s="37" t="str">
        <f t="shared" si="49"/>
        <v>NA</v>
      </c>
      <c r="M238" s="37" t="str">
        <f t="shared" si="50"/>
        <v>NA</v>
      </c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</row>
    <row r="239" spans="2:25" s="17" customFormat="1" ht="12" customHeight="1" x14ac:dyDescent="0.2">
      <c r="B239" s="43" t="s">
        <v>353</v>
      </c>
      <c r="C239" s="17" t="s">
        <v>354</v>
      </c>
      <c r="D239" s="18">
        <v>270000</v>
      </c>
      <c r="E239" s="18">
        <v>270000</v>
      </c>
      <c r="F239" s="18">
        <v>44191.5</v>
      </c>
      <c r="G239" s="18">
        <v>146450.5</v>
      </c>
      <c r="H239" s="18">
        <v>39.25</v>
      </c>
      <c r="I239" s="18">
        <f t="shared" si="46"/>
        <v>146489.75</v>
      </c>
      <c r="J239" s="18">
        <f t="shared" si="47"/>
        <v>123510.25</v>
      </c>
      <c r="K239" s="37">
        <f t="shared" si="48"/>
        <v>0.45744537037037036</v>
      </c>
      <c r="L239" s="37">
        <f t="shared" si="49"/>
        <v>-0.83632777777777778</v>
      </c>
      <c r="M239" s="37">
        <f t="shared" si="50"/>
        <v>-7.0155555555555554E-2</v>
      </c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</row>
    <row r="240" spans="2:25" s="17" customFormat="1" ht="12" customHeight="1" x14ac:dyDescent="0.2">
      <c r="B240" s="43" t="s">
        <v>324</v>
      </c>
      <c r="C240" s="17" t="s">
        <v>325</v>
      </c>
      <c r="D240" s="18">
        <v>3000000</v>
      </c>
      <c r="E240" s="18">
        <v>2986000</v>
      </c>
      <c r="F240" s="18">
        <v>426351.91</v>
      </c>
      <c r="G240" s="18">
        <v>1031667.56</v>
      </c>
      <c r="H240" s="18">
        <v>79587.03</v>
      </c>
      <c r="I240" s="18">
        <f t="shared" si="46"/>
        <v>1111254.5900000001</v>
      </c>
      <c r="J240" s="18">
        <f t="shared" si="47"/>
        <v>1874745.41</v>
      </c>
      <c r="K240" s="37">
        <f t="shared" si="48"/>
        <v>0.62784508037508369</v>
      </c>
      <c r="L240" s="37">
        <f t="shared" si="49"/>
        <v>-0.85721637307434695</v>
      </c>
      <c r="M240" s="37">
        <f t="shared" si="50"/>
        <v>-0.40771166778298729</v>
      </c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</row>
    <row r="241" spans="2:25" s="17" customFormat="1" ht="12" customHeight="1" x14ac:dyDescent="0.2">
      <c r="B241" s="43" t="s">
        <v>90</v>
      </c>
      <c r="C241" s="17" t="s">
        <v>91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8">
        <f t="shared" si="46"/>
        <v>0</v>
      </c>
      <c r="J241" s="18">
        <f t="shared" si="47"/>
        <v>0</v>
      </c>
      <c r="K241" s="37" t="str">
        <f t="shared" si="48"/>
        <v>NA</v>
      </c>
      <c r="L241" s="37" t="str">
        <f t="shared" si="49"/>
        <v>NA</v>
      </c>
      <c r="M241" s="37" t="str">
        <f t="shared" si="50"/>
        <v>NA</v>
      </c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</row>
    <row r="242" spans="2:25" s="17" customFormat="1" ht="12" customHeight="1" x14ac:dyDescent="0.2">
      <c r="B242" s="43" t="s">
        <v>355</v>
      </c>
      <c r="C242" s="17" t="s">
        <v>356</v>
      </c>
      <c r="D242" s="18">
        <v>1710</v>
      </c>
      <c r="E242" s="18">
        <v>1710</v>
      </c>
      <c r="F242" s="18">
        <v>0</v>
      </c>
      <c r="G242" s="18">
        <v>0</v>
      </c>
      <c r="H242" s="18">
        <v>0</v>
      </c>
      <c r="I242" s="18">
        <f t="shared" si="46"/>
        <v>0</v>
      </c>
      <c r="J242" s="18">
        <f t="shared" si="47"/>
        <v>1710</v>
      </c>
      <c r="K242" s="37">
        <f t="shared" si="48"/>
        <v>1</v>
      </c>
      <c r="L242" s="37">
        <f t="shared" si="49"/>
        <v>-1</v>
      </c>
      <c r="M242" s="37">
        <f t="shared" si="50"/>
        <v>-1</v>
      </c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</row>
    <row r="243" spans="2:25" s="17" customFormat="1" ht="12" customHeight="1" x14ac:dyDescent="0.2">
      <c r="B243" s="43" t="s">
        <v>298</v>
      </c>
      <c r="C243" s="17" t="s">
        <v>299</v>
      </c>
      <c r="D243" s="18">
        <v>7140</v>
      </c>
      <c r="E243" s="18">
        <v>7140</v>
      </c>
      <c r="F243" s="18">
        <v>0</v>
      </c>
      <c r="G243" s="18">
        <v>29.68</v>
      </c>
      <c r="H243" s="18">
        <v>0</v>
      </c>
      <c r="I243" s="18">
        <f t="shared" si="46"/>
        <v>29.68</v>
      </c>
      <c r="J243" s="18">
        <f t="shared" si="47"/>
        <v>7110.32</v>
      </c>
      <c r="K243" s="37">
        <f t="shared" si="48"/>
        <v>0.99584313725490192</v>
      </c>
      <c r="L243" s="37">
        <f t="shared" si="49"/>
        <v>-1</v>
      </c>
      <c r="M243" s="37">
        <f t="shared" si="50"/>
        <v>-0.99287394957983188</v>
      </c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</row>
    <row r="244" spans="2:25" s="17" customFormat="1" ht="12" customHeight="1" x14ac:dyDescent="0.2">
      <c r="B244" s="43" t="s">
        <v>92</v>
      </c>
      <c r="C244" s="17" t="s">
        <v>93</v>
      </c>
      <c r="D244" s="18">
        <v>1000</v>
      </c>
      <c r="E244" s="18">
        <v>1000</v>
      </c>
      <c r="F244" s="18">
        <v>0</v>
      </c>
      <c r="G244" s="18">
        <v>270</v>
      </c>
      <c r="H244" s="18">
        <v>0</v>
      </c>
      <c r="I244" s="18">
        <f t="shared" si="46"/>
        <v>270</v>
      </c>
      <c r="J244" s="18">
        <f t="shared" si="47"/>
        <v>730</v>
      </c>
      <c r="K244" s="37">
        <f t="shared" si="48"/>
        <v>0.73</v>
      </c>
      <c r="L244" s="37">
        <f t="shared" si="49"/>
        <v>-1</v>
      </c>
      <c r="M244" s="37">
        <f t="shared" si="50"/>
        <v>-0.53714285714285703</v>
      </c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</row>
    <row r="245" spans="2:25" s="17" customFormat="1" ht="12" customHeight="1" x14ac:dyDescent="0.2">
      <c r="B245" s="43" t="s">
        <v>94</v>
      </c>
      <c r="C245" s="17" t="s">
        <v>95</v>
      </c>
      <c r="D245" s="18">
        <v>29249</v>
      </c>
      <c r="E245" s="18">
        <v>29249</v>
      </c>
      <c r="F245" s="18">
        <v>434</v>
      </c>
      <c r="G245" s="18">
        <v>1838.5099999999998</v>
      </c>
      <c r="H245" s="18">
        <v>0</v>
      </c>
      <c r="I245" s="18">
        <f t="shared" si="46"/>
        <v>1838.5099999999998</v>
      </c>
      <c r="J245" s="18">
        <f t="shared" si="47"/>
        <v>27410.49</v>
      </c>
      <c r="K245" s="37">
        <f t="shared" si="48"/>
        <v>0.93714280830113861</v>
      </c>
      <c r="L245" s="37">
        <f t="shared" si="49"/>
        <v>-0.98516188587644027</v>
      </c>
      <c r="M245" s="37">
        <f t="shared" si="50"/>
        <v>-0.89224481423052315</v>
      </c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</row>
    <row r="246" spans="2:25" s="17" customFormat="1" ht="12" customHeight="1" x14ac:dyDescent="0.2">
      <c r="B246" s="43" t="s">
        <v>357</v>
      </c>
      <c r="C246" s="17" t="s">
        <v>358</v>
      </c>
      <c r="D246" s="18">
        <v>8000</v>
      </c>
      <c r="E246" s="18">
        <v>8000</v>
      </c>
      <c r="F246" s="18">
        <v>0</v>
      </c>
      <c r="G246" s="18">
        <v>2913.14</v>
      </c>
      <c r="H246" s="18">
        <v>0</v>
      </c>
      <c r="I246" s="18">
        <f t="shared" si="46"/>
        <v>2913.14</v>
      </c>
      <c r="J246" s="18">
        <f t="shared" si="47"/>
        <v>5086.8600000000006</v>
      </c>
      <c r="K246" s="37">
        <f t="shared" si="48"/>
        <v>0.63585750000000008</v>
      </c>
      <c r="L246" s="37">
        <f t="shared" si="49"/>
        <v>-1</v>
      </c>
      <c r="M246" s="37">
        <f t="shared" si="50"/>
        <v>-0.37575571428571425</v>
      </c>
      <c r="O246" s="51"/>
      <c r="P246" s="51"/>
      <c r="Q246" s="51"/>
      <c r="R246" s="54"/>
      <c r="S246" s="54"/>
      <c r="T246" s="54"/>
      <c r="U246" s="54"/>
      <c r="V246" s="54"/>
      <c r="W246" s="51"/>
      <c r="X246" s="51"/>
      <c r="Y246" s="51"/>
    </row>
    <row r="247" spans="2:25" s="17" customFormat="1" ht="12" customHeight="1" x14ac:dyDescent="0.2">
      <c r="B247" s="43" t="s">
        <v>359</v>
      </c>
      <c r="C247" s="17" t="s">
        <v>360</v>
      </c>
      <c r="D247" s="18">
        <v>8000</v>
      </c>
      <c r="E247" s="18">
        <v>8000</v>
      </c>
      <c r="F247" s="18">
        <v>989.3</v>
      </c>
      <c r="G247" s="18">
        <v>989.3</v>
      </c>
      <c r="H247" s="18">
        <v>0</v>
      </c>
      <c r="I247" s="18">
        <f t="shared" si="46"/>
        <v>989.3</v>
      </c>
      <c r="J247" s="18">
        <f t="shared" si="47"/>
        <v>7010.7</v>
      </c>
      <c r="K247" s="37">
        <f t="shared" si="48"/>
        <v>0.87633749999999999</v>
      </c>
      <c r="L247" s="37">
        <f t="shared" si="49"/>
        <v>-0.87633749999999999</v>
      </c>
      <c r="M247" s="37">
        <f t="shared" si="50"/>
        <v>-0.78800714285714279</v>
      </c>
      <c r="O247" s="51"/>
      <c r="P247" s="51"/>
      <c r="Q247" s="51"/>
      <c r="R247" s="54"/>
      <c r="S247" s="54"/>
      <c r="T247" s="54"/>
      <c r="U247" s="54"/>
      <c r="V247" s="54"/>
      <c r="W247" s="51"/>
      <c r="X247" s="51"/>
      <c r="Y247" s="51"/>
    </row>
    <row r="248" spans="2:25" s="17" customFormat="1" x14ac:dyDescent="0.2">
      <c r="B248" s="43" t="s">
        <v>361</v>
      </c>
      <c r="C248" s="17" t="s">
        <v>362</v>
      </c>
      <c r="D248" s="18">
        <v>8000</v>
      </c>
      <c r="E248" s="18">
        <v>8000</v>
      </c>
      <c r="F248" s="18">
        <v>644.9</v>
      </c>
      <c r="G248" s="18">
        <v>1268.0999999999999</v>
      </c>
      <c r="H248" s="18">
        <v>0</v>
      </c>
      <c r="I248" s="18">
        <f t="shared" si="46"/>
        <v>1268.0999999999999</v>
      </c>
      <c r="J248" s="18">
        <f t="shared" si="47"/>
        <v>6731.9</v>
      </c>
      <c r="K248" s="37">
        <f t="shared" si="48"/>
        <v>0.84148749999999994</v>
      </c>
      <c r="L248" s="37">
        <f t="shared" si="49"/>
        <v>-0.91938750000000002</v>
      </c>
      <c r="M248" s="37">
        <f t="shared" si="50"/>
        <v>-0.7282642857142857</v>
      </c>
      <c r="O248" s="51"/>
      <c r="P248" s="51"/>
      <c r="Q248" s="51"/>
      <c r="R248" s="54"/>
      <c r="S248" s="54"/>
      <c r="T248" s="54"/>
      <c r="U248" s="54"/>
      <c r="V248" s="54"/>
      <c r="W248" s="51"/>
      <c r="X248" s="51"/>
      <c r="Y248" s="51"/>
    </row>
    <row r="249" spans="2:25" s="17" customFormat="1" x14ac:dyDescent="0.2">
      <c r="B249" s="43" t="s">
        <v>363</v>
      </c>
      <c r="C249" s="17" t="s">
        <v>364</v>
      </c>
      <c r="D249" s="18">
        <v>8000</v>
      </c>
      <c r="E249" s="18">
        <v>8000</v>
      </c>
      <c r="F249" s="18">
        <v>0</v>
      </c>
      <c r="G249" s="18">
        <v>173.88</v>
      </c>
      <c r="H249" s="18">
        <v>0</v>
      </c>
      <c r="I249" s="18">
        <f t="shared" si="46"/>
        <v>173.88</v>
      </c>
      <c r="J249" s="18">
        <f t="shared" si="47"/>
        <v>7826.12</v>
      </c>
      <c r="K249" s="37">
        <f t="shared" si="48"/>
        <v>0.97826499999999994</v>
      </c>
      <c r="L249" s="37">
        <f t="shared" si="49"/>
        <v>-1</v>
      </c>
      <c r="M249" s="37">
        <f t="shared" si="50"/>
        <v>-0.96273999999999993</v>
      </c>
      <c r="O249" s="51"/>
      <c r="P249" s="51"/>
      <c r="Q249" s="51"/>
      <c r="R249" s="54"/>
      <c r="S249" s="54"/>
      <c r="T249" s="54"/>
      <c r="U249" s="54"/>
      <c r="V249" s="54"/>
      <c r="W249" s="51"/>
      <c r="X249" s="51"/>
      <c r="Y249" s="51"/>
    </row>
    <row r="250" spans="2:25" s="17" customFormat="1" x14ac:dyDescent="0.2">
      <c r="B250" s="43" t="s">
        <v>365</v>
      </c>
      <c r="C250" s="17" t="s">
        <v>366</v>
      </c>
      <c r="D250" s="18">
        <v>8000</v>
      </c>
      <c r="E250" s="18">
        <v>8000</v>
      </c>
      <c r="F250" s="18">
        <v>2167.35</v>
      </c>
      <c r="G250" s="18">
        <v>2167.35</v>
      </c>
      <c r="H250" s="18">
        <v>0</v>
      </c>
      <c r="I250" s="18">
        <f t="shared" si="46"/>
        <v>2167.35</v>
      </c>
      <c r="J250" s="18">
        <f t="shared" si="47"/>
        <v>5832.65</v>
      </c>
      <c r="K250" s="37">
        <f t="shared" si="48"/>
        <v>0.7290812499999999</v>
      </c>
      <c r="L250" s="37">
        <f t="shared" si="49"/>
        <v>-0.7290812499999999</v>
      </c>
      <c r="M250" s="37">
        <f t="shared" si="50"/>
        <v>-0.53556785714285715</v>
      </c>
      <c r="O250" s="51"/>
      <c r="P250" s="51"/>
      <c r="Q250" s="51"/>
      <c r="R250" s="54"/>
      <c r="S250" s="54"/>
      <c r="T250" s="54"/>
      <c r="U250" s="54"/>
      <c r="V250" s="54"/>
      <c r="W250" s="51"/>
      <c r="X250" s="51"/>
      <c r="Y250" s="51"/>
    </row>
    <row r="251" spans="2:25" s="17" customFormat="1" x14ac:dyDescent="0.2">
      <c r="B251" s="43" t="s">
        <v>367</v>
      </c>
      <c r="C251" s="17" t="s">
        <v>368</v>
      </c>
      <c r="D251" s="18">
        <v>8000</v>
      </c>
      <c r="E251" s="18">
        <v>8000</v>
      </c>
      <c r="F251" s="18">
        <v>0</v>
      </c>
      <c r="G251" s="18">
        <v>0</v>
      </c>
      <c r="H251" s="18">
        <v>0</v>
      </c>
      <c r="I251" s="18">
        <f t="shared" si="46"/>
        <v>0</v>
      </c>
      <c r="J251" s="18">
        <f t="shared" si="47"/>
        <v>8000</v>
      </c>
      <c r="K251" s="37">
        <f t="shared" si="48"/>
        <v>1</v>
      </c>
      <c r="L251" s="37">
        <f t="shared" si="49"/>
        <v>-1</v>
      </c>
      <c r="M251" s="37">
        <f t="shared" si="50"/>
        <v>-1</v>
      </c>
      <c r="O251" s="51"/>
      <c r="P251" s="51"/>
      <c r="Q251" s="51"/>
      <c r="R251" s="54"/>
      <c r="S251" s="54"/>
      <c r="T251" s="54"/>
      <c r="U251" s="54"/>
      <c r="V251" s="54"/>
      <c r="W251" s="51"/>
      <c r="X251" s="51"/>
      <c r="Y251" s="51"/>
    </row>
    <row r="252" spans="2:25" s="17" customFormat="1" x14ac:dyDescent="0.2">
      <c r="B252" s="43" t="s">
        <v>369</v>
      </c>
      <c r="C252" s="17" t="s">
        <v>370</v>
      </c>
      <c r="D252" s="18">
        <v>8000</v>
      </c>
      <c r="E252" s="18">
        <v>8000</v>
      </c>
      <c r="F252" s="18">
        <v>465.03</v>
      </c>
      <c r="G252" s="18">
        <v>910.69</v>
      </c>
      <c r="H252" s="18">
        <v>0</v>
      </c>
      <c r="I252" s="18">
        <f t="shared" si="46"/>
        <v>910.69</v>
      </c>
      <c r="J252" s="18">
        <f t="shared" si="47"/>
        <v>7089.3099999999995</v>
      </c>
      <c r="K252" s="37">
        <f t="shared" si="48"/>
        <v>0.88616374999999992</v>
      </c>
      <c r="L252" s="37">
        <f t="shared" si="49"/>
        <v>-0.94187125000000005</v>
      </c>
      <c r="M252" s="37">
        <f t="shared" si="50"/>
        <v>-0.80485214285714279</v>
      </c>
      <c r="O252" s="51"/>
      <c r="P252" s="51"/>
      <c r="Q252" s="51"/>
      <c r="R252" s="54"/>
      <c r="S252" s="54"/>
      <c r="T252" s="54"/>
      <c r="U252" s="54"/>
      <c r="V252" s="54"/>
      <c r="W252" s="51"/>
      <c r="X252" s="51"/>
      <c r="Y252" s="51"/>
    </row>
    <row r="253" spans="2:25" s="17" customFormat="1" x14ac:dyDescent="0.2">
      <c r="B253" s="43" t="s">
        <v>544</v>
      </c>
      <c r="C253" s="17" t="s">
        <v>545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f t="shared" si="46"/>
        <v>0</v>
      </c>
      <c r="J253" s="18">
        <f t="shared" si="47"/>
        <v>0</v>
      </c>
      <c r="K253" s="37" t="str">
        <f t="shared" si="48"/>
        <v>NA</v>
      </c>
      <c r="L253" s="37" t="str">
        <f t="shared" si="49"/>
        <v>NA</v>
      </c>
      <c r="M253" s="37" t="str">
        <f t="shared" si="50"/>
        <v>NA</v>
      </c>
      <c r="O253" s="51"/>
      <c r="P253" s="51"/>
      <c r="Q253" s="51"/>
      <c r="R253" s="54"/>
      <c r="S253" s="54"/>
      <c r="T253" s="54"/>
      <c r="U253" s="54"/>
      <c r="V253" s="54"/>
      <c r="W253" s="51"/>
      <c r="X253" s="51"/>
      <c r="Y253" s="51"/>
    </row>
    <row r="254" spans="2:25" s="17" customFormat="1" x14ac:dyDescent="0.2">
      <c r="B254" s="43" t="s">
        <v>371</v>
      </c>
      <c r="C254" s="17" t="s">
        <v>372</v>
      </c>
      <c r="D254" s="18">
        <v>28000</v>
      </c>
      <c r="E254" s="18">
        <v>28000</v>
      </c>
      <c r="F254" s="18">
        <v>0</v>
      </c>
      <c r="G254" s="18">
        <v>7538.61</v>
      </c>
      <c r="H254" s="18">
        <v>0</v>
      </c>
      <c r="I254" s="18">
        <f t="shared" si="46"/>
        <v>7538.61</v>
      </c>
      <c r="J254" s="18">
        <f t="shared" si="47"/>
        <v>20461.39</v>
      </c>
      <c r="K254" s="37">
        <f t="shared" si="48"/>
        <v>0.73076392857142858</v>
      </c>
      <c r="L254" s="37">
        <f t="shared" si="49"/>
        <v>-1</v>
      </c>
      <c r="M254" s="37">
        <f t="shared" si="50"/>
        <v>-0.53845244897959188</v>
      </c>
      <c r="O254" s="51"/>
      <c r="P254" s="51"/>
      <c r="Q254" s="51"/>
      <c r="R254" s="54"/>
      <c r="S254" s="54"/>
      <c r="T254" s="54"/>
      <c r="U254" s="54"/>
      <c r="V254" s="54"/>
      <c r="W254" s="51"/>
      <c r="X254" s="51"/>
      <c r="Y254" s="51"/>
    </row>
    <row r="255" spans="2:25" s="17" customFormat="1" x14ac:dyDescent="0.2">
      <c r="B255" s="43" t="s">
        <v>98</v>
      </c>
      <c r="C255" s="17" t="s">
        <v>99</v>
      </c>
      <c r="D255" s="18">
        <v>412829</v>
      </c>
      <c r="E255" s="18">
        <v>399650</v>
      </c>
      <c r="F255" s="18">
        <v>12717.170000000002</v>
      </c>
      <c r="G255" s="18">
        <v>52775.43</v>
      </c>
      <c r="H255" s="18">
        <v>18628.509999999998</v>
      </c>
      <c r="I255" s="18">
        <f t="shared" si="46"/>
        <v>71403.94</v>
      </c>
      <c r="J255" s="18">
        <f t="shared" si="47"/>
        <v>328246.06</v>
      </c>
      <c r="K255" s="37">
        <f t="shared" si="48"/>
        <v>0.82133381708995368</v>
      </c>
      <c r="L255" s="37">
        <f t="shared" si="49"/>
        <v>-0.96817923182784937</v>
      </c>
      <c r="M255" s="37">
        <f t="shared" si="50"/>
        <v>-0.77362150453075018</v>
      </c>
      <c r="O255" s="51"/>
      <c r="P255" s="51"/>
      <c r="Q255" s="51"/>
      <c r="R255" s="54"/>
      <c r="S255" s="54"/>
      <c r="T255" s="54"/>
      <c r="U255" s="54"/>
      <c r="V255" s="54"/>
      <c r="W255" s="51"/>
      <c r="X255" s="51"/>
      <c r="Y255" s="51"/>
    </row>
    <row r="256" spans="2:25" s="17" customFormat="1" x14ac:dyDescent="0.2">
      <c r="B256" s="43" t="s">
        <v>302</v>
      </c>
      <c r="C256" s="17" t="s">
        <v>303</v>
      </c>
      <c r="D256" s="18">
        <v>9500</v>
      </c>
      <c r="E256" s="18">
        <v>20079</v>
      </c>
      <c r="F256" s="18">
        <v>0</v>
      </c>
      <c r="G256" s="18">
        <v>9639.3599999999988</v>
      </c>
      <c r="H256" s="18">
        <v>6363.33</v>
      </c>
      <c r="I256" s="18">
        <f t="shared" si="46"/>
        <v>16002.689999999999</v>
      </c>
      <c r="J256" s="18">
        <f t="shared" si="47"/>
        <v>4076.3100000000013</v>
      </c>
      <c r="K256" s="37">
        <f t="shared" si="48"/>
        <v>0.20301359629463625</v>
      </c>
      <c r="L256" s="37">
        <f t="shared" si="49"/>
        <v>-1</v>
      </c>
      <c r="M256" s="37">
        <f t="shared" si="50"/>
        <v>-0.1770199141960685</v>
      </c>
      <c r="O256" s="51"/>
      <c r="P256" s="51"/>
      <c r="Q256" s="51"/>
      <c r="R256" s="54"/>
      <c r="S256" s="54"/>
      <c r="T256" s="54"/>
      <c r="U256" s="54"/>
      <c r="V256" s="54"/>
      <c r="W256" s="51"/>
      <c r="X256" s="51"/>
      <c r="Y256" s="51"/>
    </row>
    <row r="257" spans="1:25" s="17" customFormat="1" x14ac:dyDescent="0.2">
      <c r="B257" s="43" t="s">
        <v>100</v>
      </c>
      <c r="C257" s="17" t="s">
        <v>101</v>
      </c>
      <c r="D257" s="18">
        <v>121534</v>
      </c>
      <c r="E257" s="18">
        <v>121534</v>
      </c>
      <c r="F257" s="18">
        <v>0</v>
      </c>
      <c r="G257" s="18">
        <v>0</v>
      </c>
      <c r="H257" s="18">
        <v>1</v>
      </c>
      <c r="I257" s="18">
        <f t="shared" si="46"/>
        <v>1</v>
      </c>
      <c r="J257" s="18">
        <f t="shared" si="47"/>
        <v>121533</v>
      </c>
      <c r="K257" s="37">
        <f t="shared" si="48"/>
        <v>0.99999177184985266</v>
      </c>
      <c r="L257" s="37">
        <f t="shared" si="49"/>
        <v>-1</v>
      </c>
      <c r="M257" s="37">
        <f t="shared" si="50"/>
        <v>-1</v>
      </c>
      <c r="O257" s="51"/>
      <c r="P257" s="51"/>
      <c r="Q257" s="51"/>
      <c r="R257" s="54"/>
      <c r="S257" s="54"/>
      <c r="T257" s="54"/>
      <c r="U257" s="54"/>
      <c r="V257" s="54"/>
      <c r="W257" s="51"/>
      <c r="X257" s="51"/>
      <c r="Y257" s="51"/>
    </row>
    <row r="258" spans="1:25" s="17" customFormat="1" x14ac:dyDescent="0.2">
      <c r="B258" s="43" t="s">
        <v>102</v>
      </c>
      <c r="C258" s="17" t="s">
        <v>103</v>
      </c>
      <c r="D258" s="18">
        <v>83000</v>
      </c>
      <c r="E258" s="18">
        <v>83500</v>
      </c>
      <c r="F258" s="18">
        <v>175.69</v>
      </c>
      <c r="G258" s="18">
        <v>408.16999999999996</v>
      </c>
      <c r="H258" s="18">
        <v>0</v>
      </c>
      <c r="I258" s="18">
        <f t="shared" si="46"/>
        <v>408.16999999999996</v>
      </c>
      <c r="J258" s="18">
        <f t="shared" si="47"/>
        <v>83091.83</v>
      </c>
      <c r="K258" s="37">
        <f t="shared" si="48"/>
        <v>0.99511173652694618</v>
      </c>
      <c r="L258" s="37">
        <f t="shared" si="49"/>
        <v>-0.99789592814371253</v>
      </c>
      <c r="M258" s="37">
        <f t="shared" si="50"/>
        <v>-0.99162011976047904</v>
      </c>
      <c r="O258" s="51"/>
      <c r="P258" s="51"/>
      <c r="Q258" s="51"/>
      <c r="R258" s="54"/>
      <c r="S258" s="54"/>
      <c r="T258" s="54"/>
      <c r="U258" s="54"/>
      <c r="V258" s="54"/>
      <c r="W258" s="51"/>
      <c r="X258" s="51"/>
      <c r="Y258" s="51"/>
    </row>
    <row r="259" spans="1:25" s="17" customFormat="1" x14ac:dyDescent="0.2">
      <c r="B259" s="43" t="s">
        <v>104</v>
      </c>
      <c r="C259" s="17" t="s">
        <v>105</v>
      </c>
      <c r="D259" s="18">
        <v>29600</v>
      </c>
      <c r="E259" s="18">
        <v>45700</v>
      </c>
      <c r="F259" s="18">
        <v>0</v>
      </c>
      <c r="G259" s="18">
        <v>5346.0599999999995</v>
      </c>
      <c r="H259" s="18">
        <v>2998</v>
      </c>
      <c r="I259" s="18">
        <f t="shared" si="46"/>
        <v>8344.06</v>
      </c>
      <c r="J259" s="18">
        <f t="shared" si="47"/>
        <v>37355.94</v>
      </c>
      <c r="K259" s="37">
        <f t="shared" si="48"/>
        <v>0.81741663019693656</v>
      </c>
      <c r="L259" s="37">
        <f t="shared" si="49"/>
        <v>-1</v>
      </c>
      <c r="M259" s="37">
        <f t="shared" si="50"/>
        <v>-0.79946008127539869</v>
      </c>
      <c r="O259" s="51"/>
      <c r="P259" s="51"/>
      <c r="Q259" s="51"/>
      <c r="R259" s="54"/>
      <c r="S259" s="54"/>
      <c r="T259" s="54"/>
      <c r="U259" s="54"/>
      <c r="V259" s="54"/>
      <c r="W259" s="51"/>
      <c r="X259" s="51"/>
      <c r="Y259" s="51"/>
    </row>
    <row r="260" spans="1:25" s="17" customFormat="1" x14ac:dyDescent="0.2">
      <c r="B260" s="43" t="s">
        <v>106</v>
      </c>
      <c r="C260" s="17" t="s">
        <v>107</v>
      </c>
      <c r="D260" s="18">
        <v>500</v>
      </c>
      <c r="E260" s="18">
        <v>500</v>
      </c>
      <c r="F260" s="18">
        <v>0</v>
      </c>
      <c r="G260" s="18">
        <v>0</v>
      </c>
      <c r="H260" s="18">
        <v>0</v>
      </c>
      <c r="I260" s="18">
        <f t="shared" si="46"/>
        <v>0</v>
      </c>
      <c r="J260" s="18">
        <f t="shared" si="47"/>
        <v>500</v>
      </c>
      <c r="K260" s="37">
        <f t="shared" si="48"/>
        <v>1</v>
      </c>
      <c r="L260" s="37">
        <f t="shared" si="49"/>
        <v>-1</v>
      </c>
      <c r="M260" s="37">
        <f t="shared" si="50"/>
        <v>-1</v>
      </c>
      <c r="O260" s="51"/>
      <c r="P260" s="51"/>
      <c r="Q260" s="51"/>
      <c r="R260" s="54"/>
      <c r="S260" s="54"/>
      <c r="T260" s="54"/>
      <c r="U260" s="54"/>
      <c r="V260" s="54"/>
      <c r="W260" s="51"/>
      <c r="X260" s="51"/>
      <c r="Y260" s="51"/>
    </row>
    <row r="261" spans="1:25" s="17" customFormat="1" x14ac:dyDescent="0.2">
      <c r="B261" s="43" t="s">
        <v>110</v>
      </c>
      <c r="C261" s="17" t="s">
        <v>111</v>
      </c>
      <c r="D261" s="18">
        <v>15787</v>
      </c>
      <c r="E261" s="18">
        <v>15787</v>
      </c>
      <c r="F261" s="18">
        <v>0</v>
      </c>
      <c r="G261" s="18">
        <v>81.739999999999995</v>
      </c>
      <c r="H261" s="18">
        <v>0</v>
      </c>
      <c r="I261" s="18">
        <f t="shared" si="46"/>
        <v>81.739999999999995</v>
      </c>
      <c r="J261" s="18">
        <f t="shared" si="47"/>
        <v>15705.26</v>
      </c>
      <c r="K261" s="37">
        <f t="shared" si="48"/>
        <v>0.99482232216380573</v>
      </c>
      <c r="L261" s="37">
        <f t="shared" si="49"/>
        <v>-1</v>
      </c>
      <c r="M261" s="37">
        <f t="shared" si="50"/>
        <v>-0.9911239808522383</v>
      </c>
      <c r="O261" s="51"/>
      <c r="P261" s="51"/>
      <c r="Q261" s="51"/>
      <c r="R261" s="54"/>
      <c r="S261" s="54"/>
      <c r="T261" s="54"/>
      <c r="U261" s="54"/>
      <c r="V261" s="54"/>
      <c r="W261" s="51"/>
      <c r="X261" s="51"/>
      <c r="Y261" s="51"/>
    </row>
    <row r="262" spans="1:25" s="17" customFormat="1" x14ac:dyDescent="0.2">
      <c r="B262" s="43" t="s">
        <v>112</v>
      </c>
      <c r="C262" s="17" t="s">
        <v>113</v>
      </c>
      <c r="D262" s="18">
        <v>21000</v>
      </c>
      <c r="E262" s="18">
        <v>21000</v>
      </c>
      <c r="F262" s="18">
        <v>0</v>
      </c>
      <c r="G262" s="18">
        <v>0</v>
      </c>
      <c r="H262" s="18">
        <v>0</v>
      </c>
      <c r="I262" s="18">
        <f t="shared" si="46"/>
        <v>0</v>
      </c>
      <c r="J262" s="18">
        <f t="shared" si="47"/>
        <v>21000</v>
      </c>
      <c r="K262" s="37">
        <f t="shared" si="48"/>
        <v>1</v>
      </c>
      <c r="L262" s="37">
        <f t="shared" si="49"/>
        <v>-1</v>
      </c>
      <c r="M262" s="37">
        <f t="shared" si="50"/>
        <v>-1</v>
      </c>
      <c r="O262" s="51"/>
      <c r="P262" s="51"/>
      <c r="Q262" s="51"/>
      <c r="R262" s="54"/>
      <c r="S262" s="54"/>
      <c r="T262" s="54"/>
      <c r="U262" s="54"/>
      <c r="V262" s="54"/>
      <c r="W262" s="51"/>
      <c r="X262" s="51"/>
      <c r="Y262" s="51"/>
    </row>
    <row r="263" spans="1:25" s="17" customFormat="1" x14ac:dyDescent="0.2">
      <c r="B263" s="43" t="s">
        <v>328</v>
      </c>
      <c r="C263" s="17" t="s">
        <v>329</v>
      </c>
      <c r="D263" s="18">
        <v>4500</v>
      </c>
      <c r="E263" s="18">
        <v>4500</v>
      </c>
      <c r="F263" s="18">
        <v>0</v>
      </c>
      <c r="G263" s="18">
        <v>0</v>
      </c>
      <c r="H263" s="18">
        <v>0</v>
      </c>
      <c r="I263" s="18">
        <f t="shared" si="46"/>
        <v>0</v>
      </c>
      <c r="J263" s="18">
        <f t="shared" si="47"/>
        <v>4500</v>
      </c>
      <c r="K263" s="37">
        <f t="shared" si="48"/>
        <v>1</v>
      </c>
      <c r="L263" s="37">
        <f t="shared" si="49"/>
        <v>-1</v>
      </c>
      <c r="M263" s="37">
        <f t="shared" si="50"/>
        <v>-1</v>
      </c>
      <c r="O263" s="51"/>
      <c r="P263" s="51"/>
      <c r="Q263" s="51"/>
      <c r="R263" s="54"/>
      <c r="S263" s="54"/>
      <c r="T263" s="54"/>
      <c r="U263" s="54"/>
      <c r="V263" s="54"/>
      <c r="W263" s="51"/>
      <c r="X263" s="51"/>
      <c r="Y263" s="51"/>
    </row>
    <row r="264" spans="1:25" s="17" customFormat="1" x14ac:dyDescent="0.2">
      <c r="B264" s="43" t="s">
        <v>114</v>
      </c>
      <c r="C264" s="17" t="s">
        <v>115</v>
      </c>
      <c r="D264" s="18">
        <v>111946</v>
      </c>
      <c r="E264" s="18">
        <v>108946</v>
      </c>
      <c r="F264" s="18">
        <v>5224</v>
      </c>
      <c r="G264" s="18">
        <v>88638.06</v>
      </c>
      <c r="H264" s="18">
        <v>19.12</v>
      </c>
      <c r="I264" s="18">
        <f t="shared" si="46"/>
        <v>88657.18</v>
      </c>
      <c r="J264" s="18">
        <f t="shared" si="47"/>
        <v>20288.820000000007</v>
      </c>
      <c r="K264" s="37">
        <f t="shared" si="48"/>
        <v>0.18622822315642618</v>
      </c>
      <c r="L264" s="37">
        <f t="shared" si="49"/>
        <v>-0.95204963927083142</v>
      </c>
      <c r="M264" s="37">
        <f t="shared" si="50"/>
        <v>0.39473647495089303</v>
      </c>
      <c r="O264" s="51"/>
      <c r="P264" s="51"/>
      <c r="Q264" s="51"/>
      <c r="R264" s="54"/>
      <c r="S264" s="54"/>
      <c r="T264" s="54"/>
      <c r="U264" s="54"/>
      <c r="V264" s="54"/>
      <c r="W264" s="51"/>
      <c r="X264" s="51"/>
      <c r="Y264" s="51"/>
    </row>
    <row r="265" spans="1:25" s="17" customFormat="1" x14ac:dyDescent="0.2">
      <c r="B265" s="43" t="s">
        <v>116</v>
      </c>
      <c r="C265" s="17" t="s">
        <v>117</v>
      </c>
      <c r="D265" s="18">
        <v>1000000</v>
      </c>
      <c r="E265" s="18">
        <v>200000</v>
      </c>
      <c r="F265" s="18">
        <v>0</v>
      </c>
      <c r="G265" s="18">
        <v>0</v>
      </c>
      <c r="H265" s="18">
        <v>0</v>
      </c>
      <c r="I265" s="18">
        <f t="shared" si="46"/>
        <v>0</v>
      </c>
      <c r="J265" s="18">
        <f t="shared" si="47"/>
        <v>200000</v>
      </c>
      <c r="K265" s="37">
        <f t="shared" si="48"/>
        <v>1</v>
      </c>
      <c r="L265" s="37">
        <f t="shared" si="49"/>
        <v>-1</v>
      </c>
      <c r="M265" s="37">
        <f t="shared" si="50"/>
        <v>-1</v>
      </c>
      <c r="O265" s="51"/>
      <c r="P265" s="51"/>
      <c r="Q265" s="51"/>
      <c r="R265" s="54"/>
      <c r="S265" s="54"/>
      <c r="T265" s="54"/>
      <c r="U265" s="54"/>
      <c r="V265" s="54"/>
      <c r="W265" s="51"/>
      <c r="X265" s="51"/>
      <c r="Y265" s="51"/>
    </row>
    <row r="266" spans="1:25" s="17" customFormat="1" x14ac:dyDescent="0.2">
      <c r="A266" s="62" t="s">
        <v>126</v>
      </c>
      <c r="B266" s="63"/>
      <c r="C266" s="62"/>
      <c r="D266" s="64">
        <v>44175446.219999999</v>
      </c>
      <c r="E266" s="64">
        <v>44298650.219999999</v>
      </c>
      <c r="F266" s="64">
        <v>1443954.77</v>
      </c>
      <c r="G266" s="64">
        <v>30897737.57</v>
      </c>
      <c r="H266" s="64">
        <v>233144.94999999998</v>
      </c>
      <c r="I266" s="64">
        <f t="shared" si="46"/>
        <v>31130882.52</v>
      </c>
      <c r="J266" s="64">
        <f t="shared" si="47"/>
        <v>13167767.699999999</v>
      </c>
      <c r="K266" s="65">
        <f t="shared" si="48"/>
        <v>0.29724986279728682</v>
      </c>
      <c r="L266" s="65">
        <f t="shared" si="49"/>
        <v>-0.96740409103146707</v>
      </c>
      <c r="M266" s="65">
        <f t="shared" si="50"/>
        <v>0.19569219055090201</v>
      </c>
      <c r="O266" s="51"/>
      <c r="P266" s="51"/>
      <c r="Q266" s="51"/>
      <c r="R266" s="54"/>
      <c r="S266" s="54"/>
      <c r="T266" s="54"/>
      <c r="U266" s="54"/>
      <c r="V266" s="54"/>
      <c r="W266" s="51"/>
      <c r="X266" s="51"/>
      <c r="Y266" s="51"/>
    </row>
    <row r="267" spans="1:25" s="17" customFormat="1" x14ac:dyDescent="0.2">
      <c r="A267" s="17" t="s">
        <v>373</v>
      </c>
      <c r="B267" s="43" t="s">
        <v>64</v>
      </c>
      <c r="C267" s="17" t="s">
        <v>65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f t="shared" si="46"/>
        <v>0</v>
      </c>
      <c r="J267" s="18">
        <f t="shared" si="47"/>
        <v>0</v>
      </c>
      <c r="K267" s="37" t="str">
        <f t="shared" si="48"/>
        <v>NA</v>
      </c>
      <c r="L267" s="37" t="str">
        <f t="shared" si="49"/>
        <v>NA</v>
      </c>
      <c r="M267" s="37" t="str">
        <f t="shared" si="50"/>
        <v>NA</v>
      </c>
      <c r="O267" s="51"/>
      <c r="P267" s="51"/>
      <c r="Q267" s="51"/>
      <c r="R267" s="54"/>
      <c r="S267" s="54"/>
      <c r="T267" s="54"/>
      <c r="U267" s="54"/>
      <c r="V267" s="54"/>
      <c r="W267" s="51"/>
      <c r="X267" s="51"/>
      <c r="Y267" s="51"/>
    </row>
    <row r="268" spans="1:25" s="17" customFormat="1" x14ac:dyDescent="0.2">
      <c r="B268" s="43" t="s">
        <v>257</v>
      </c>
      <c r="C268" s="17" t="s">
        <v>66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f t="shared" si="46"/>
        <v>0</v>
      </c>
      <c r="J268" s="18">
        <f t="shared" si="47"/>
        <v>0</v>
      </c>
      <c r="K268" s="37" t="str">
        <f t="shared" si="48"/>
        <v>NA</v>
      </c>
      <c r="L268" s="37" t="str">
        <f t="shared" si="49"/>
        <v>NA</v>
      </c>
      <c r="M268" s="37" t="str">
        <f t="shared" si="50"/>
        <v>NA</v>
      </c>
      <c r="O268" s="51"/>
      <c r="P268" s="51"/>
      <c r="Q268" s="51"/>
      <c r="R268" s="54"/>
      <c r="S268" s="54"/>
      <c r="T268" s="54"/>
      <c r="U268" s="54"/>
      <c r="V268" s="54"/>
      <c r="W268" s="51"/>
      <c r="X268" s="51"/>
      <c r="Y268" s="51"/>
    </row>
    <row r="269" spans="1:25" s="17" customFormat="1" x14ac:dyDescent="0.2">
      <c r="B269" s="43" t="s">
        <v>67</v>
      </c>
      <c r="C269" s="17" t="s">
        <v>66</v>
      </c>
      <c r="D269" s="18"/>
      <c r="E269" s="18"/>
      <c r="F269" s="18">
        <v>0</v>
      </c>
      <c r="G269" s="18">
        <v>0</v>
      </c>
      <c r="H269" s="18">
        <v>0</v>
      </c>
      <c r="I269" s="18">
        <f t="shared" si="46"/>
        <v>0</v>
      </c>
      <c r="J269" s="18">
        <f t="shared" si="47"/>
        <v>0</v>
      </c>
      <c r="K269" s="37" t="str">
        <f t="shared" si="48"/>
        <v>NA</v>
      </c>
      <c r="L269" s="37" t="str">
        <f t="shared" si="49"/>
        <v>NA</v>
      </c>
      <c r="M269" s="37" t="str">
        <f t="shared" si="50"/>
        <v>NA</v>
      </c>
      <c r="O269" s="51"/>
      <c r="P269" s="51"/>
      <c r="Q269" s="51"/>
      <c r="R269" s="54"/>
      <c r="S269" s="54"/>
      <c r="T269" s="54"/>
      <c r="U269" s="54"/>
      <c r="V269" s="54"/>
      <c r="W269" s="51"/>
      <c r="X269" s="51"/>
      <c r="Y269" s="51"/>
    </row>
    <row r="270" spans="1:25" s="17" customFormat="1" x14ac:dyDescent="0.2">
      <c r="B270" s="43" t="s">
        <v>262</v>
      </c>
      <c r="C270" s="17" t="s">
        <v>263</v>
      </c>
      <c r="D270" s="18">
        <v>0</v>
      </c>
      <c r="E270" s="18">
        <v>0</v>
      </c>
      <c r="F270" s="18">
        <v>0</v>
      </c>
      <c r="G270" s="18">
        <v>0</v>
      </c>
      <c r="H270" s="18">
        <v>0</v>
      </c>
      <c r="I270" s="18">
        <f t="shared" si="46"/>
        <v>0</v>
      </c>
      <c r="J270" s="18">
        <f t="shared" si="47"/>
        <v>0</v>
      </c>
      <c r="K270" s="37" t="str">
        <f t="shared" si="48"/>
        <v>NA</v>
      </c>
      <c r="L270" s="37" t="str">
        <f t="shared" si="49"/>
        <v>NA</v>
      </c>
      <c r="M270" s="37" t="str">
        <f t="shared" si="50"/>
        <v>NA</v>
      </c>
      <c r="O270" s="51"/>
      <c r="P270" s="51"/>
      <c r="Q270" s="51"/>
      <c r="R270" s="54"/>
      <c r="S270" s="54"/>
      <c r="T270" s="54"/>
      <c r="U270" s="54"/>
      <c r="V270" s="54"/>
      <c r="W270" s="51"/>
      <c r="X270" s="51"/>
      <c r="Y270" s="51"/>
    </row>
    <row r="271" spans="1:25" s="17" customFormat="1" x14ac:dyDescent="0.2">
      <c r="B271" s="43" t="s">
        <v>266</v>
      </c>
      <c r="C271" s="17" t="s">
        <v>267</v>
      </c>
      <c r="D271" s="18">
        <v>15266093.59</v>
      </c>
      <c r="E271" s="18">
        <v>15266093.59</v>
      </c>
      <c r="F271" s="18">
        <v>1742709.9999999995</v>
      </c>
      <c r="G271" s="18">
        <v>11275391.119999994</v>
      </c>
      <c r="H271" s="18">
        <v>0</v>
      </c>
      <c r="I271" s="18">
        <f t="shared" si="46"/>
        <v>11275391.119999994</v>
      </c>
      <c r="J271" s="18">
        <f t="shared" si="47"/>
        <v>3990702.4700000063</v>
      </c>
      <c r="K271" s="37">
        <f t="shared" si="48"/>
        <v>0.26140953784104282</v>
      </c>
      <c r="L271" s="37">
        <f t="shared" si="49"/>
        <v>-0.88584440480952142</v>
      </c>
      <c r="M271" s="37">
        <f t="shared" si="50"/>
        <v>0.26615507798678362</v>
      </c>
      <c r="O271" s="51"/>
      <c r="P271" s="51"/>
      <c r="Q271" s="51"/>
      <c r="R271" s="54"/>
      <c r="S271" s="54"/>
      <c r="T271" s="54"/>
      <c r="U271" s="54"/>
      <c r="V271" s="54"/>
      <c r="W271" s="51"/>
      <c r="X271" s="51"/>
      <c r="Y271" s="51"/>
    </row>
    <row r="272" spans="1:25" s="17" customFormat="1" x14ac:dyDescent="0.2">
      <c r="B272" s="43" t="s">
        <v>374</v>
      </c>
      <c r="C272" s="17" t="s">
        <v>375</v>
      </c>
      <c r="D272" s="18">
        <v>24016283.259999998</v>
      </c>
      <c r="E272" s="18">
        <v>24016283.259999998</v>
      </c>
      <c r="F272" s="18">
        <v>2073438.5100000002</v>
      </c>
      <c r="G272" s="18">
        <v>12533409.029999996</v>
      </c>
      <c r="H272" s="18">
        <v>0</v>
      </c>
      <c r="I272" s="18">
        <f t="shared" si="46"/>
        <v>12533409.029999996</v>
      </c>
      <c r="J272" s="18">
        <f t="shared" si="47"/>
        <v>11482874.230000002</v>
      </c>
      <c r="K272" s="37">
        <f t="shared" si="48"/>
        <v>0.47812869733782459</v>
      </c>
      <c r="L272" s="37">
        <f t="shared" si="49"/>
        <v>-0.91366530417912795</v>
      </c>
      <c r="M272" s="37">
        <f t="shared" si="50"/>
        <v>-0.10536348115055652</v>
      </c>
      <c r="O272" s="51"/>
      <c r="P272" s="51"/>
      <c r="Q272" s="51"/>
      <c r="R272" s="54"/>
      <c r="S272" s="54"/>
      <c r="T272" s="54"/>
      <c r="U272" s="54"/>
      <c r="V272" s="54"/>
      <c r="W272" s="51"/>
      <c r="X272" s="51"/>
      <c r="Y272" s="51"/>
    </row>
    <row r="273" spans="1:25" s="17" customFormat="1" x14ac:dyDescent="0.2">
      <c r="B273" s="43" t="s">
        <v>68</v>
      </c>
      <c r="C273" s="17" t="s">
        <v>69</v>
      </c>
      <c r="D273" s="18">
        <v>13604554.519999994</v>
      </c>
      <c r="E273" s="18">
        <v>13604554.519999994</v>
      </c>
      <c r="F273" s="18">
        <v>1193092.5999999999</v>
      </c>
      <c r="G273" s="18">
        <v>7670899.1500000004</v>
      </c>
      <c r="H273" s="18">
        <v>0</v>
      </c>
      <c r="I273" s="18">
        <f t="shared" si="46"/>
        <v>7670899.1500000004</v>
      </c>
      <c r="J273" s="18">
        <f t="shared" si="47"/>
        <v>5933655.3699999936</v>
      </c>
      <c r="K273" s="37">
        <f t="shared" si="48"/>
        <v>0.43615212547216842</v>
      </c>
      <c r="L273" s="37">
        <f t="shared" si="49"/>
        <v>-0.91230197223686815</v>
      </c>
      <c r="M273" s="37">
        <f t="shared" si="50"/>
        <v>-3.3403643666574556E-2</v>
      </c>
      <c r="O273" s="51"/>
      <c r="P273" s="51"/>
      <c r="Q273" s="51"/>
      <c r="R273" s="54"/>
      <c r="S273" s="54"/>
      <c r="T273" s="54"/>
      <c r="U273" s="54"/>
      <c r="V273" s="54"/>
      <c r="W273" s="51"/>
      <c r="X273" s="51"/>
      <c r="Y273" s="51"/>
    </row>
    <row r="274" spans="1:25" s="17" customFormat="1" x14ac:dyDescent="0.2">
      <c r="B274" s="43" t="s">
        <v>376</v>
      </c>
      <c r="C274" s="17" t="s">
        <v>377</v>
      </c>
      <c r="D274" s="18">
        <v>0</v>
      </c>
      <c r="E274" s="18">
        <v>0</v>
      </c>
      <c r="F274" s="18">
        <v>0</v>
      </c>
      <c r="G274" s="18">
        <v>0</v>
      </c>
      <c r="H274" s="18">
        <v>0</v>
      </c>
      <c r="I274" s="18">
        <f t="shared" si="46"/>
        <v>0</v>
      </c>
      <c r="J274" s="18">
        <f t="shared" si="47"/>
        <v>0</v>
      </c>
      <c r="K274" s="37" t="str">
        <f t="shared" si="48"/>
        <v>NA</v>
      </c>
      <c r="L274" s="37" t="str">
        <f t="shared" si="49"/>
        <v>NA</v>
      </c>
      <c r="M274" s="37" t="str">
        <f t="shared" si="50"/>
        <v>NA</v>
      </c>
      <c r="O274" s="51"/>
      <c r="P274" s="51"/>
      <c r="Q274" s="51"/>
      <c r="R274" s="54"/>
      <c r="S274" s="54"/>
      <c r="T274" s="54"/>
      <c r="U274" s="54"/>
      <c r="V274" s="54"/>
      <c r="W274" s="51"/>
      <c r="X274" s="51"/>
      <c r="Y274" s="51"/>
    </row>
    <row r="275" spans="1:25" s="17" customFormat="1" x14ac:dyDescent="0.2">
      <c r="B275" s="43" t="s">
        <v>70</v>
      </c>
      <c r="C275" s="17" t="s">
        <v>71</v>
      </c>
      <c r="D275" s="18">
        <v>12957</v>
      </c>
      <c r="E275" s="18">
        <v>12957</v>
      </c>
      <c r="F275" s="18">
        <v>0</v>
      </c>
      <c r="G275" s="18">
        <v>0</v>
      </c>
      <c r="H275" s="18">
        <v>0</v>
      </c>
      <c r="I275" s="18">
        <f t="shared" si="46"/>
        <v>0</v>
      </c>
      <c r="J275" s="18">
        <f t="shared" si="47"/>
        <v>12957</v>
      </c>
      <c r="K275" s="37">
        <f t="shared" si="48"/>
        <v>1</v>
      </c>
      <c r="L275" s="37">
        <f t="shared" si="49"/>
        <v>-1</v>
      </c>
      <c r="M275" s="37">
        <f t="shared" si="50"/>
        <v>-1</v>
      </c>
      <c r="O275" s="51"/>
      <c r="P275" s="51"/>
      <c r="Q275" s="51"/>
      <c r="R275" s="54"/>
      <c r="S275" s="54"/>
      <c r="T275" s="54"/>
      <c r="U275" s="54"/>
      <c r="V275" s="54"/>
      <c r="W275" s="51"/>
      <c r="X275" s="51"/>
      <c r="Y275" s="51"/>
    </row>
    <row r="276" spans="1:25" s="17" customFormat="1" x14ac:dyDescent="0.2">
      <c r="B276" s="43" t="s">
        <v>72</v>
      </c>
      <c r="C276" s="17" t="s">
        <v>73</v>
      </c>
      <c r="D276" s="18">
        <v>851171</v>
      </c>
      <c r="E276" s="18">
        <v>851171</v>
      </c>
      <c r="F276" s="18">
        <v>2600</v>
      </c>
      <c r="G276" s="18">
        <v>108400</v>
      </c>
      <c r="H276" s="18">
        <v>0</v>
      </c>
      <c r="I276" s="18">
        <f t="shared" si="46"/>
        <v>108400</v>
      </c>
      <c r="J276" s="18">
        <f t="shared" si="47"/>
        <v>742771</v>
      </c>
      <c r="K276" s="37">
        <f t="shared" si="48"/>
        <v>0.87264603704778476</v>
      </c>
      <c r="L276" s="37">
        <f t="shared" si="49"/>
        <v>-0.99694538465243765</v>
      </c>
      <c r="M276" s="37">
        <f t="shared" si="50"/>
        <v>-0.78167892065334532</v>
      </c>
      <c r="O276" s="51"/>
      <c r="P276" s="51"/>
      <c r="Q276" s="51"/>
      <c r="R276" s="54"/>
      <c r="S276" s="54"/>
      <c r="T276" s="54"/>
      <c r="U276" s="54"/>
      <c r="V276" s="54"/>
      <c r="W276" s="51"/>
      <c r="X276" s="51"/>
      <c r="Y276" s="51"/>
    </row>
    <row r="277" spans="1:25" s="17" customFormat="1" x14ac:dyDescent="0.2">
      <c r="B277" s="43" t="s">
        <v>74</v>
      </c>
      <c r="C277" s="17" t="s">
        <v>75</v>
      </c>
      <c r="D277" s="18">
        <v>7325640</v>
      </c>
      <c r="E277" s="18">
        <v>7325640</v>
      </c>
      <c r="F277" s="18">
        <v>589113</v>
      </c>
      <c r="G277" s="18">
        <v>3722158.54</v>
      </c>
      <c r="H277" s="18">
        <v>0</v>
      </c>
      <c r="I277" s="18">
        <f t="shared" si="46"/>
        <v>3722158.54</v>
      </c>
      <c r="J277" s="18">
        <f t="shared" si="47"/>
        <v>3603481.46</v>
      </c>
      <c r="K277" s="37">
        <f t="shared" si="48"/>
        <v>0.49189988315014116</v>
      </c>
      <c r="L277" s="37">
        <f t="shared" si="49"/>
        <v>-0.91958204334365323</v>
      </c>
      <c r="M277" s="37">
        <f t="shared" si="50"/>
        <v>-0.12897122825738483</v>
      </c>
      <c r="O277" s="51"/>
      <c r="P277" s="51"/>
      <c r="Q277" s="51"/>
      <c r="R277" s="54"/>
      <c r="S277" s="54"/>
      <c r="T277" s="54"/>
      <c r="U277" s="54"/>
      <c r="V277" s="54"/>
      <c r="W277" s="51"/>
      <c r="X277" s="51"/>
      <c r="Y277" s="51"/>
    </row>
    <row r="278" spans="1:25" s="17" customFormat="1" x14ac:dyDescent="0.2">
      <c r="B278" s="43" t="s">
        <v>76</v>
      </c>
      <c r="C278" s="17" t="s">
        <v>77</v>
      </c>
      <c r="D278" s="18">
        <v>10624597.119999997</v>
      </c>
      <c r="E278" s="18">
        <v>10624597.119999997</v>
      </c>
      <c r="F278" s="18">
        <v>913170.31000000029</v>
      </c>
      <c r="G278" s="18">
        <v>5874775.9400000004</v>
      </c>
      <c r="H278" s="18">
        <v>0</v>
      </c>
      <c r="I278" s="18">
        <f t="shared" si="46"/>
        <v>5874775.9400000004</v>
      </c>
      <c r="J278" s="18">
        <f t="shared" si="47"/>
        <v>4749821.1799999969</v>
      </c>
      <c r="K278" s="37">
        <f t="shared" si="48"/>
        <v>0.44705894504543792</v>
      </c>
      <c r="L278" s="37">
        <f t="shared" si="49"/>
        <v>-0.91405130004590696</v>
      </c>
      <c r="M278" s="37">
        <f t="shared" si="50"/>
        <v>-5.210104864932226E-2</v>
      </c>
      <c r="O278" s="51"/>
      <c r="P278" s="51"/>
      <c r="Q278" s="51"/>
      <c r="R278" s="54"/>
      <c r="S278" s="54"/>
      <c r="T278" s="54"/>
      <c r="U278" s="54"/>
      <c r="V278" s="54"/>
      <c r="W278" s="51"/>
      <c r="X278" s="51"/>
      <c r="Y278" s="51"/>
    </row>
    <row r="279" spans="1:25" s="17" customFormat="1" x14ac:dyDescent="0.2">
      <c r="B279" s="43" t="s">
        <v>78</v>
      </c>
      <c r="C279" s="17" t="s">
        <v>79</v>
      </c>
      <c r="D279" s="18">
        <v>12200</v>
      </c>
      <c r="E279" s="18">
        <v>12200</v>
      </c>
      <c r="F279" s="18">
        <v>0</v>
      </c>
      <c r="G279" s="18">
        <v>0</v>
      </c>
      <c r="H279" s="18">
        <v>0</v>
      </c>
      <c r="I279" s="18">
        <f t="shared" si="46"/>
        <v>0</v>
      </c>
      <c r="J279" s="18">
        <f t="shared" si="47"/>
        <v>12200</v>
      </c>
      <c r="K279" s="37">
        <f t="shared" si="48"/>
        <v>1</v>
      </c>
      <c r="L279" s="37">
        <f t="shared" si="49"/>
        <v>-1</v>
      </c>
      <c r="M279" s="37">
        <f t="shared" si="50"/>
        <v>-1</v>
      </c>
      <c r="O279" s="51"/>
      <c r="P279" s="51"/>
      <c r="Q279" s="51"/>
      <c r="R279" s="54"/>
      <c r="S279" s="54"/>
      <c r="T279" s="54"/>
      <c r="U279" s="54"/>
      <c r="V279" s="54"/>
      <c r="W279" s="51"/>
      <c r="X279" s="51"/>
      <c r="Y279" s="51"/>
    </row>
    <row r="280" spans="1:25" s="17" customFormat="1" x14ac:dyDescent="0.2">
      <c r="B280" s="43" t="s">
        <v>82</v>
      </c>
      <c r="C280" s="17" t="s">
        <v>83</v>
      </c>
      <c r="D280" s="18">
        <v>1411407.1199999996</v>
      </c>
      <c r="E280" s="18">
        <v>1411407.1199999996</v>
      </c>
      <c r="F280" s="18">
        <v>183960.91999999987</v>
      </c>
      <c r="G280" s="18">
        <v>1175857.5500000003</v>
      </c>
      <c r="H280" s="18">
        <v>0</v>
      </c>
      <c r="I280" s="18">
        <f t="shared" si="46"/>
        <v>1175857.5500000003</v>
      </c>
      <c r="J280" s="18">
        <f t="shared" si="47"/>
        <v>235549.56999999937</v>
      </c>
      <c r="K280" s="37">
        <f t="shared" si="48"/>
        <v>0.16688988362195553</v>
      </c>
      <c r="L280" s="37">
        <f t="shared" si="49"/>
        <v>-0.86966133485283825</v>
      </c>
      <c r="M280" s="37">
        <f t="shared" si="50"/>
        <v>0.42818877093379065</v>
      </c>
      <c r="O280" s="51"/>
      <c r="P280" s="51"/>
      <c r="Q280" s="51"/>
      <c r="R280" s="54"/>
      <c r="S280" s="54"/>
      <c r="T280" s="54"/>
      <c r="U280" s="54"/>
      <c r="V280" s="54"/>
      <c r="W280" s="51"/>
      <c r="X280" s="51"/>
      <c r="Y280" s="51"/>
    </row>
    <row r="281" spans="1:25" s="17" customFormat="1" x14ac:dyDescent="0.2">
      <c r="B281" s="43" t="s">
        <v>98</v>
      </c>
      <c r="C281" s="17" t="s">
        <v>99</v>
      </c>
      <c r="D281" s="18">
        <v>0</v>
      </c>
      <c r="E281" s="18">
        <v>0</v>
      </c>
      <c r="F281" s="18">
        <v>0</v>
      </c>
      <c r="G281" s="18">
        <v>0</v>
      </c>
      <c r="H281" s="18">
        <v>0</v>
      </c>
      <c r="I281" s="18">
        <f t="shared" si="46"/>
        <v>0</v>
      </c>
      <c r="J281" s="18">
        <f t="shared" si="47"/>
        <v>0</v>
      </c>
      <c r="K281" s="37" t="str">
        <f t="shared" si="48"/>
        <v>NA</v>
      </c>
      <c r="L281" s="37" t="str">
        <f t="shared" si="49"/>
        <v>NA</v>
      </c>
      <c r="M281" s="37" t="str">
        <f t="shared" si="50"/>
        <v>NA</v>
      </c>
      <c r="O281" s="51"/>
      <c r="P281" s="51"/>
      <c r="Q281" s="51"/>
      <c r="R281" s="54"/>
      <c r="S281" s="54"/>
      <c r="T281" s="54"/>
      <c r="U281" s="54"/>
      <c r="V281" s="54"/>
      <c r="W281" s="51"/>
      <c r="X281" s="51"/>
      <c r="Y281" s="51"/>
    </row>
    <row r="282" spans="1:25" s="17" customFormat="1" x14ac:dyDescent="0.2">
      <c r="B282" s="43" t="s">
        <v>302</v>
      </c>
      <c r="C282" s="17" t="s">
        <v>303</v>
      </c>
      <c r="D282" s="18">
        <v>0</v>
      </c>
      <c r="E282" s="18">
        <v>5000</v>
      </c>
      <c r="F282" s="18">
        <v>0</v>
      </c>
      <c r="G282" s="18">
        <v>2391.41</v>
      </c>
      <c r="H282" s="18">
        <v>15.66</v>
      </c>
      <c r="I282" s="18">
        <f t="shared" si="46"/>
        <v>2407.0699999999997</v>
      </c>
      <c r="J282" s="18">
        <f t="shared" si="47"/>
        <v>2592.9300000000003</v>
      </c>
      <c r="K282" s="37">
        <f t="shared" si="48"/>
        <v>0.5185860000000001</v>
      </c>
      <c r="L282" s="37">
        <f t="shared" si="49"/>
        <v>-1</v>
      </c>
      <c r="M282" s="37">
        <f t="shared" si="50"/>
        <v>-0.18008800000000014</v>
      </c>
      <c r="O282" s="51"/>
      <c r="P282" s="51"/>
      <c r="Q282" s="51"/>
      <c r="R282" s="54"/>
      <c r="S282" s="54"/>
      <c r="T282" s="54"/>
      <c r="U282" s="54"/>
      <c r="V282" s="54"/>
      <c r="W282" s="51"/>
      <c r="X282" s="51"/>
      <c r="Y282" s="51"/>
    </row>
    <row r="283" spans="1:25" s="17" customFormat="1" x14ac:dyDescent="0.2">
      <c r="B283" s="43" t="s">
        <v>102</v>
      </c>
      <c r="C283" s="17" t="s">
        <v>103</v>
      </c>
      <c r="D283" s="18">
        <v>85000</v>
      </c>
      <c r="E283" s="18">
        <v>37000</v>
      </c>
      <c r="F283" s="18">
        <v>0</v>
      </c>
      <c r="G283" s="18">
        <v>585.53</v>
      </c>
      <c r="H283" s="18">
        <v>35700</v>
      </c>
      <c r="I283" s="18">
        <f t="shared" si="46"/>
        <v>36285.53</v>
      </c>
      <c r="J283" s="18">
        <f t="shared" si="47"/>
        <v>714.47000000000116</v>
      </c>
      <c r="K283" s="37">
        <f t="shared" si="48"/>
        <v>1.9310000000000032E-2</v>
      </c>
      <c r="L283" s="37">
        <f t="shared" si="49"/>
        <v>-1</v>
      </c>
      <c r="M283" s="37">
        <f t="shared" si="50"/>
        <v>-0.97287119691119694</v>
      </c>
      <c r="O283" s="51"/>
      <c r="P283" s="51"/>
      <c r="Q283" s="51"/>
      <c r="R283" s="54"/>
      <c r="S283" s="54"/>
      <c r="T283" s="54"/>
      <c r="U283" s="54"/>
      <c r="V283" s="54"/>
      <c r="W283" s="51"/>
      <c r="X283" s="51"/>
      <c r="Y283" s="51"/>
    </row>
    <row r="284" spans="1:25" s="17" customFormat="1" x14ac:dyDescent="0.2">
      <c r="B284" s="43" t="s">
        <v>104</v>
      </c>
      <c r="C284" s="17" t="s">
        <v>105</v>
      </c>
      <c r="D284" s="18">
        <v>0</v>
      </c>
      <c r="E284" s="18">
        <v>15000</v>
      </c>
      <c r="F284" s="18">
        <v>0</v>
      </c>
      <c r="G284" s="18">
        <v>1543.93</v>
      </c>
      <c r="H284" s="18">
        <v>9055</v>
      </c>
      <c r="I284" s="18">
        <f t="shared" si="46"/>
        <v>10598.93</v>
      </c>
      <c r="J284" s="18">
        <f t="shared" si="47"/>
        <v>4401.07</v>
      </c>
      <c r="K284" s="37">
        <f t="shared" si="48"/>
        <v>0.29340466666666665</v>
      </c>
      <c r="L284" s="37">
        <f t="shared" si="49"/>
        <v>-1</v>
      </c>
      <c r="M284" s="37">
        <f t="shared" si="50"/>
        <v>-0.82355085714285714</v>
      </c>
      <c r="O284" s="51"/>
      <c r="P284" s="51"/>
      <c r="Q284" s="51"/>
      <c r="R284" s="54"/>
      <c r="S284" s="54"/>
      <c r="T284" s="54"/>
      <c r="U284" s="54"/>
      <c r="V284" s="54"/>
      <c r="W284" s="51"/>
      <c r="X284" s="51"/>
      <c r="Y284" s="51"/>
    </row>
    <row r="285" spans="1:25" s="17" customFormat="1" x14ac:dyDescent="0.2">
      <c r="B285" s="43" t="s">
        <v>116</v>
      </c>
      <c r="C285" s="17" t="s">
        <v>117</v>
      </c>
      <c r="D285" s="18">
        <v>1000000</v>
      </c>
      <c r="E285" s="18">
        <v>1000000</v>
      </c>
      <c r="F285" s="18">
        <v>0</v>
      </c>
      <c r="G285" s="18">
        <v>0</v>
      </c>
      <c r="H285" s="18">
        <v>0</v>
      </c>
      <c r="I285" s="18">
        <f t="shared" si="46"/>
        <v>0</v>
      </c>
      <c r="J285" s="18">
        <f t="shared" si="47"/>
        <v>1000000</v>
      </c>
      <c r="K285" s="37">
        <f t="shared" si="48"/>
        <v>1</v>
      </c>
      <c r="L285" s="37">
        <f t="shared" si="49"/>
        <v>-1</v>
      </c>
      <c r="M285" s="37">
        <f t="shared" si="50"/>
        <v>-1</v>
      </c>
      <c r="O285" s="51"/>
      <c r="P285" s="51"/>
      <c r="Q285" s="51"/>
      <c r="R285" s="54"/>
      <c r="S285" s="54"/>
      <c r="T285" s="54"/>
      <c r="U285" s="54"/>
      <c r="V285" s="54"/>
      <c r="W285" s="51"/>
      <c r="X285" s="51"/>
      <c r="Y285" s="51"/>
    </row>
    <row r="286" spans="1:25" s="17" customFormat="1" x14ac:dyDescent="0.2">
      <c r="A286" s="62" t="s">
        <v>378</v>
      </c>
      <c r="B286" s="63"/>
      <c r="C286" s="62"/>
      <c r="D286" s="64">
        <v>74209903.609999985</v>
      </c>
      <c r="E286" s="64">
        <v>74181903.609999985</v>
      </c>
      <c r="F286" s="64">
        <v>6698085.3399999999</v>
      </c>
      <c r="G286" s="64">
        <v>42365412.199999981</v>
      </c>
      <c r="H286" s="64">
        <v>44770.66</v>
      </c>
      <c r="I286" s="64">
        <f t="shared" si="46"/>
        <v>42410182.859999977</v>
      </c>
      <c r="J286" s="64">
        <f t="shared" si="47"/>
        <v>31771720.750000007</v>
      </c>
      <c r="K286" s="65">
        <f t="shared" si="48"/>
        <v>0.42829476198177618</v>
      </c>
      <c r="L286" s="65">
        <f t="shared" si="49"/>
        <v>-0.90970728689824187</v>
      </c>
      <c r="M286" s="65">
        <f t="shared" si="50"/>
        <v>-2.0968492584013808E-2</v>
      </c>
      <c r="O286" s="51"/>
      <c r="P286" s="51"/>
      <c r="Q286" s="51"/>
      <c r="R286" s="54"/>
      <c r="S286" s="54"/>
      <c r="T286" s="54"/>
      <c r="U286" s="54"/>
      <c r="V286" s="54"/>
      <c r="W286" s="51"/>
      <c r="X286" s="51"/>
      <c r="Y286" s="51"/>
    </row>
    <row r="287" spans="1:25" s="17" customFormat="1" x14ac:dyDescent="0.2">
      <c r="A287" s="17" t="s">
        <v>127</v>
      </c>
      <c r="B287" s="43" t="s">
        <v>64</v>
      </c>
      <c r="C287" s="17" t="s">
        <v>65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f t="shared" si="46"/>
        <v>0</v>
      </c>
      <c r="J287" s="18">
        <f t="shared" si="47"/>
        <v>0</v>
      </c>
      <c r="K287" s="37" t="str">
        <f t="shared" si="48"/>
        <v>NA</v>
      </c>
      <c r="L287" s="37" t="str">
        <f t="shared" si="49"/>
        <v>NA</v>
      </c>
      <c r="M287" s="37" t="str">
        <f t="shared" si="50"/>
        <v>NA</v>
      </c>
      <c r="O287" s="51"/>
      <c r="P287" s="51"/>
      <c r="Q287" s="51"/>
      <c r="R287" s="54"/>
      <c r="S287" s="54"/>
      <c r="T287" s="54"/>
      <c r="U287" s="54"/>
      <c r="V287" s="54"/>
      <c r="W287" s="51"/>
      <c r="X287" s="51"/>
      <c r="Y287" s="51"/>
    </row>
    <row r="288" spans="1:25" s="17" customFormat="1" x14ac:dyDescent="0.2">
      <c r="B288" s="43" t="s">
        <v>68</v>
      </c>
      <c r="C288" s="17" t="s">
        <v>69</v>
      </c>
      <c r="D288" s="18">
        <v>54204</v>
      </c>
      <c r="E288" s="18">
        <v>54204</v>
      </c>
      <c r="F288" s="18">
        <v>18438.099999999999</v>
      </c>
      <c r="G288" s="18">
        <v>113799.10999999999</v>
      </c>
      <c r="H288" s="18">
        <v>0</v>
      </c>
      <c r="I288" s="18">
        <f t="shared" si="46"/>
        <v>113799.10999999999</v>
      </c>
      <c r="J288" s="18">
        <f t="shared" si="47"/>
        <v>-59595.109999999986</v>
      </c>
      <c r="K288" s="37">
        <f t="shared" si="48"/>
        <v>-1.0994596339753522</v>
      </c>
      <c r="L288" s="37">
        <f t="shared" si="49"/>
        <v>-0.65983875728728514</v>
      </c>
      <c r="M288" s="37">
        <f t="shared" si="50"/>
        <v>2.5990736582434608</v>
      </c>
      <c r="O288" s="51"/>
      <c r="P288" s="51"/>
      <c r="Q288" s="51"/>
      <c r="R288" s="54"/>
      <c r="S288" s="54"/>
      <c r="T288" s="54"/>
      <c r="U288" s="54"/>
      <c r="V288" s="54"/>
      <c r="W288" s="51"/>
      <c r="X288" s="51"/>
      <c r="Y288" s="51"/>
    </row>
    <row r="289" spans="2:25" s="17" customFormat="1" x14ac:dyDescent="0.2">
      <c r="B289" s="43" t="s">
        <v>128</v>
      </c>
      <c r="C289" s="17" t="s">
        <v>129</v>
      </c>
      <c r="D289" s="18">
        <v>3662016.3</v>
      </c>
      <c r="E289" s="18">
        <v>3662016.3</v>
      </c>
      <c r="F289" s="18">
        <v>245983.3</v>
      </c>
      <c r="G289" s="18">
        <v>1725164.98</v>
      </c>
      <c r="H289" s="18">
        <v>0</v>
      </c>
      <c r="I289" s="18">
        <f t="shared" si="46"/>
        <v>1725164.98</v>
      </c>
      <c r="J289" s="18">
        <f t="shared" si="47"/>
        <v>1936851.3199999998</v>
      </c>
      <c r="K289" s="37">
        <f t="shared" si="48"/>
        <v>0.52890297621012772</v>
      </c>
      <c r="L289" s="37">
        <f t="shared" si="49"/>
        <v>-0.93282845300278983</v>
      </c>
      <c r="M289" s="37">
        <f t="shared" si="50"/>
        <v>-0.19240510207450462</v>
      </c>
      <c r="O289" s="51"/>
      <c r="P289" s="51"/>
      <c r="Q289" s="51"/>
      <c r="R289" s="54"/>
      <c r="S289" s="54"/>
      <c r="T289" s="54"/>
      <c r="U289" s="54"/>
      <c r="V289" s="54"/>
      <c r="W289" s="51"/>
      <c r="X289" s="51"/>
      <c r="Y289" s="51"/>
    </row>
    <row r="290" spans="2:25" s="17" customFormat="1" x14ac:dyDescent="0.2">
      <c r="B290" s="43" t="s">
        <v>130</v>
      </c>
      <c r="C290" s="17" t="s">
        <v>131</v>
      </c>
      <c r="D290" s="18">
        <v>133357</v>
      </c>
      <c r="E290" s="18">
        <v>133357</v>
      </c>
      <c r="F290" s="18">
        <v>19500.060000000001</v>
      </c>
      <c r="G290" s="18">
        <v>137435.88999999998</v>
      </c>
      <c r="H290" s="18">
        <v>0</v>
      </c>
      <c r="I290" s="18">
        <f t="shared" si="46"/>
        <v>137435.88999999998</v>
      </c>
      <c r="J290" s="18">
        <f t="shared" si="47"/>
        <v>-4078.8899999999849</v>
      </c>
      <c r="K290" s="37">
        <f t="shared" si="48"/>
        <v>-3.0586245941345298E-2</v>
      </c>
      <c r="L290" s="37">
        <f t="shared" si="49"/>
        <v>-0.85377550484788955</v>
      </c>
      <c r="M290" s="37">
        <f t="shared" si="50"/>
        <v>0.76671927875659174</v>
      </c>
      <c r="O290" s="51"/>
      <c r="P290" s="51"/>
      <c r="Q290" s="51"/>
      <c r="R290" s="54"/>
      <c r="S290" s="54"/>
      <c r="T290" s="54"/>
      <c r="U290" s="54"/>
      <c r="V290" s="54"/>
      <c r="W290" s="51"/>
      <c r="X290" s="51"/>
      <c r="Y290" s="51"/>
    </row>
    <row r="291" spans="2:25" s="17" customFormat="1" x14ac:dyDescent="0.2">
      <c r="B291" s="43" t="s">
        <v>70</v>
      </c>
      <c r="C291" s="17" t="s">
        <v>71</v>
      </c>
      <c r="D291" s="18">
        <v>2143005.0700000003</v>
      </c>
      <c r="E291" s="18">
        <v>1979801.07</v>
      </c>
      <c r="F291" s="18">
        <v>130909.47</v>
      </c>
      <c r="G291" s="18">
        <v>908276.88000000012</v>
      </c>
      <c r="H291" s="18">
        <v>0</v>
      </c>
      <c r="I291" s="18">
        <f t="shared" si="46"/>
        <v>908276.88000000012</v>
      </c>
      <c r="J291" s="18">
        <f t="shared" si="47"/>
        <v>1071524.19</v>
      </c>
      <c r="K291" s="37">
        <f t="shared" si="48"/>
        <v>0.54122821036762037</v>
      </c>
      <c r="L291" s="37">
        <f t="shared" si="49"/>
        <v>-0.93387746274932559</v>
      </c>
      <c r="M291" s="37">
        <f t="shared" si="50"/>
        <v>-0.21353407491592064</v>
      </c>
      <c r="O291" s="51"/>
      <c r="P291" s="51"/>
      <c r="Q291" s="51"/>
      <c r="R291" s="54"/>
      <c r="S291" s="54"/>
      <c r="T291" s="54"/>
      <c r="U291" s="54"/>
      <c r="V291" s="54"/>
      <c r="W291" s="51"/>
      <c r="X291" s="51"/>
      <c r="Y291" s="51"/>
    </row>
    <row r="292" spans="2:25" s="17" customFormat="1" x14ac:dyDescent="0.2">
      <c r="B292" s="43" t="s">
        <v>120</v>
      </c>
      <c r="C292" s="17" t="s">
        <v>121</v>
      </c>
      <c r="D292" s="18">
        <v>1061797.3</v>
      </c>
      <c r="E292" s="18">
        <v>1061797.3</v>
      </c>
      <c r="F292" s="18">
        <v>82980.820000000007</v>
      </c>
      <c r="G292" s="18">
        <v>592320.19999999995</v>
      </c>
      <c r="H292" s="18">
        <v>0</v>
      </c>
      <c r="I292" s="18">
        <f t="shared" si="46"/>
        <v>592320.19999999995</v>
      </c>
      <c r="J292" s="18">
        <f t="shared" si="47"/>
        <v>469477.10000000009</v>
      </c>
      <c r="K292" s="37">
        <f t="shared" si="48"/>
        <v>0.4421532245373011</v>
      </c>
      <c r="L292" s="37">
        <f t="shared" si="49"/>
        <v>-0.92184871820638448</v>
      </c>
      <c r="M292" s="37">
        <f t="shared" si="50"/>
        <v>-4.3691242063944681E-2</v>
      </c>
      <c r="O292" s="51"/>
      <c r="P292" s="51"/>
      <c r="Q292" s="51"/>
      <c r="R292" s="54"/>
      <c r="S292" s="54"/>
      <c r="T292" s="54"/>
      <c r="U292" s="54"/>
      <c r="V292" s="54"/>
      <c r="W292" s="51"/>
      <c r="X292" s="51"/>
      <c r="Y292" s="51"/>
    </row>
    <row r="293" spans="2:25" s="17" customFormat="1" x14ac:dyDescent="0.2">
      <c r="B293" s="43" t="s">
        <v>72</v>
      </c>
      <c r="C293" s="17" t="s">
        <v>73</v>
      </c>
      <c r="D293" s="18">
        <v>119770</v>
      </c>
      <c r="E293" s="18">
        <v>119770</v>
      </c>
      <c r="F293" s="18">
        <v>0</v>
      </c>
      <c r="G293" s="18">
        <v>0</v>
      </c>
      <c r="H293" s="18">
        <v>0</v>
      </c>
      <c r="I293" s="18">
        <f t="shared" si="46"/>
        <v>0</v>
      </c>
      <c r="J293" s="18">
        <f t="shared" si="47"/>
        <v>119770</v>
      </c>
      <c r="K293" s="37">
        <f t="shared" si="48"/>
        <v>1</v>
      </c>
      <c r="L293" s="37">
        <f t="shared" si="49"/>
        <v>-1</v>
      </c>
      <c r="M293" s="37">
        <f t="shared" si="50"/>
        <v>-1</v>
      </c>
      <c r="O293" s="51"/>
      <c r="P293" s="51"/>
      <c r="Q293" s="51"/>
      <c r="R293" s="54"/>
      <c r="S293" s="54"/>
      <c r="T293" s="54"/>
      <c r="U293" s="54"/>
      <c r="V293" s="54"/>
      <c r="W293" s="51"/>
      <c r="X293" s="51"/>
      <c r="Y293" s="51"/>
    </row>
    <row r="294" spans="2:25" s="17" customFormat="1" x14ac:dyDescent="0.2">
      <c r="B294" s="43" t="s">
        <v>74</v>
      </c>
      <c r="C294" s="17" t="s">
        <v>75</v>
      </c>
      <c r="D294" s="18">
        <v>969570</v>
      </c>
      <c r="E294" s="18">
        <v>969570</v>
      </c>
      <c r="F294" s="18">
        <v>62322.75</v>
      </c>
      <c r="G294" s="18">
        <v>444433.79000000004</v>
      </c>
      <c r="H294" s="18">
        <v>0</v>
      </c>
      <c r="I294" s="18">
        <f t="shared" si="46"/>
        <v>444433.79000000004</v>
      </c>
      <c r="J294" s="18">
        <f t="shared" si="47"/>
        <v>525136.21</v>
      </c>
      <c r="K294" s="37">
        <f t="shared" si="48"/>
        <v>0.54161763462153323</v>
      </c>
      <c r="L294" s="37">
        <f t="shared" si="49"/>
        <v>-0.93572124756335284</v>
      </c>
      <c r="M294" s="37">
        <f t="shared" si="50"/>
        <v>-0.21420165935119981</v>
      </c>
      <c r="O294" s="51"/>
      <c r="P294" s="51"/>
      <c r="Q294" s="51"/>
      <c r="R294" s="54"/>
      <c r="S294" s="54"/>
      <c r="T294" s="54"/>
      <c r="U294" s="54"/>
      <c r="V294" s="54"/>
      <c r="W294" s="51"/>
      <c r="X294" s="51"/>
      <c r="Y294" s="51"/>
    </row>
    <row r="295" spans="2:25" s="17" customFormat="1" x14ac:dyDescent="0.2">
      <c r="B295" s="43" t="s">
        <v>76</v>
      </c>
      <c r="C295" s="17" t="s">
        <v>77</v>
      </c>
      <c r="D295" s="18">
        <v>1306387.23</v>
      </c>
      <c r="E295" s="18">
        <v>1306387.23</v>
      </c>
      <c r="F295" s="18">
        <v>100882.06999999999</v>
      </c>
      <c r="G295" s="18">
        <v>716306.88</v>
      </c>
      <c r="H295" s="18">
        <v>0</v>
      </c>
      <c r="I295" s="18">
        <f t="shared" si="46"/>
        <v>716306.88</v>
      </c>
      <c r="J295" s="18">
        <f t="shared" si="47"/>
        <v>590080.35</v>
      </c>
      <c r="K295" s="37">
        <f t="shared" si="48"/>
        <v>0.45168870029447544</v>
      </c>
      <c r="L295" s="37">
        <f t="shared" si="49"/>
        <v>-0.92277781986586005</v>
      </c>
      <c r="M295" s="37">
        <f t="shared" si="50"/>
        <v>-6.0037771933386413E-2</v>
      </c>
      <c r="O295" s="51"/>
      <c r="P295" s="51"/>
      <c r="Q295" s="51"/>
      <c r="R295" s="54"/>
      <c r="S295" s="54"/>
      <c r="T295" s="54"/>
      <c r="U295" s="54"/>
      <c r="V295" s="54"/>
      <c r="W295" s="51"/>
      <c r="X295" s="51"/>
      <c r="Y295" s="51"/>
    </row>
    <row r="296" spans="2:25" s="17" customFormat="1" x14ac:dyDescent="0.2">
      <c r="B296" s="43" t="s">
        <v>350</v>
      </c>
      <c r="C296" s="17" t="s">
        <v>351</v>
      </c>
      <c r="D296" s="18">
        <v>66000</v>
      </c>
      <c r="E296" s="18">
        <v>66000</v>
      </c>
      <c r="F296" s="18">
        <v>0</v>
      </c>
      <c r="G296" s="18">
        <v>0</v>
      </c>
      <c r="H296" s="18">
        <v>0</v>
      </c>
      <c r="I296" s="18">
        <f t="shared" si="46"/>
        <v>0</v>
      </c>
      <c r="J296" s="18">
        <f t="shared" si="47"/>
        <v>66000</v>
      </c>
      <c r="K296" s="37">
        <f t="shared" si="48"/>
        <v>1</v>
      </c>
      <c r="L296" s="37">
        <f t="shared" si="49"/>
        <v>-1</v>
      </c>
      <c r="M296" s="37">
        <f t="shared" si="50"/>
        <v>-1</v>
      </c>
      <c r="O296" s="51"/>
      <c r="P296" s="51"/>
      <c r="Q296" s="51"/>
      <c r="R296" s="54"/>
      <c r="S296" s="54"/>
      <c r="T296" s="54"/>
      <c r="U296" s="54"/>
      <c r="V296" s="54"/>
      <c r="W296" s="51"/>
      <c r="X296" s="51"/>
      <c r="Y296" s="51"/>
    </row>
    <row r="297" spans="2:25" s="17" customFormat="1" x14ac:dyDescent="0.2">
      <c r="B297" s="43" t="s">
        <v>82</v>
      </c>
      <c r="C297" s="17" t="s">
        <v>83</v>
      </c>
      <c r="D297" s="18">
        <v>191154.31</v>
      </c>
      <c r="E297" s="18">
        <v>191154.31</v>
      </c>
      <c r="F297" s="18">
        <v>20520.629999999997</v>
      </c>
      <c r="G297" s="18">
        <v>143177.14000000001</v>
      </c>
      <c r="H297" s="18">
        <v>0</v>
      </c>
      <c r="I297" s="18">
        <f t="shared" si="46"/>
        <v>143177.14000000001</v>
      </c>
      <c r="J297" s="18">
        <f t="shared" si="47"/>
        <v>47977.169999999984</v>
      </c>
      <c r="K297" s="37">
        <f t="shared" si="48"/>
        <v>0.25098659820958252</v>
      </c>
      <c r="L297" s="37">
        <f t="shared" si="49"/>
        <v>-0.89264887618803879</v>
      </c>
      <c r="M297" s="37">
        <f t="shared" si="50"/>
        <v>0.28402297449785852</v>
      </c>
      <c r="O297" s="51"/>
      <c r="P297" s="51"/>
      <c r="Q297" s="51"/>
      <c r="R297" s="54"/>
      <c r="S297" s="54"/>
      <c r="T297" s="54"/>
      <c r="U297" s="54"/>
      <c r="V297" s="54"/>
      <c r="W297" s="51"/>
      <c r="X297" s="51"/>
      <c r="Y297" s="51"/>
    </row>
    <row r="298" spans="2:25" s="17" customFormat="1" x14ac:dyDescent="0.2">
      <c r="B298" s="43" t="s">
        <v>84</v>
      </c>
      <c r="C298" s="17" t="s">
        <v>85</v>
      </c>
      <c r="D298" s="18">
        <v>4750000.1500000004</v>
      </c>
      <c r="E298" s="18">
        <v>4727000.1500000004</v>
      </c>
      <c r="F298" s="18">
        <v>115441.22</v>
      </c>
      <c r="G298" s="18">
        <v>2349397.2199999997</v>
      </c>
      <c r="H298" s="18">
        <v>773511</v>
      </c>
      <c r="I298" s="18">
        <f t="shared" si="46"/>
        <v>3122908.2199999997</v>
      </c>
      <c r="J298" s="18">
        <f t="shared" si="47"/>
        <v>1604091.9300000006</v>
      </c>
      <c r="K298" s="37">
        <f t="shared" si="48"/>
        <v>0.33934670596530453</v>
      </c>
      <c r="L298" s="37">
        <f t="shared" si="49"/>
        <v>-0.9755783337557119</v>
      </c>
      <c r="M298" s="37">
        <f t="shared" si="50"/>
        <v>-0.14797165990600389</v>
      </c>
      <c r="O298" s="51"/>
      <c r="P298" s="51"/>
      <c r="Q298" s="51"/>
      <c r="R298" s="54"/>
      <c r="S298" s="54"/>
      <c r="T298" s="54"/>
      <c r="U298" s="54"/>
      <c r="V298" s="54"/>
      <c r="W298" s="51"/>
      <c r="X298" s="51"/>
      <c r="Y298" s="51"/>
    </row>
    <row r="299" spans="2:25" s="17" customFormat="1" x14ac:dyDescent="0.2">
      <c r="B299" s="43" t="s">
        <v>292</v>
      </c>
      <c r="C299" s="17" t="s">
        <v>293</v>
      </c>
      <c r="D299" s="18">
        <v>85355.55</v>
      </c>
      <c r="E299" s="18">
        <v>85355.55</v>
      </c>
      <c r="F299" s="18">
        <v>0</v>
      </c>
      <c r="G299" s="18">
        <v>0</v>
      </c>
      <c r="H299" s="18">
        <v>0</v>
      </c>
      <c r="I299" s="18">
        <f t="shared" si="46"/>
        <v>0</v>
      </c>
      <c r="J299" s="18">
        <f t="shared" si="47"/>
        <v>85355.55</v>
      </c>
      <c r="K299" s="37">
        <f t="shared" si="48"/>
        <v>1</v>
      </c>
      <c r="L299" s="37">
        <f t="shared" si="49"/>
        <v>-1</v>
      </c>
      <c r="M299" s="37">
        <f t="shared" si="50"/>
        <v>-1</v>
      </c>
      <c r="O299" s="51"/>
      <c r="P299" s="51"/>
      <c r="Q299" s="51"/>
      <c r="R299" s="54"/>
      <c r="S299" s="54"/>
      <c r="T299" s="54"/>
      <c r="U299" s="54"/>
      <c r="V299" s="54"/>
      <c r="W299" s="51"/>
      <c r="X299" s="51"/>
      <c r="Y299" s="51"/>
    </row>
    <row r="300" spans="2:25" s="17" customFormat="1" x14ac:dyDescent="0.2">
      <c r="B300" s="43" t="s">
        <v>320</v>
      </c>
      <c r="C300" s="17" t="s">
        <v>321</v>
      </c>
      <c r="D300" s="18">
        <v>100000</v>
      </c>
      <c r="E300" s="18">
        <v>155000</v>
      </c>
      <c r="F300" s="18">
        <v>10550</v>
      </c>
      <c r="G300" s="18">
        <v>79489.5</v>
      </c>
      <c r="H300" s="18">
        <v>30835.5</v>
      </c>
      <c r="I300" s="18">
        <f t="shared" si="46"/>
        <v>110325</v>
      </c>
      <c r="J300" s="18">
        <f t="shared" si="47"/>
        <v>44675</v>
      </c>
      <c r="K300" s="37">
        <f t="shared" si="48"/>
        <v>0.28822580645161289</v>
      </c>
      <c r="L300" s="37">
        <f t="shared" si="49"/>
        <v>-0.9319354838709677</v>
      </c>
      <c r="M300" s="37">
        <f t="shared" si="50"/>
        <v>-0.12085345622119806</v>
      </c>
      <c r="O300" s="51"/>
      <c r="P300" s="51"/>
      <c r="Q300" s="51"/>
      <c r="R300" s="54"/>
      <c r="S300" s="54"/>
      <c r="T300" s="54"/>
      <c r="U300" s="54"/>
      <c r="V300" s="54"/>
      <c r="W300" s="51"/>
      <c r="X300" s="51"/>
      <c r="Y300" s="51"/>
    </row>
    <row r="301" spans="2:25" s="17" customFormat="1" x14ac:dyDescent="0.2">
      <c r="B301" s="43" t="s">
        <v>90</v>
      </c>
      <c r="C301" s="17" t="s">
        <v>91</v>
      </c>
      <c r="D301" s="18">
        <v>80000</v>
      </c>
      <c r="E301" s="18">
        <v>0</v>
      </c>
      <c r="F301" s="18">
        <v>0</v>
      </c>
      <c r="G301" s="18">
        <v>0</v>
      </c>
      <c r="H301" s="18">
        <v>0</v>
      </c>
      <c r="I301" s="18">
        <f t="shared" si="46"/>
        <v>0</v>
      </c>
      <c r="J301" s="18">
        <f t="shared" si="47"/>
        <v>0</v>
      </c>
      <c r="K301" s="37" t="str">
        <f t="shared" si="48"/>
        <v>NA</v>
      </c>
      <c r="L301" s="37" t="str">
        <f t="shared" si="49"/>
        <v>NA</v>
      </c>
      <c r="M301" s="37" t="str">
        <f t="shared" si="50"/>
        <v>NA</v>
      </c>
      <c r="O301" s="51"/>
      <c r="P301" s="51"/>
      <c r="Q301" s="51"/>
      <c r="R301" s="54"/>
      <c r="S301" s="54"/>
      <c r="T301" s="54"/>
      <c r="U301" s="54"/>
      <c r="V301" s="54"/>
      <c r="W301" s="51"/>
      <c r="X301" s="51"/>
      <c r="Y301" s="51"/>
    </row>
    <row r="302" spans="2:25" s="17" customFormat="1" x14ac:dyDescent="0.2">
      <c r="B302" s="43" t="s">
        <v>355</v>
      </c>
      <c r="C302" s="17" t="s">
        <v>356</v>
      </c>
      <c r="D302" s="18">
        <v>2074359</v>
      </c>
      <c r="E302" s="18">
        <v>2074359</v>
      </c>
      <c r="F302" s="18">
        <v>9451.9500000000007</v>
      </c>
      <c r="G302" s="18">
        <v>537971.27</v>
      </c>
      <c r="H302" s="18">
        <v>11</v>
      </c>
      <c r="I302" s="18">
        <f t="shared" si="46"/>
        <v>537982.27</v>
      </c>
      <c r="J302" s="18">
        <f t="shared" si="47"/>
        <v>1536376.73</v>
      </c>
      <c r="K302" s="37">
        <f t="shared" si="48"/>
        <v>0.7406513192750146</v>
      </c>
      <c r="L302" s="37">
        <f t="shared" si="49"/>
        <v>-0.99544343577943839</v>
      </c>
      <c r="M302" s="37">
        <f t="shared" si="50"/>
        <v>-0.55541135220222593</v>
      </c>
      <c r="O302" s="51"/>
      <c r="P302" s="51"/>
      <c r="Q302" s="51"/>
      <c r="R302" s="54"/>
      <c r="S302" s="54"/>
      <c r="T302" s="54"/>
      <c r="U302" s="54"/>
      <c r="V302" s="54"/>
      <c r="W302" s="51"/>
      <c r="X302" s="51"/>
      <c r="Y302" s="51"/>
    </row>
    <row r="303" spans="2:25" s="17" customFormat="1" x14ac:dyDescent="0.2">
      <c r="B303" s="43" t="s">
        <v>298</v>
      </c>
      <c r="C303" s="17" t="s">
        <v>299</v>
      </c>
      <c r="D303" s="18">
        <v>16000</v>
      </c>
      <c r="E303" s="18">
        <v>23000</v>
      </c>
      <c r="F303" s="18">
        <v>11400</v>
      </c>
      <c r="G303" s="18">
        <v>21342.39</v>
      </c>
      <c r="H303" s="18">
        <v>467.5</v>
      </c>
      <c r="I303" s="18">
        <f t="shared" si="46"/>
        <v>21809.89</v>
      </c>
      <c r="J303" s="18">
        <f t="shared" si="47"/>
        <v>1190.1100000000006</v>
      </c>
      <c r="K303" s="37">
        <f t="shared" si="48"/>
        <v>5.1743913043478286E-2</v>
      </c>
      <c r="L303" s="37">
        <f t="shared" si="49"/>
        <v>-0.5043478260869565</v>
      </c>
      <c r="M303" s="37">
        <f t="shared" si="50"/>
        <v>0.59073714285714263</v>
      </c>
      <c r="O303" s="51"/>
      <c r="P303" s="51"/>
      <c r="Q303" s="51"/>
      <c r="R303" s="54"/>
      <c r="S303" s="54"/>
      <c r="T303" s="54"/>
      <c r="U303" s="54"/>
      <c r="V303" s="54"/>
      <c r="W303" s="51"/>
      <c r="X303" s="51"/>
      <c r="Y303" s="51"/>
    </row>
    <row r="304" spans="2:25" s="17" customFormat="1" x14ac:dyDescent="0.2">
      <c r="B304" s="43" t="s">
        <v>92</v>
      </c>
      <c r="C304" s="17" t="s">
        <v>93</v>
      </c>
      <c r="D304" s="18">
        <v>0</v>
      </c>
      <c r="E304" s="18">
        <v>0</v>
      </c>
      <c r="F304" s="18">
        <v>0</v>
      </c>
      <c r="G304" s="18">
        <v>0</v>
      </c>
      <c r="H304" s="18">
        <v>0</v>
      </c>
      <c r="I304" s="18">
        <f t="shared" si="46"/>
        <v>0</v>
      </c>
      <c r="J304" s="18">
        <f t="shared" si="47"/>
        <v>0</v>
      </c>
      <c r="K304" s="37" t="str">
        <f t="shared" si="48"/>
        <v>NA</v>
      </c>
      <c r="L304" s="37" t="str">
        <f t="shared" si="49"/>
        <v>NA</v>
      </c>
      <c r="M304" s="37" t="str">
        <f t="shared" si="50"/>
        <v>NA</v>
      </c>
      <c r="O304" s="51"/>
      <c r="P304" s="51"/>
      <c r="Q304" s="51"/>
      <c r="R304" s="54"/>
      <c r="S304" s="54"/>
      <c r="T304" s="54"/>
      <c r="U304" s="54"/>
      <c r="V304" s="54"/>
      <c r="W304" s="51"/>
      <c r="X304" s="51"/>
      <c r="Y304" s="51"/>
    </row>
    <row r="305" spans="1:25" s="17" customFormat="1" ht="12" customHeight="1" x14ac:dyDescent="0.2">
      <c r="B305" s="43" t="s">
        <v>379</v>
      </c>
      <c r="C305" s="17" t="s">
        <v>380</v>
      </c>
      <c r="D305" s="18">
        <v>8000</v>
      </c>
      <c r="E305" s="18">
        <v>8000</v>
      </c>
      <c r="F305" s="18">
        <v>0</v>
      </c>
      <c r="G305" s="18">
        <v>0</v>
      </c>
      <c r="H305" s="18">
        <v>0</v>
      </c>
      <c r="I305" s="18">
        <f t="shared" si="46"/>
        <v>0</v>
      </c>
      <c r="J305" s="18">
        <f t="shared" si="47"/>
        <v>8000</v>
      </c>
      <c r="K305" s="37">
        <f t="shared" si="48"/>
        <v>1</v>
      </c>
      <c r="L305" s="37">
        <f t="shared" si="49"/>
        <v>-1</v>
      </c>
      <c r="M305" s="37">
        <f t="shared" si="50"/>
        <v>-1</v>
      </c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</row>
    <row r="306" spans="1:25" s="17" customFormat="1" ht="12" customHeight="1" x14ac:dyDescent="0.2">
      <c r="B306" s="43" t="s">
        <v>94</v>
      </c>
      <c r="C306" s="17" t="s">
        <v>95</v>
      </c>
      <c r="D306" s="18">
        <v>133546</v>
      </c>
      <c r="E306" s="18">
        <v>138546</v>
      </c>
      <c r="F306" s="18">
        <v>2406.3200000000002</v>
      </c>
      <c r="G306" s="18">
        <v>11810.2</v>
      </c>
      <c r="H306" s="18">
        <v>0</v>
      </c>
      <c r="I306" s="18">
        <f t="shared" si="46"/>
        <v>11810.2</v>
      </c>
      <c r="J306" s="18">
        <f t="shared" si="47"/>
        <v>126735.8</v>
      </c>
      <c r="K306" s="37">
        <f t="shared" si="48"/>
        <v>0.91475610988408185</v>
      </c>
      <c r="L306" s="37">
        <f t="shared" si="49"/>
        <v>-0.98263161693589129</v>
      </c>
      <c r="M306" s="37">
        <f t="shared" si="50"/>
        <v>-0.85386761694414026</v>
      </c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</row>
    <row r="307" spans="1:25" s="17" customFormat="1" ht="12" customHeight="1" x14ac:dyDescent="0.2">
      <c r="B307" s="43" t="s">
        <v>98</v>
      </c>
      <c r="C307" s="17" t="s">
        <v>99</v>
      </c>
      <c r="D307" s="18">
        <v>41200</v>
      </c>
      <c r="E307" s="18">
        <v>91200</v>
      </c>
      <c r="F307" s="18">
        <v>9498.86</v>
      </c>
      <c r="G307" s="18">
        <v>41649.040000000001</v>
      </c>
      <c r="H307" s="18">
        <v>18908.87</v>
      </c>
      <c r="I307" s="18">
        <f t="shared" si="46"/>
        <v>60557.91</v>
      </c>
      <c r="J307" s="18">
        <f t="shared" si="47"/>
        <v>30642.089999999997</v>
      </c>
      <c r="K307" s="37">
        <f t="shared" si="48"/>
        <v>0.33598782894736839</v>
      </c>
      <c r="L307" s="37">
        <f t="shared" si="49"/>
        <v>-0.89584583333333334</v>
      </c>
      <c r="M307" s="37">
        <f t="shared" si="50"/>
        <v>-0.21712330827067666</v>
      </c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</row>
    <row r="308" spans="1:25" s="17" customFormat="1" ht="12" customHeight="1" x14ac:dyDescent="0.2">
      <c r="B308" s="43" t="s">
        <v>302</v>
      </c>
      <c r="C308" s="17" t="s">
        <v>303</v>
      </c>
      <c r="D308" s="18">
        <v>10500</v>
      </c>
      <c r="E308" s="18">
        <v>10500</v>
      </c>
      <c r="F308" s="18">
        <v>5565</v>
      </c>
      <c r="G308" s="18">
        <v>5782.89</v>
      </c>
      <c r="H308" s="18">
        <v>1000.12</v>
      </c>
      <c r="I308" s="18">
        <f t="shared" si="46"/>
        <v>6783.01</v>
      </c>
      <c r="J308" s="18">
        <f t="shared" si="47"/>
        <v>3716.99</v>
      </c>
      <c r="K308" s="37">
        <f t="shared" si="48"/>
        <v>0.3539990476190476</v>
      </c>
      <c r="L308" s="37">
        <f t="shared" si="49"/>
        <v>-0.47</v>
      </c>
      <c r="M308" s="37">
        <f t="shared" si="50"/>
        <v>-5.5854693877550966E-2</v>
      </c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</row>
    <row r="309" spans="1:25" s="17" customFormat="1" ht="12" customHeight="1" x14ac:dyDescent="0.2">
      <c r="B309" s="43" t="s">
        <v>100</v>
      </c>
      <c r="C309" s="17" t="s">
        <v>101</v>
      </c>
      <c r="D309" s="18">
        <v>434537</v>
      </c>
      <c r="E309" s="18">
        <v>396770.16</v>
      </c>
      <c r="F309" s="18">
        <v>4500</v>
      </c>
      <c r="G309" s="18">
        <v>4500</v>
      </c>
      <c r="H309" s="18">
        <v>18340</v>
      </c>
      <c r="I309" s="18">
        <f t="shared" si="46"/>
        <v>22840</v>
      </c>
      <c r="J309" s="18">
        <f t="shared" si="47"/>
        <v>373930.16</v>
      </c>
      <c r="K309" s="37">
        <f t="shared" si="48"/>
        <v>0.94243518716226038</v>
      </c>
      <c r="L309" s="37">
        <f t="shared" si="49"/>
        <v>-0.98865842128853643</v>
      </c>
      <c r="M309" s="37">
        <f t="shared" si="50"/>
        <v>-0.980557293637491</v>
      </c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</row>
    <row r="310" spans="1:25" s="17" customFormat="1" ht="12" customHeight="1" x14ac:dyDescent="0.2">
      <c r="B310" s="43" t="s">
        <v>102</v>
      </c>
      <c r="C310" s="17" t="s">
        <v>103</v>
      </c>
      <c r="D310" s="18">
        <v>13900</v>
      </c>
      <c r="E310" s="18">
        <v>59666.84</v>
      </c>
      <c r="F310" s="18">
        <v>0</v>
      </c>
      <c r="G310" s="18">
        <v>15337.51</v>
      </c>
      <c r="H310" s="18">
        <v>41627.22</v>
      </c>
      <c r="I310" s="18">
        <f t="shared" si="46"/>
        <v>56964.73</v>
      </c>
      <c r="J310" s="18">
        <f t="shared" si="47"/>
        <v>2702.1099999999933</v>
      </c>
      <c r="K310" s="37">
        <f t="shared" si="48"/>
        <v>4.528662821761624E-2</v>
      </c>
      <c r="L310" s="37">
        <f t="shared" si="49"/>
        <v>-1</v>
      </c>
      <c r="M310" s="37">
        <f t="shared" si="50"/>
        <v>-0.55933858260778868</v>
      </c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</row>
    <row r="311" spans="1:25" s="17" customFormat="1" ht="12" customHeight="1" x14ac:dyDescent="0.2">
      <c r="B311" s="43" t="s">
        <v>104</v>
      </c>
      <c r="C311" s="17" t="s">
        <v>105</v>
      </c>
      <c r="D311" s="18">
        <v>2000</v>
      </c>
      <c r="E311" s="18">
        <v>2000</v>
      </c>
      <c r="F311" s="18">
        <v>0</v>
      </c>
      <c r="G311" s="18">
        <v>0</v>
      </c>
      <c r="H311" s="18">
        <v>803.87</v>
      </c>
      <c r="I311" s="18">
        <f t="shared" si="46"/>
        <v>803.87</v>
      </c>
      <c r="J311" s="18">
        <f t="shared" si="47"/>
        <v>1196.1300000000001</v>
      </c>
      <c r="K311" s="37">
        <f t="shared" si="48"/>
        <v>0.59806500000000007</v>
      </c>
      <c r="L311" s="37">
        <f t="shared" si="49"/>
        <v>-1</v>
      </c>
      <c r="M311" s="37">
        <f t="shared" si="50"/>
        <v>-1</v>
      </c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</row>
    <row r="312" spans="1:25" s="17" customFormat="1" ht="12" customHeight="1" x14ac:dyDescent="0.2">
      <c r="B312" s="43" t="s">
        <v>106</v>
      </c>
      <c r="C312" s="17" t="s">
        <v>107</v>
      </c>
      <c r="D312" s="18">
        <v>0</v>
      </c>
      <c r="E312" s="18">
        <v>0</v>
      </c>
      <c r="F312" s="18">
        <v>0</v>
      </c>
      <c r="G312" s="18">
        <v>0</v>
      </c>
      <c r="H312" s="18">
        <v>0</v>
      </c>
      <c r="I312" s="18">
        <f t="shared" si="46"/>
        <v>0</v>
      </c>
      <c r="J312" s="18">
        <f t="shared" si="47"/>
        <v>0</v>
      </c>
      <c r="K312" s="37" t="str">
        <f t="shared" si="48"/>
        <v>NA</v>
      </c>
      <c r="L312" s="37" t="str">
        <f t="shared" si="49"/>
        <v>NA</v>
      </c>
      <c r="M312" s="37" t="str">
        <f t="shared" si="50"/>
        <v>NA</v>
      </c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</row>
    <row r="313" spans="1:25" s="17" customFormat="1" ht="12" customHeight="1" x14ac:dyDescent="0.2">
      <c r="B313" s="43" t="s">
        <v>110</v>
      </c>
      <c r="C313" s="17" t="s">
        <v>111</v>
      </c>
      <c r="D313" s="18">
        <v>170200</v>
      </c>
      <c r="E313" s="18">
        <v>128200</v>
      </c>
      <c r="F313" s="18">
        <v>0</v>
      </c>
      <c r="G313" s="18">
        <v>0</v>
      </c>
      <c r="H313" s="18">
        <v>750</v>
      </c>
      <c r="I313" s="18">
        <f t="shared" si="46"/>
        <v>750</v>
      </c>
      <c r="J313" s="18">
        <f t="shared" si="47"/>
        <v>127450</v>
      </c>
      <c r="K313" s="37">
        <f t="shared" si="48"/>
        <v>0.99414976599063964</v>
      </c>
      <c r="L313" s="37">
        <f t="shared" si="49"/>
        <v>-1</v>
      </c>
      <c r="M313" s="37">
        <f t="shared" si="50"/>
        <v>-1</v>
      </c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</row>
    <row r="314" spans="1:25" s="17" customFormat="1" ht="12" customHeight="1" x14ac:dyDescent="0.2">
      <c r="B314" s="43" t="s">
        <v>112</v>
      </c>
      <c r="C314" s="17" t="s">
        <v>113</v>
      </c>
      <c r="D314" s="18">
        <v>10000</v>
      </c>
      <c r="E314" s="18">
        <v>10000</v>
      </c>
      <c r="F314" s="18">
        <v>0</v>
      </c>
      <c r="G314" s="18">
        <v>0</v>
      </c>
      <c r="H314" s="18">
        <v>0</v>
      </c>
      <c r="I314" s="18">
        <f t="shared" si="46"/>
        <v>0</v>
      </c>
      <c r="J314" s="18">
        <f t="shared" si="47"/>
        <v>10000</v>
      </c>
      <c r="K314" s="37">
        <f t="shared" si="48"/>
        <v>1</v>
      </c>
      <c r="L314" s="37">
        <f t="shared" si="49"/>
        <v>-1</v>
      </c>
      <c r="M314" s="37">
        <f t="shared" si="50"/>
        <v>-1</v>
      </c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</row>
    <row r="315" spans="1:25" s="17" customFormat="1" ht="12" customHeight="1" x14ac:dyDescent="0.2">
      <c r="B315" s="43" t="s">
        <v>114</v>
      </c>
      <c r="C315" s="17" t="s">
        <v>115</v>
      </c>
      <c r="D315" s="18">
        <v>161804</v>
      </c>
      <c r="E315" s="18">
        <v>166804</v>
      </c>
      <c r="F315" s="18">
        <v>18114.23</v>
      </c>
      <c r="G315" s="18">
        <v>90131.39</v>
      </c>
      <c r="H315" s="18">
        <v>4025</v>
      </c>
      <c r="I315" s="18">
        <f t="shared" si="46"/>
        <v>94156.39</v>
      </c>
      <c r="J315" s="18">
        <f t="shared" si="47"/>
        <v>72647.61</v>
      </c>
      <c r="K315" s="37">
        <f t="shared" si="48"/>
        <v>0.435526785928395</v>
      </c>
      <c r="L315" s="37">
        <f t="shared" si="49"/>
        <v>-0.89140410301911222</v>
      </c>
      <c r="M315" s="37">
        <f t="shared" si="50"/>
        <v>-7.3697547506568969E-2</v>
      </c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</row>
    <row r="316" spans="1:25" s="17" customFormat="1" ht="12" customHeight="1" x14ac:dyDescent="0.2">
      <c r="B316" s="43" t="s">
        <v>16</v>
      </c>
      <c r="C316" s="17" t="s">
        <v>17</v>
      </c>
      <c r="D316" s="18"/>
      <c r="E316" s="18"/>
      <c r="F316" s="18">
        <v>0</v>
      </c>
      <c r="G316" s="18">
        <v>0</v>
      </c>
      <c r="H316" s="18">
        <v>0</v>
      </c>
      <c r="I316" s="18">
        <f t="shared" si="46"/>
        <v>0</v>
      </c>
      <c r="J316" s="18">
        <f t="shared" si="47"/>
        <v>0</v>
      </c>
      <c r="K316" s="37" t="str">
        <f t="shared" si="48"/>
        <v>NA</v>
      </c>
      <c r="L316" s="37" t="str">
        <f t="shared" si="49"/>
        <v>NA</v>
      </c>
      <c r="M316" s="37" t="str">
        <f t="shared" si="50"/>
        <v>NA</v>
      </c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</row>
    <row r="317" spans="1:25" s="17" customFormat="1" ht="12" customHeight="1" x14ac:dyDescent="0.2">
      <c r="B317" s="43" t="s">
        <v>116</v>
      </c>
      <c r="C317" s="17" t="s">
        <v>117</v>
      </c>
      <c r="D317" s="18">
        <v>1000000</v>
      </c>
      <c r="E317" s="18">
        <v>1000000</v>
      </c>
      <c r="F317" s="18">
        <v>0</v>
      </c>
      <c r="G317" s="18">
        <v>988587.7</v>
      </c>
      <c r="H317" s="18">
        <v>523457.84</v>
      </c>
      <c r="I317" s="18">
        <f t="shared" si="46"/>
        <v>1512045.54</v>
      </c>
      <c r="J317" s="18">
        <f t="shared" si="47"/>
        <v>-512045.54000000004</v>
      </c>
      <c r="K317" s="37">
        <f t="shared" si="48"/>
        <v>-0.51204554000000002</v>
      </c>
      <c r="L317" s="37">
        <f t="shared" si="49"/>
        <v>-1</v>
      </c>
      <c r="M317" s="37">
        <f t="shared" si="50"/>
        <v>0.69472177142857161</v>
      </c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</row>
    <row r="318" spans="1:25" s="17" customFormat="1" ht="12" customHeight="1" x14ac:dyDescent="0.2">
      <c r="A318" s="62" t="s">
        <v>132</v>
      </c>
      <c r="B318" s="63"/>
      <c r="C318" s="62"/>
      <c r="D318" s="64">
        <v>18798662.910000004</v>
      </c>
      <c r="E318" s="64">
        <v>18620458.910000004</v>
      </c>
      <c r="F318" s="64">
        <v>868464.7799999998</v>
      </c>
      <c r="G318" s="64">
        <v>8926913.9799999986</v>
      </c>
      <c r="H318" s="64">
        <v>1413737.92</v>
      </c>
      <c r="I318" s="64">
        <f t="shared" si="46"/>
        <v>10340651.899999999</v>
      </c>
      <c r="J318" s="64">
        <f t="shared" si="47"/>
        <v>8279807.0100000054</v>
      </c>
      <c r="K318" s="65">
        <f t="shared" si="48"/>
        <v>0.44466181258042925</v>
      </c>
      <c r="L318" s="65">
        <f t="shared" si="49"/>
        <v>-0.95335964681656704</v>
      </c>
      <c r="M318" s="65">
        <f t="shared" si="50"/>
        <v>-0.17814694135422762</v>
      </c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</row>
    <row r="319" spans="1:25" s="17" customFormat="1" ht="12" customHeight="1" x14ac:dyDescent="0.2">
      <c r="A319" s="17" t="s">
        <v>133</v>
      </c>
      <c r="B319" s="43" t="s">
        <v>64</v>
      </c>
      <c r="C319" s="17" t="s">
        <v>65</v>
      </c>
      <c r="D319" s="18">
        <v>0</v>
      </c>
      <c r="E319" s="18">
        <v>0</v>
      </c>
      <c r="F319" s="18">
        <v>0</v>
      </c>
      <c r="G319" s="18">
        <v>0</v>
      </c>
      <c r="H319" s="18">
        <v>0</v>
      </c>
      <c r="I319" s="18">
        <f t="shared" si="46"/>
        <v>0</v>
      </c>
      <c r="J319" s="18">
        <f t="shared" si="47"/>
        <v>0</v>
      </c>
      <c r="K319" s="37" t="str">
        <f t="shared" si="48"/>
        <v>NA</v>
      </c>
      <c r="L319" s="37" t="str">
        <f t="shared" si="49"/>
        <v>NA</v>
      </c>
      <c r="M319" s="37" t="str">
        <f t="shared" si="50"/>
        <v>NA</v>
      </c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</row>
    <row r="320" spans="1:25" s="17" customFormat="1" ht="12" customHeight="1" x14ac:dyDescent="0.2">
      <c r="B320" s="43" t="s">
        <v>68</v>
      </c>
      <c r="C320" s="17" t="s">
        <v>69</v>
      </c>
      <c r="D320" s="18">
        <v>0</v>
      </c>
      <c r="E320" s="18">
        <v>0</v>
      </c>
      <c r="F320" s="18">
        <v>0</v>
      </c>
      <c r="G320" s="18">
        <v>0</v>
      </c>
      <c r="H320" s="18">
        <v>0</v>
      </c>
      <c r="I320" s="18">
        <f t="shared" si="46"/>
        <v>0</v>
      </c>
      <c r="J320" s="18">
        <f t="shared" si="47"/>
        <v>0</v>
      </c>
      <c r="K320" s="37" t="str">
        <f t="shared" si="48"/>
        <v>NA</v>
      </c>
      <c r="L320" s="37" t="str">
        <f t="shared" si="49"/>
        <v>NA</v>
      </c>
      <c r="M320" s="37" t="str">
        <f t="shared" si="50"/>
        <v>NA</v>
      </c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</row>
    <row r="321" spans="2:25" s="17" customFormat="1" ht="12" customHeight="1" x14ac:dyDescent="0.2">
      <c r="B321" s="43" t="s">
        <v>130</v>
      </c>
      <c r="C321" s="17" t="s">
        <v>131</v>
      </c>
      <c r="D321" s="18">
        <v>22408785.890000001</v>
      </c>
      <c r="E321" s="18">
        <v>22479890.889999993</v>
      </c>
      <c r="F321" s="18">
        <v>1493306.6600000001</v>
      </c>
      <c r="G321" s="18">
        <v>9346528.5499999989</v>
      </c>
      <c r="H321" s="18">
        <v>0</v>
      </c>
      <c r="I321" s="18">
        <f t="shared" si="46"/>
        <v>9346528.5499999989</v>
      </c>
      <c r="J321" s="18">
        <f t="shared" si="47"/>
        <v>13133362.339999994</v>
      </c>
      <c r="K321" s="37">
        <f t="shared" si="48"/>
        <v>0.58422713901348466</v>
      </c>
      <c r="L321" s="37">
        <f t="shared" si="49"/>
        <v>-0.9335714453727938</v>
      </c>
      <c r="M321" s="37">
        <f t="shared" si="50"/>
        <v>-0.28724652402311662</v>
      </c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</row>
    <row r="322" spans="2:25" s="17" customFormat="1" ht="12" customHeight="1" x14ac:dyDescent="0.2">
      <c r="B322" s="43" t="s">
        <v>376</v>
      </c>
      <c r="C322" s="17" t="s">
        <v>377</v>
      </c>
      <c r="D322" s="18">
        <v>19555393.779999997</v>
      </c>
      <c r="E322" s="18">
        <v>19555393.779999997</v>
      </c>
      <c r="F322" s="18">
        <v>1770548.4499999997</v>
      </c>
      <c r="G322" s="18">
        <v>12608494.600000003</v>
      </c>
      <c r="H322" s="18">
        <v>0</v>
      </c>
      <c r="I322" s="18">
        <f t="shared" si="46"/>
        <v>12608494.600000003</v>
      </c>
      <c r="J322" s="18">
        <f t="shared" si="47"/>
        <v>6946899.1799999941</v>
      </c>
      <c r="K322" s="37">
        <f t="shared" si="48"/>
        <v>0.3552421013942883</v>
      </c>
      <c r="L322" s="37">
        <f t="shared" si="49"/>
        <v>-0.90945984162125115</v>
      </c>
      <c r="M322" s="37">
        <f t="shared" si="50"/>
        <v>0.10529925475264858</v>
      </c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</row>
    <row r="323" spans="2:25" s="17" customFormat="1" ht="12" customHeight="1" x14ac:dyDescent="0.2">
      <c r="B323" s="43" t="s">
        <v>70</v>
      </c>
      <c r="C323" s="17" t="s">
        <v>71</v>
      </c>
      <c r="D323" s="18">
        <v>6937835.4500000002</v>
      </c>
      <c r="E323" s="18">
        <v>6937835.4500000002</v>
      </c>
      <c r="F323" s="18">
        <v>270573.09000000003</v>
      </c>
      <c r="G323" s="18">
        <v>1858829.09</v>
      </c>
      <c r="H323" s="18">
        <v>0</v>
      </c>
      <c r="I323" s="18">
        <f t="shared" si="46"/>
        <v>1858829.09</v>
      </c>
      <c r="J323" s="18">
        <f t="shared" si="47"/>
        <v>5079006.3600000003</v>
      </c>
      <c r="K323" s="37">
        <f t="shared" si="48"/>
        <v>0.73207362679666899</v>
      </c>
      <c r="L323" s="37">
        <f t="shared" si="49"/>
        <v>-0.96100035926911476</v>
      </c>
      <c r="M323" s="37">
        <f t="shared" si="50"/>
        <v>-0.54069764593714686</v>
      </c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</row>
    <row r="324" spans="2:25" s="17" customFormat="1" ht="12" customHeight="1" x14ac:dyDescent="0.2">
      <c r="B324" s="43" t="s">
        <v>120</v>
      </c>
      <c r="C324" s="17" t="s">
        <v>121</v>
      </c>
      <c r="D324" s="18">
        <v>3848310.92</v>
      </c>
      <c r="E324" s="18">
        <v>3848310.92</v>
      </c>
      <c r="F324" s="18">
        <v>299969.56</v>
      </c>
      <c r="G324" s="18">
        <v>2001121.1800000002</v>
      </c>
      <c r="H324" s="18">
        <v>1164</v>
      </c>
      <c r="I324" s="18">
        <f t="shared" si="46"/>
        <v>2002285.1800000002</v>
      </c>
      <c r="J324" s="18">
        <f t="shared" si="47"/>
        <v>1846025.7399999998</v>
      </c>
      <c r="K324" s="37">
        <f t="shared" si="48"/>
        <v>0.47969765914860119</v>
      </c>
      <c r="L324" s="37">
        <f t="shared" si="49"/>
        <v>-0.92205163090096676</v>
      </c>
      <c r="M324" s="37">
        <f t="shared" si="50"/>
        <v>-0.10857165059091126</v>
      </c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</row>
    <row r="325" spans="2:25" s="17" customFormat="1" ht="12" customHeight="1" x14ac:dyDescent="0.2">
      <c r="B325" s="43" t="s">
        <v>72</v>
      </c>
      <c r="C325" s="17" t="s">
        <v>73</v>
      </c>
      <c r="D325" s="18">
        <v>881020</v>
      </c>
      <c r="E325" s="18">
        <v>881020</v>
      </c>
      <c r="F325" s="18">
        <v>138456.47</v>
      </c>
      <c r="G325" s="18">
        <v>841505.40999999992</v>
      </c>
      <c r="H325" s="18">
        <v>0</v>
      </c>
      <c r="I325" s="18">
        <f t="shared" si="46"/>
        <v>841505.40999999992</v>
      </c>
      <c r="J325" s="18">
        <f t="shared" si="47"/>
        <v>39514.590000000084</v>
      </c>
      <c r="K325" s="37">
        <f t="shared" si="48"/>
        <v>4.485095684547466E-2</v>
      </c>
      <c r="L325" s="37">
        <f t="shared" si="49"/>
        <v>-0.84284525890445172</v>
      </c>
      <c r="M325" s="37">
        <f t="shared" si="50"/>
        <v>0.63739835969347203</v>
      </c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</row>
    <row r="326" spans="2:25" s="17" customFormat="1" ht="12" customHeight="1" x14ac:dyDescent="0.2">
      <c r="B326" s="43" t="s">
        <v>74</v>
      </c>
      <c r="C326" s="17" t="s">
        <v>75</v>
      </c>
      <c r="D326" s="18">
        <v>11044593</v>
      </c>
      <c r="E326" s="18">
        <v>11044593</v>
      </c>
      <c r="F326" s="18">
        <v>716664.37</v>
      </c>
      <c r="G326" s="18">
        <v>4771681.3900000006</v>
      </c>
      <c r="H326" s="18">
        <v>0</v>
      </c>
      <c r="I326" s="18">
        <f t="shared" si="46"/>
        <v>4771681.3900000006</v>
      </c>
      <c r="J326" s="18">
        <f t="shared" si="47"/>
        <v>6272911.6099999994</v>
      </c>
      <c r="K326" s="37">
        <f t="shared" si="48"/>
        <v>0.56796222459261281</v>
      </c>
      <c r="L326" s="37">
        <f t="shared" si="49"/>
        <v>-0.93511174472431902</v>
      </c>
      <c r="M326" s="37">
        <f t="shared" si="50"/>
        <v>-0.25936381358733629</v>
      </c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</row>
    <row r="327" spans="2:25" s="17" customFormat="1" ht="12" customHeight="1" x14ac:dyDescent="0.2">
      <c r="B327" s="43" t="s">
        <v>76</v>
      </c>
      <c r="C327" s="17" t="s">
        <v>77</v>
      </c>
      <c r="D327" s="18">
        <v>6216484.5300000003</v>
      </c>
      <c r="E327" s="18">
        <v>6216484.5300000003</v>
      </c>
      <c r="F327" s="18">
        <v>395856.0700000003</v>
      </c>
      <c r="G327" s="18">
        <v>2630939.1799999997</v>
      </c>
      <c r="H327" s="18">
        <v>0</v>
      </c>
      <c r="I327" s="18">
        <f t="shared" si="46"/>
        <v>2630939.1799999997</v>
      </c>
      <c r="J327" s="18">
        <f t="shared" si="47"/>
        <v>3585545.3500000006</v>
      </c>
      <c r="K327" s="37">
        <f t="shared" si="48"/>
        <v>0.57678022565593035</v>
      </c>
      <c r="L327" s="37">
        <f t="shared" si="49"/>
        <v>-0.936321554716392</v>
      </c>
      <c r="M327" s="37">
        <f t="shared" si="50"/>
        <v>-0.27448038683873782</v>
      </c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</row>
    <row r="328" spans="2:25" s="17" customFormat="1" ht="12" customHeight="1" x14ac:dyDescent="0.2">
      <c r="B328" s="43" t="s">
        <v>78</v>
      </c>
      <c r="C328" s="17" t="s">
        <v>79</v>
      </c>
      <c r="D328" s="18">
        <v>12000</v>
      </c>
      <c r="E328" s="18">
        <v>12000</v>
      </c>
      <c r="F328" s="18">
        <v>0</v>
      </c>
      <c r="G328" s="18">
        <v>0</v>
      </c>
      <c r="H328" s="18">
        <v>0</v>
      </c>
      <c r="I328" s="18">
        <f t="shared" si="46"/>
        <v>0</v>
      </c>
      <c r="J328" s="18">
        <f t="shared" si="47"/>
        <v>12000</v>
      </c>
      <c r="K328" s="37">
        <f t="shared" si="48"/>
        <v>1</v>
      </c>
      <c r="L328" s="37">
        <f t="shared" si="49"/>
        <v>-1</v>
      </c>
      <c r="M328" s="37">
        <f t="shared" si="50"/>
        <v>-1</v>
      </c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</row>
    <row r="329" spans="2:25" s="17" customFormat="1" ht="12" customHeight="1" x14ac:dyDescent="0.2">
      <c r="B329" s="43" t="s">
        <v>350</v>
      </c>
      <c r="C329" s="17" t="s">
        <v>351</v>
      </c>
      <c r="D329" s="18">
        <v>2250000</v>
      </c>
      <c r="E329" s="18">
        <v>2250000</v>
      </c>
      <c r="F329" s="18">
        <v>0</v>
      </c>
      <c r="G329" s="18">
        <v>0</v>
      </c>
      <c r="H329" s="18">
        <v>0</v>
      </c>
      <c r="I329" s="18">
        <f t="shared" si="46"/>
        <v>0</v>
      </c>
      <c r="J329" s="18">
        <f t="shared" si="47"/>
        <v>2250000</v>
      </c>
      <c r="K329" s="37">
        <f t="shared" si="48"/>
        <v>1</v>
      </c>
      <c r="L329" s="37">
        <f t="shared" si="49"/>
        <v>-1</v>
      </c>
      <c r="M329" s="37">
        <f t="shared" si="50"/>
        <v>-1</v>
      </c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</row>
    <row r="330" spans="2:25" s="17" customFormat="1" ht="12" customHeight="1" x14ac:dyDescent="0.2">
      <c r="B330" s="43" t="s">
        <v>82</v>
      </c>
      <c r="C330" s="17" t="s">
        <v>83</v>
      </c>
      <c r="D330" s="18">
        <v>2561235.2799999998</v>
      </c>
      <c r="E330" s="18">
        <v>2561235.2799999998</v>
      </c>
      <c r="F330" s="18">
        <v>222447.8199999996</v>
      </c>
      <c r="G330" s="18">
        <v>1525205.659999999</v>
      </c>
      <c r="H330" s="18">
        <v>0</v>
      </c>
      <c r="I330" s="18">
        <f t="shared" si="46"/>
        <v>1525205.659999999</v>
      </c>
      <c r="J330" s="18">
        <f t="shared" si="47"/>
        <v>1036029.6200000008</v>
      </c>
      <c r="K330" s="37">
        <f t="shared" si="48"/>
        <v>0.40450388454745978</v>
      </c>
      <c r="L330" s="37">
        <f t="shared" si="49"/>
        <v>-0.91314822900612247</v>
      </c>
      <c r="M330" s="37">
        <f t="shared" si="50"/>
        <v>2.0850483632926124E-2</v>
      </c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</row>
    <row r="331" spans="2:25" s="17" customFormat="1" ht="12" customHeight="1" x14ac:dyDescent="0.2">
      <c r="B331" s="43" t="s">
        <v>84</v>
      </c>
      <c r="C331" s="17" t="s">
        <v>85</v>
      </c>
      <c r="D331" s="18">
        <v>1867500</v>
      </c>
      <c r="E331" s="18">
        <v>1582500</v>
      </c>
      <c r="F331" s="18">
        <v>23942.9</v>
      </c>
      <c r="G331" s="18">
        <v>72044.56</v>
      </c>
      <c r="H331" s="18">
        <v>165040.16999999998</v>
      </c>
      <c r="I331" s="18">
        <f t="shared" si="46"/>
        <v>237084.72999999998</v>
      </c>
      <c r="J331" s="18">
        <f t="shared" si="47"/>
        <v>1345415.27</v>
      </c>
      <c r="K331" s="37">
        <f t="shared" si="48"/>
        <v>0.85018342496050558</v>
      </c>
      <c r="L331" s="37">
        <f t="shared" si="49"/>
        <v>-0.98487020537124803</v>
      </c>
      <c r="M331" s="37">
        <f t="shared" si="50"/>
        <v>-0.92195579146919426</v>
      </c>
      <c r="O331" s="51"/>
      <c r="P331" s="51"/>
      <c r="Q331" s="51"/>
      <c r="R331" s="54"/>
      <c r="S331" s="54"/>
      <c r="T331" s="54"/>
      <c r="U331" s="54"/>
      <c r="V331" s="54"/>
      <c r="W331" s="51"/>
      <c r="X331" s="51"/>
      <c r="Y331" s="51"/>
    </row>
    <row r="332" spans="2:25" s="17" customFormat="1" ht="12" customHeight="1" x14ac:dyDescent="0.2">
      <c r="B332" s="43" t="s">
        <v>149</v>
      </c>
      <c r="C332" s="17" t="s">
        <v>150</v>
      </c>
      <c r="D332" s="18">
        <v>0</v>
      </c>
      <c r="E332" s="18">
        <v>0</v>
      </c>
      <c r="F332" s="18">
        <v>0</v>
      </c>
      <c r="G332" s="18">
        <v>0</v>
      </c>
      <c r="H332" s="18">
        <v>0</v>
      </c>
      <c r="I332" s="18">
        <f t="shared" si="46"/>
        <v>0</v>
      </c>
      <c r="J332" s="18">
        <f t="shared" si="47"/>
        <v>0</v>
      </c>
      <c r="K332" s="37" t="str">
        <f t="shared" si="48"/>
        <v>NA</v>
      </c>
      <c r="L332" s="37" t="str">
        <f t="shared" si="49"/>
        <v>NA</v>
      </c>
      <c r="M332" s="37" t="str">
        <f t="shared" si="50"/>
        <v>NA</v>
      </c>
      <c r="O332" s="51"/>
      <c r="P332" s="51"/>
      <c r="Q332" s="51"/>
      <c r="R332" s="54"/>
      <c r="S332" s="54"/>
      <c r="T332" s="54"/>
      <c r="U332" s="54"/>
      <c r="V332" s="54"/>
      <c r="W332" s="51"/>
      <c r="X332" s="51"/>
      <c r="Y332" s="51"/>
    </row>
    <row r="333" spans="2:25" s="17" customFormat="1" ht="12" customHeight="1" x14ac:dyDescent="0.2">
      <c r="B333" s="43" t="s">
        <v>381</v>
      </c>
      <c r="C333" s="17" t="s">
        <v>382</v>
      </c>
      <c r="D333" s="18">
        <v>50000</v>
      </c>
      <c r="E333" s="18">
        <v>50000</v>
      </c>
      <c r="F333" s="18">
        <v>0</v>
      </c>
      <c r="G333" s="18">
        <v>0</v>
      </c>
      <c r="H333" s="18">
        <v>0</v>
      </c>
      <c r="I333" s="18">
        <f t="shared" si="46"/>
        <v>0</v>
      </c>
      <c r="J333" s="18">
        <f t="shared" si="47"/>
        <v>50000</v>
      </c>
      <c r="K333" s="37">
        <f t="shared" si="48"/>
        <v>1</v>
      </c>
      <c r="L333" s="37">
        <f t="shared" si="49"/>
        <v>-1</v>
      </c>
      <c r="M333" s="37">
        <f t="shared" si="50"/>
        <v>-1</v>
      </c>
      <c r="O333" s="51"/>
      <c r="P333" s="51"/>
      <c r="Q333" s="51"/>
      <c r="R333" s="54"/>
      <c r="S333" s="54"/>
      <c r="T333" s="54"/>
      <c r="U333" s="54"/>
      <c r="V333" s="54"/>
      <c r="W333" s="51"/>
      <c r="X333" s="51"/>
      <c r="Y333" s="51"/>
    </row>
    <row r="334" spans="2:25" s="17" customFormat="1" x14ac:dyDescent="0.2">
      <c r="B334" s="43" t="s">
        <v>383</v>
      </c>
      <c r="C334" s="17" t="s">
        <v>384</v>
      </c>
      <c r="D334" s="18">
        <v>450000</v>
      </c>
      <c r="E334" s="18">
        <v>450000</v>
      </c>
      <c r="F334" s="18">
        <v>0</v>
      </c>
      <c r="G334" s="18">
        <v>0</v>
      </c>
      <c r="H334" s="18">
        <v>0</v>
      </c>
      <c r="I334" s="18">
        <f t="shared" si="46"/>
        <v>0</v>
      </c>
      <c r="J334" s="18">
        <f t="shared" si="47"/>
        <v>450000</v>
      </c>
      <c r="K334" s="37">
        <f t="shared" si="48"/>
        <v>1</v>
      </c>
      <c r="L334" s="37">
        <f t="shared" si="49"/>
        <v>-1</v>
      </c>
      <c r="M334" s="37">
        <f t="shared" si="50"/>
        <v>-1</v>
      </c>
      <c r="O334" s="51"/>
      <c r="P334" s="51"/>
      <c r="Q334" s="51"/>
      <c r="R334" s="54"/>
      <c r="S334" s="54"/>
      <c r="T334" s="54"/>
      <c r="U334" s="54"/>
      <c r="V334" s="54"/>
      <c r="W334" s="51"/>
      <c r="X334" s="51"/>
      <c r="Y334" s="51"/>
    </row>
    <row r="335" spans="2:25" s="17" customFormat="1" x14ac:dyDescent="0.2">
      <c r="B335" s="43" t="s">
        <v>385</v>
      </c>
      <c r="C335" s="17" t="s">
        <v>386</v>
      </c>
      <c r="D335" s="18">
        <v>0</v>
      </c>
      <c r="E335" s="18">
        <v>0</v>
      </c>
      <c r="F335" s="18">
        <v>0</v>
      </c>
      <c r="G335" s="18">
        <v>0</v>
      </c>
      <c r="H335" s="18">
        <v>0</v>
      </c>
      <c r="I335" s="18">
        <f t="shared" si="46"/>
        <v>0</v>
      </c>
      <c r="J335" s="18">
        <f t="shared" si="47"/>
        <v>0</v>
      </c>
      <c r="K335" s="37" t="str">
        <f t="shared" si="48"/>
        <v>NA</v>
      </c>
      <c r="L335" s="37" t="str">
        <f t="shared" si="49"/>
        <v>NA</v>
      </c>
      <c r="M335" s="37" t="str">
        <f t="shared" si="50"/>
        <v>NA</v>
      </c>
      <c r="O335" s="51"/>
      <c r="P335" s="51"/>
      <c r="Q335" s="51"/>
      <c r="R335" s="54"/>
      <c r="S335" s="54"/>
      <c r="T335" s="54"/>
      <c r="U335" s="54"/>
      <c r="V335" s="54"/>
      <c r="W335" s="51"/>
      <c r="X335" s="51"/>
      <c r="Y335" s="51"/>
    </row>
    <row r="336" spans="2:25" s="17" customFormat="1" x14ac:dyDescent="0.2">
      <c r="B336" s="43" t="s">
        <v>387</v>
      </c>
      <c r="C336" s="17" t="s">
        <v>388</v>
      </c>
      <c r="D336" s="18">
        <v>0</v>
      </c>
      <c r="E336" s="18">
        <v>0</v>
      </c>
      <c r="F336" s="18">
        <v>0</v>
      </c>
      <c r="G336" s="18">
        <v>0</v>
      </c>
      <c r="H336" s="18">
        <v>0</v>
      </c>
      <c r="I336" s="18">
        <f t="shared" si="46"/>
        <v>0</v>
      </c>
      <c r="J336" s="18">
        <f t="shared" si="47"/>
        <v>0</v>
      </c>
      <c r="K336" s="37" t="str">
        <f t="shared" si="48"/>
        <v>NA</v>
      </c>
      <c r="L336" s="37" t="str">
        <f t="shared" si="49"/>
        <v>NA</v>
      </c>
      <c r="M336" s="37" t="str">
        <f t="shared" si="50"/>
        <v>NA</v>
      </c>
      <c r="O336" s="51"/>
      <c r="P336" s="51"/>
      <c r="Q336" s="51"/>
      <c r="R336" s="54"/>
      <c r="S336" s="54"/>
      <c r="T336" s="54"/>
      <c r="U336" s="54"/>
      <c r="V336" s="54"/>
      <c r="W336" s="51"/>
      <c r="X336" s="51"/>
      <c r="Y336" s="51"/>
    </row>
    <row r="337" spans="2:25" s="17" customFormat="1" x14ac:dyDescent="0.2">
      <c r="B337" s="43" t="s">
        <v>389</v>
      </c>
      <c r="C337" s="17" t="s">
        <v>390</v>
      </c>
      <c r="D337" s="18">
        <v>0</v>
      </c>
      <c r="E337" s="18">
        <v>0</v>
      </c>
      <c r="F337" s="18">
        <v>0</v>
      </c>
      <c r="G337" s="18">
        <v>0</v>
      </c>
      <c r="H337" s="18">
        <v>0</v>
      </c>
      <c r="I337" s="18">
        <f t="shared" si="46"/>
        <v>0</v>
      </c>
      <c r="J337" s="18">
        <f t="shared" si="47"/>
        <v>0</v>
      </c>
      <c r="K337" s="37" t="str">
        <f t="shared" si="48"/>
        <v>NA</v>
      </c>
      <c r="L337" s="37" t="str">
        <f t="shared" si="49"/>
        <v>NA</v>
      </c>
      <c r="M337" s="37" t="str">
        <f t="shared" si="50"/>
        <v>NA</v>
      </c>
      <c r="O337" s="51"/>
      <c r="P337" s="51"/>
      <c r="Q337" s="51"/>
      <c r="R337" s="54"/>
      <c r="S337" s="54"/>
      <c r="T337" s="54"/>
      <c r="U337" s="54"/>
      <c r="V337" s="54"/>
      <c r="W337" s="51"/>
      <c r="X337" s="51"/>
      <c r="Y337" s="51"/>
    </row>
    <row r="338" spans="2:25" s="17" customFormat="1" x14ac:dyDescent="0.2">
      <c r="B338" s="43" t="s">
        <v>391</v>
      </c>
      <c r="C338" s="17" t="s">
        <v>392</v>
      </c>
      <c r="D338" s="18">
        <v>6000000</v>
      </c>
      <c r="E338" s="18">
        <v>6300000</v>
      </c>
      <c r="F338" s="18">
        <v>130515.99</v>
      </c>
      <c r="G338" s="18">
        <v>4294593.97</v>
      </c>
      <c r="H338" s="18">
        <v>1432211.22</v>
      </c>
      <c r="I338" s="18">
        <f t="shared" si="46"/>
        <v>5726805.1899999995</v>
      </c>
      <c r="J338" s="18">
        <f t="shared" si="47"/>
        <v>573194.81000000052</v>
      </c>
      <c r="K338" s="37">
        <f t="shared" si="48"/>
        <v>9.0983303174603264E-2</v>
      </c>
      <c r="L338" s="37">
        <f t="shared" si="49"/>
        <v>-0.97928317619047611</v>
      </c>
      <c r="M338" s="37">
        <f t="shared" si="50"/>
        <v>0.16859699863945571</v>
      </c>
      <c r="O338" s="51"/>
      <c r="P338" s="51"/>
      <c r="Q338" s="51"/>
      <c r="R338" s="54"/>
      <c r="S338" s="54"/>
      <c r="T338" s="54"/>
      <c r="U338" s="54"/>
      <c r="V338" s="54"/>
      <c r="W338" s="51"/>
      <c r="X338" s="51"/>
      <c r="Y338" s="51"/>
    </row>
    <row r="339" spans="2:25" s="17" customFormat="1" x14ac:dyDescent="0.2">
      <c r="B339" s="43" t="s">
        <v>393</v>
      </c>
      <c r="C339" s="17" t="s">
        <v>394</v>
      </c>
      <c r="D339" s="18">
        <v>1500000</v>
      </c>
      <c r="E339" s="18">
        <v>825000</v>
      </c>
      <c r="F339" s="18">
        <v>0</v>
      </c>
      <c r="G339" s="18">
        <v>116661.78</v>
      </c>
      <c r="H339" s="18">
        <v>186685.83</v>
      </c>
      <c r="I339" s="18">
        <f t="shared" si="46"/>
        <v>303347.61</v>
      </c>
      <c r="J339" s="18">
        <f t="shared" si="47"/>
        <v>521652.39</v>
      </c>
      <c r="K339" s="37">
        <f t="shared" si="48"/>
        <v>0.63230592727272728</v>
      </c>
      <c r="L339" s="37">
        <f t="shared" si="49"/>
        <v>-1</v>
      </c>
      <c r="M339" s="37">
        <f t="shared" si="50"/>
        <v>-0.75758591168831158</v>
      </c>
      <c r="O339" s="51"/>
      <c r="P339" s="51"/>
      <c r="Q339" s="51"/>
      <c r="R339" s="54"/>
      <c r="S339" s="54"/>
      <c r="T339" s="54"/>
      <c r="U339" s="54"/>
      <c r="V339" s="54"/>
      <c r="W339" s="51"/>
      <c r="X339" s="51"/>
      <c r="Y339" s="51"/>
    </row>
    <row r="340" spans="2:25" s="17" customFormat="1" x14ac:dyDescent="0.2">
      <c r="B340" s="43" t="s">
        <v>395</v>
      </c>
      <c r="C340" s="17" t="s">
        <v>396</v>
      </c>
      <c r="D340" s="18">
        <v>1600000</v>
      </c>
      <c r="E340" s="18">
        <v>1600000</v>
      </c>
      <c r="F340" s="18">
        <v>0</v>
      </c>
      <c r="G340" s="18">
        <v>0</v>
      </c>
      <c r="H340" s="18">
        <v>0</v>
      </c>
      <c r="I340" s="18">
        <f t="shared" si="46"/>
        <v>0</v>
      </c>
      <c r="J340" s="18">
        <f t="shared" si="47"/>
        <v>1600000</v>
      </c>
      <c r="K340" s="37">
        <f t="shared" si="48"/>
        <v>1</v>
      </c>
      <c r="L340" s="37">
        <f t="shared" si="49"/>
        <v>-1</v>
      </c>
      <c r="M340" s="37">
        <f t="shared" si="50"/>
        <v>-1</v>
      </c>
      <c r="O340" s="51"/>
      <c r="P340" s="51"/>
      <c r="Q340" s="51"/>
      <c r="R340" s="54"/>
      <c r="S340" s="54"/>
      <c r="T340" s="54"/>
      <c r="U340" s="54"/>
      <c r="V340" s="54"/>
      <c r="W340" s="51"/>
      <c r="X340" s="51"/>
      <c r="Y340" s="51"/>
    </row>
    <row r="341" spans="2:25" s="17" customFormat="1" x14ac:dyDescent="0.2">
      <c r="B341" s="43" t="s">
        <v>86</v>
      </c>
      <c r="C341" s="17" t="s">
        <v>87</v>
      </c>
      <c r="D341" s="18">
        <v>9050000</v>
      </c>
      <c r="E341" s="18">
        <v>9999000</v>
      </c>
      <c r="F341" s="18">
        <v>856367.08</v>
      </c>
      <c r="G341" s="18">
        <v>5010348.9300000016</v>
      </c>
      <c r="H341" s="18">
        <v>3590687.34</v>
      </c>
      <c r="I341" s="18">
        <f t="shared" si="46"/>
        <v>8601036.2700000014</v>
      </c>
      <c r="J341" s="18">
        <f t="shared" si="47"/>
        <v>1397963.7299999986</v>
      </c>
      <c r="K341" s="37">
        <f t="shared" si="48"/>
        <v>0.1398103540354034</v>
      </c>
      <c r="L341" s="37">
        <f t="shared" si="49"/>
        <v>-0.91435472747274726</v>
      </c>
      <c r="M341" s="37">
        <f t="shared" si="50"/>
        <v>-0.14099714028545685</v>
      </c>
      <c r="O341" s="51"/>
      <c r="P341" s="51"/>
      <c r="Q341" s="51"/>
      <c r="R341" s="54"/>
      <c r="S341" s="54"/>
      <c r="T341" s="54"/>
      <c r="U341" s="54"/>
      <c r="V341" s="54"/>
      <c r="W341" s="51"/>
      <c r="X341" s="51"/>
      <c r="Y341" s="51"/>
    </row>
    <row r="342" spans="2:25" s="17" customFormat="1" x14ac:dyDescent="0.2">
      <c r="B342" s="43" t="s">
        <v>397</v>
      </c>
      <c r="C342" s="17" t="s">
        <v>398</v>
      </c>
      <c r="D342" s="18">
        <v>300000</v>
      </c>
      <c r="E342" s="18">
        <v>300000</v>
      </c>
      <c r="F342" s="18">
        <v>37513.56</v>
      </c>
      <c r="G342" s="18">
        <v>127165.85</v>
      </c>
      <c r="H342" s="18">
        <v>79036.75</v>
      </c>
      <c r="I342" s="18">
        <f t="shared" si="46"/>
        <v>206202.6</v>
      </c>
      <c r="J342" s="18">
        <f t="shared" si="47"/>
        <v>93797.4</v>
      </c>
      <c r="K342" s="37">
        <f t="shared" si="48"/>
        <v>0.31265799999999999</v>
      </c>
      <c r="L342" s="37">
        <f t="shared" si="49"/>
        <v>-0.87495480000000003</v>
      </c>
      <c r="M342" s="37">
        <f t="shared" si="50"/>
        <v>-0.27333799999999997</v>
      </c>
      <c r="O342" s="51"/>
      <c r="P342" s="51"/>
      <c r="Q342" s="51"/>
      <c r="R342" s="54"/>
      <c r="S342" s="54"/>
      <c r="T342" s="54"/>
      <c r="U342" s="54"/>
      <c r="V342" s="54"/>
      <c r="W342" s="51"/>
      <c r="X342" s="51"/>
      <c r="Y342" s="51"/>
    </row>
    <row r="343" spans="2:25" s="17" customFormat="1" x14ac:dyDescent="0.2">
      <c r="B343" s="43" t="s">
        <v>399</v>
      </c>
      <c r="C343" s="17" t="s">
        <v>400</v>
      </c>
      <c r="D343" s="18">
        <v>300000</v>
      </c>
      <c r="E343" s="18">
        <v>300000</v>
      </c>
      <c r="F343" s="18">
        <v>43133.2</v>
      </c>
      <c r="G343" s="18">
        <v>185160.89</v>
      </c>
      <c r="H343" s="18">
        <v>20593.060000000001</v>
      </c>
      <c r="I343" s="18">
        <f t="shared" si="46"/>
        <v>205753.95</v>
      </c>
      <c r="J343" s="18">
        <f t="shared" si="47"/>
        <v>94246.049999999988</v>
      </c>
      <c r="K343" s="37">
        <f t="shared" si="48"/>
        <v>0.31415349999999997</v>
      </c>
      <c r="L343" s="37">
        <f t="shared" si="49"/>
        <v>-0.85622266666666658</v>
      </c>
      <c r="M343" s="37">
        <f t="shared" si="50"/>
        <v>5.8062228571428648E-2</v>
      </c>
      <c r="O343" s="51"/>
      <c r="P343" s="51"/>
      <c r="Q343" s="51"/>
      <c r="R343" s="54"/>
      <c r="S343" s="54"/>
      <c r="T343" s="54"/>
      <c r="U343" s="54"/>
      <c r="V343" s="54"/>
      <c r="W343" s="51"/>
      <c r="X343" s="51"/>
      <c r="Y343" s="51"/>
    </row>
    <row r="344" spans="2:25" s="17" customFormat="1" x14ac:dyDescent="0.2">
      <c r="B344" s="43" t="s">
        <v>401</v>
      </c>
      <c r="C344" s="17" t="s">
        <v>402</v>
      </c>
      <c r="D344" s="18">
        <v>300000</v>
      </c>
      <c r="E344" s="18">
        <v>300000</v>
      </c>
      <c r="F344" s="18">
        <v>19354.02</v>
      </c>
      <c r="G344" s="18">
        <v>118207.08</v>
      </c>
      <c r="H344" s="18">
        <v>19552.259999999998</v>
      </c>
      <c r="I344" s="18">
        <f t="shared" si="46"/>
        <v>137759.34</v>
      </c>
      <c r="J344" s="18">
        <f t="shared" si="47"/>
        <v>162240.66</v>
      </c>
      <c r="K344" s="37">
        <f t="shared" si="48"/>
        <v>0.54080220000000001</v>
      </c>
      <c r="L344" s="37">
        <f t="shared" si="49"/>
        <v>-0.93548659999999995</v>
      </c>
      <c r="M344" s="37">
        <f t="shared" si="50"/>
        <v>-0.3245309714285714</v>
      </c>
      <c r="O344" s="51"/>
      <c r="P344" s="51"/>
      <c r="Q344" s="51"/>
      <c r="R344" s="54"/>
      <c r="S344" s="54"/>
      <c r="T344" s="54"/>
      <c r="U344" s="54"/>
      <c r="V344" s="54"/>
      <c r="W344" s="51"/>
      <c r="X344" s="51"/>
      <c r="Y344" s="51"/>
    </row>
    <row r="345" spans="2:25" s="17" customFormat="1" x14ac:dyDescent="0.2">
      <c r="B345" s="43" t="s">
        <v>403</v>
      </c>
      <c r="C345" s="17" t="s">
        <v>404</v>
      </c>
      <c r="D345" s="18">
        <v>300000</v>
      </c>
      <c r="E345" s="18">
        <v>300000</v>
      </c>
      <c r="F345" s="18">
        <v>31933.64</v>
      </c>
      <c r="G345" s="18">
        <v>132570.64000000001</v>
      </c>
      <c r="H345" s="18">
        <v>6194</v>
      </c>
      <c r="I345" s="18">
        <f t="shared" si="46"/>
        <v>138764.64000000001</v>
      </c>
      <c r="J345" s="18">
        <f t="shared" si="47"/>
        <v>161235.35999999999</v>
      </c>
      <c r="K345" s="37">
        <f t="shared" si="48"/>
        <v>0.53745119999999991</v>
      </c>
      <c r="L345" s="37">
        <f t="shared" si="49"/>
        <v>-0.89355453333333323</v>
      </c>
      <c r="M345" s="37">
        <f t="shared" si="50"/>
        <v>-0.24245348571428563</v>
      </c>
      <c r="O345" s="51"/>
      <c r="P345" s="51"/>
      <c r="Q345" s="51"/>
      <c r="R345" s="54"/>
      <c r="S345" s="54"/>
      <c r="T345" s="54"/>
      <c r="U345" s="54"/>
      <c r="V345" s="54"/>
      <c r="W345" s="51"/>
      <c r="X345" s="51"/>
      <c r="Y345" s="51"/>
    </row>
    <row r="346" spans="2:25" s="17" customFormat="1" x14ac:dyDescent="0.2">
      <c r="B346" s="43" t="s">
        <v>405</v>
      </c>
      <c r="C346" s="17" t="s">
        <v>406</v>
      </c>
      <c r="D346" s="18">
        <v>300000</v>
      </c>
      <c r="E346" s="18">
        <v>300000</v>
      </c>
      <c r="F346" s="18">
        <v>27921.05</v>
      </c>
      <c r="G346" s="18">
        <v>59731.09</v>
      </c>
      <c r="H346" s="18">
        <v>5158.42</v>
      </c>
      <c r="I346" s="18">
        <f t="shared" si="46"/>
        <v>64889.509999999995</v>
      </c>
      <c r="J346" s="18">
        <f t="shared" si="47"/>
        <v>235110.49</v>
      </c>
      <c r="K346" s="37">
        <f t="shared" si="48"/>
        <v>0.78370163333333331</v>
      </c>
      <c r="L346" s="37">
        <f t="shared" si="49"/>
        <v>-0.90692983333333332</v>
      </c>
      <c r="M346" s="37">
        <f t="shared" si="50"/>
        <v>-0.6586794857142857</v>
      </c>
      <c r="O346" s="51"/>
      <c r="P346" s="51"/>
      <c r="Q346" s="51"/>
      <c r="R346" s="54"/>
      <c r="S346" s="54"/>
      <c r="T346" s="54"/>
      <c r="U346" s="54"/>
      <c r="V346" s="54"/>
      <c r="W346" s="51"/>
      <c r="X346" s="51"/>
      <c r="Y346" s="51"/>
    </row>
    <row r="347" spans="2:25" s="17" customFormat="1" x14ac:dyDescent="0.2">
      <c r="B347" s="43" t="s">
        <v>407</v>
      </c>
      <c r="C347" s="17" t="s">
        <v>408</v>
      </c>
      <c r="D347" s="18">
        <v>300000</v>
      </c>
      <c r="E347" s="18">
        <v>300000</v>
      </c>
      <c r="F347" s="18">
        <v>15096.65</v>
      </c>
      <c r="G347" s="18">
        <v>87728.71</v>
      </c>
      <c r="H347" s="18">
        <v>77134.25</v>
      </c>
      <c r="I347" s="18">
        <f t="shared" si="46"/>
        <v>164862.96000000002</v>
      </c>
      <c r="J347" s="18">
        <f t="shared" si="47"/>
        <v>135137.03999999998</v>
      </c>
      <c r="K347" s="37">
        <f t="shared" si="48"/>
        <v>0.45045679999999994</v>
      </c>
      <c r="L347" s="37">
        <f t="shared" si="49"/>
        <v>-0.94967783333333322</v>
      </c>
      <c r="M347" s="37">
        <f t="shared" si="50"/>
        <v>-0.49869308571428567</v>
      </c>
      <c r="O347" s="51"/>
      <c r="P347" s="51"/>
      <c r="Q347" s="51"/>
      <c r="R347" s="54"/>
      <c r="S347" s="54"/>
      <c r="T347" s="54"/>
      <c r="U347" s="54"/>
      <c r="V347" s="54"/>
      <c r="W347" s="51"/>
      <c r="X347" s="51"/>
      <c r="Y347" s="51"/>
    </row>
    <row r="348" spans="2:25" s="17" customFormat="1" x14ac:dyDescent="0.2">
      <c r="B348" s="43" t="s">
        <v>409</v>
      </c>
      <c r="C348" s="17" t="s">
        <v>410</v>
      </c>
      <c r="D348" s="18">
        <v>300000</v>
      </c>
      <c r="E348" s="18">
        <v>300000</v>
      </c>
      <c r="F348" s="18">
        <v>28189.82</v>
      </c>
      <c r="G348" s="18">
        <v>88546.31</v>
      </c>
      <c r="H348" s="18">
        <v>29694.57</v>
      </c>
      <c r="I348" s="18">
        <f t="shared" si="46"/>
        <v>118240.88</v>
      </c>
      <c r="J348" s="18">
        <f t="shared" si="47"/>
        <v>181759.12</v>
      </c>
      <c r="K348" s="37">
        <f t="shared" si="48"/>
        <v>0.60586373333333332</v>
      </c>
      <c r="L348" s="37">
        <f t="shared" si="49"/>
        <v>-0.90603393333333326</v>
      </c>
      <c r="M348" s="37">
        <f t="shared" si="50"/>
        <v>-0.49402108571428571</v>
      </c>
      <c r="O348" s="51"/>
      <c r="P348" s="51"/>
      <c r="Q348" s="51"/>
      <c r="R348" s="54"/>
      <c r="S348" s="54"/>
      <c r="T348" s="54"/>
      <c r="U348" s="54"/>
      <c r="V348" s="54"/>
      <c r="W348" s="51"/>
      <c r="X348" s="51"/>
      <c r="Y348" s="51"/>
    </row>
    <row r="349" spans="2:25" s="17" customFormat="1" x14ac:dyDescent="0.2">
      <c r="B349" s="43" t="s">
        <v>411</v>
      </c>
      <c r="C349" s="17" t="s">
        <v>412</v>
      </c>
      <c r="D349" s="18">
        <v>2000000</v>
      </c>
      <c r="E349" s="18">
        <v>2000000</v>
      </c>
      <c r="F349" s="18">
        <v>0</v>
      </c>
      <c r="G349" s="18">
        <v>0</v>
      </c>
      <c r="H349" s="18">
        <v>0</v>
      </c>
      <c r="I349" s="18">
        <f t="shared" si="46"/>
        <v>0</v>
      </c>
      <c r="J349" s="18">
        <f t="shared" si="47"/>
        <v>2000000</v>
      </c>
      <c r="K349" s="37">
        <f t="shared" si="48"/>
        <v>1</v>
      </c>
      <c r="L349" s="37">
        <f t="shared" si="49"/>
        <v>-1</v>
      </c>
      <c r="M349" s="37">
        <f t="shared" si="50"/>
        <v>-1</v>
      </c>
      <c r="O349" s="51"/>
      <c r="P349" s="51"/>
      <c r="Q349" s="51"/>
      <c r="R349" s="54"/>
      <c r="S349" s="54"/>
      <c r="T349" s="54"/>
      <c r="U349" s="54"/>
      <c r="V349" s="54"/>
      <c r="W349" s="51"/>
      <c r="X349" s="51"/>
      <c r="Y349" s="51"/>
    </row>
    <row r="350" spans="2:25" s="17" customFormat="1" x14ac:dyDescent="0.2">
      <c r="B350" s="43" t="s">
        <v>413</v>
      </c>
      <c r="C350" s="17" t="s">
        <v>414</v>
      </c>
      <c r="D350" s="18">
        <v>22425000</v>
      </c>
      <c r="E350" s="18">
        <v>19075000</v>
      </c>
      <c r="F350" s="18">
        <v>44419</v>
      </c>
      <c r="G350" s="18">
        <v>207988.76</v>
      </c>
      <c r="H350" s="18">
        <v>792313.71</v>
      </c>
      <c r="I350" s="18">
        <f t="shared" si="46"/>
        <v>1000302.47</v>
      </c>
      <c r="J350" s="18">
        <f t="shared" si="47"/>
        <v>18074697.530000001</v>
      </c>
      <c r="K350" s="37">
        <f t="shared" si="48"/>
        <v>0.94755950353866325</v>
      </c>
      <c r="L350" s="37">
        <f t="shared" si="49"/>
        <v>-0.99767134993446915</v>
      </c>
      <c r="M350" s="37">
        <f t="shared" si="50"/>
        <v>-0.98130788152031456</v>
      </c>
      <c r="O350" s="51"/>
      <c r="P350" s="51"/>
      <c r="Q350" s="51"/>
      <c r="R350" s="54"/>
      <c r="S350" s="54"/>
      <c r="T350" s="54"/>
      <c r="U350" s="54"/>
      <c r="V350" s="54"/>
      <c r="W350" s="51"/>
      <c r="X350" s="51"/>
      <c r="Y350" s="51"/>
    </row>
    <row r="351" spans="2:25" s="17" customFormat="1" x14ac:dyDescent="0.2">
      <c r="B351" s="43" t="s">
        <v>415</v>
      </c>
      <c r="C351" s="17" t="s">
        <v>416</v>
      </c>
      <c r="D351" s="18">
        <v>3500000</v>
      </c>
      <c r="E351" s="18">
        <v>3500000</v>
      </c>
      <c r="F351" s="18">
        <v>221584.98</v>
      </c>
      <c r="G351" s="18">
        <v>935541.62</v>
      </c>
      <c r="H351" s="18">
        <v>169955.06</v>
      </c>
      <c r="I351" s="18">
        <f t="shared" si="46"/>
        <v>1105496.68</v>
      </c>
      <c r="J351" s="18">
        <f t="shared" si="47"/>
        <v>2394503.3200000003</v>
      </c>
      <c r="K351" s="37">
        <f t="shared" si="48"/>
        <v>0.68414380571428579</v>
      </c>
      <c r="L351" s="37">
        <f t="shared" si="49"/>
        <v>-0.93669000571428573</v>
      </c>
      <c r="M351" s="37">
        <f t="shared" si="50"/>
        <v>-0.54177553306122461</v>
      </c>
      <c r="O351" s="51"/>
      <c r="P351" s="51"/>
      <c r="Q351" s="51"/>
      <c r="R351" s="54"/>
      <c r="S351" s="54"/>
      <c r="T351" s="54"/>
      <c r="U351" s="54"/>
      <c r="V351" s="54"/>
      <c r="W351" s="51"/>
      <c r="X351" s="51"/>
      <c r="Y351" s="51"/>
    </row>
    <row r="352" spans="2:25" s="17" customFormat="1" x14ac:dyDescent="0.2">
      <c r="B352" s="43" t="s">
        <v>417</v>
      </c>
      <c r="C352" s="17" t="s">
        <v>418</v>
      </c>
      <c r="D352" s="18">
        <v>1250000</v>
      </c>
      <c r="E352" s="18">
        <v>1250000</v>
      </c>
      <c r="F352" s="18">
        <v>0</v>
      </c>
      <c r="G352" s="18">
        <v>0</v>
      </c>
      <c r="H352" s="18">
        <v>0</v>
      </c>
      <c r="I352" s="18">
        <f t="shared" si="46"/>
        <v>0</v>
      </c>
      <c r="J352" s="18">
        <f t="shared" si="47"/>
        <v>1250000</v>
      </c>
      <c r="K352" s="37">
        <f t="shared" si="48"/>
        <v>1</v>
      </c>
      <c r="L352" s="37">
        <f t="shared" si="49"/>
        <v>-1</v>
      </c>
      <c r="M352" s="37">
        <f t="shared" si="50"/>
        <v>-1</v>
      </c>
      <c r="O352" s="51"/>
      <c r="P352" s="51"/>
      <c r="Q352" s="51"/>
      <c r="R352" s="54"/>
      <c r="S352" s="54"/>
      <c r="T352" s="54"/>
      <c r="U352" s="54"/>
      <c r="V352" s="54"/>
      <c r="W352" s="51"/>
      <c r="X352" s="51"/>
      <c r="Y352" s="51"/>
    </row>
    <row r="353" spans="2:25" s="17" customFormat="1" x14ac:dyDescent="0.2">
      <c r="B353" s="43" t="s">
        <v>419</v>
      </c>
      <c r="C353" s="17" t="s">
        <v>420</v>
      </c>
      <c r="D353" s="18">
        <v>3500000</v>
      </c>
      <c r="E353" s="18">
        <v>2600000</v>
      </c>
      <c r="F353" s="18">
        <v>0</v>
      </c>
      <c r="G353" s="18">
        <v>0</v>
      </c>
      <c r="H353" s="18">
        <v>0</v>
      </c>
      <c r="I353" s="18">
        <f t="shared" si="46"/>
        <v>0</v>
      </c>
      <c r="J353" s="18">
        <f t="shared" si="47"/>
        <v>2600000</v>
      </c>
      <c r="K353" s="37">
        <f t="shared" si="48"/>
        <v>1</v>
      </c>
      <c r="L353" s="37">
        <f t="shared" si="49"/>
        <v>-1</v>
      </c>
      <c r="M353" s="37">
        <f t="shared" si="50"/>
        <v>-1</v>
      </c>
      <c r="O353" s="51"/>
      <c r="P353" s="51"/>
      <c r="Q353" s="51"/>
      <c r="R353" s="54"/>
      <c r="S353" s="54"/>
      <c r="T353" s="54"/>
      <c r="U353" s="54"/>
      <c r="V353" s="54"/>
      <c r="W353" s="51"/>
      <c r="X353" s="51"/>
      <c r="Y353" s="51"/>
    </row>
    <row r="354" spans="2:25" s="17" customFormat="1" x14ac:dyDescent="0.2">
      <c r="B354" s="43" t="s">
        <v>421</v>
      </c>
      <c r="C354" s="17" t="s">
        <v>422</v>
      </c>
      <c r="D354" s="18">
        <v>10000000</v>
      </c>
      <c r="E354" s="18">
        <v>7875000</v>
      </c>
      <c r="F354" s="18">
        <v>651805.30000000005</v>
      </c>
      <c r="G354" s="18">
        <v>1862810.11</v>
      </c>
      <c r="H354" s="18">
        <v>1238882.28</v>
      </c>
      <c r="I354" s="18">
        <f t="shared" si="46"/>
        <v>3101692.39</v>
      </c>
      <c r="J354" s="18">
        <f t="shared" si="47"/>
        <v>4773307.6099999994</v>
      </c>
      <c r="K354" s="37">
        <f t="shared" si="48"/>
        <v>0.60613429968253962</v>
      </c>
      <c r="L354" s="37">
        <f t="shared" si="49"/>
        <v>-0.91723107301587303</v>
      </c>
      <c r="M354" s="37">
        <f t="shared" si="50"/>
        <v>-0.5944903161904761</v>
      </c>
      <c r="O354" s="51"/>
      <c r="P354" s="51"/>
      <c r="Q354" s="51"/>
      <c r="R354" s="54"/>
      <c r="S354" s="54"/>
      <c r="T354" s="54"/>
      <c r="U354" s="54"/>
      <c r="V354" s="54"/>
      <c r="W354" s="51"/>
      <c r="X354" s="51"/>
      <c r="Y354" s="51"/>
    </row>
    <row r="355" spans="2:25" s="17" customFormat="1" x14ac:dyDescent="0.2">
      <c r="B355" s="43" t="s">
        <v>423</v>
      </c>
      <c r="C355" s="17" t="s">
        <v>424</v>
      </c>
      <c r="D355" s="18">
        <v>0</v>
      </c>
      <c r="E355" s="18">
        <v>0</v>
      </c>
      <c r="F355" s="18">
        <v>0</v>
      </c>
      <c r="G355" s="18">
        <v>0</v>
      </c>
      <c r="H355" s="18">
        <v>0</v>
      </c>
      <c r="I355" s="18">
        <f t="shared" si="46"/>
        <v>0</v>
      </c>
      <c r="J355" s="18">
        <f t="shared" si="47"/>
        <v>0</v>
      </c>
      <c r="K355" s="37" t="str">
        <f t="shared" si="48"/>
        <v>NA</v>
      </c>
      <c r="L355" s="37" t="str">
        <f t="shared" si="49"/>
        <v>NA</v>
      </c>
      <c r="M355" s="37" t="str">
        <f t="shared" si="50"/>
        <v>NA</v>
      </c>
      <c r="O355" s="51"/>
      <c r="P355" s="51"/>
      <c r="Q355" s="51"/>
      <c r="R355" s="54"/>
      <c r="S355" s="54"/>
      <c r="T355" s="54"/>
      <c r="U355" s="54"/>
      <c r="V355" s="54"/>
      <c r="W355" s="51"/>
      <c r="X355" s="51"/>
      <c r="Y355" s="51"/>
    </row>
    <row r="356" spans="2:25" s="17" customFormat="1" x14ac:dyDescent="0.2">
      <c r="B356" s="43" t="s">
        <v>425</v>
      </c>
      <c r="C356" s="17" t="s">
        <v>426</v>
      </c>
      <c r="D356" s="18">
        <v>0</v>
      </c>
      <c r="E356" s="18">
        <v>0</v>
      </c>
      <c r="F356" s="18">
        <v>0</v>
      </c>
      <c r="G356" s="18">
        <v>0</v>
      </c>
      <c r="H356" s="18">
        <v>0</v>
      </c>
      <c r="I356" s="18">
        <f t="shared" si="46"/>
        <v>0</v>
      </c>
      <c r="J356" s="18">
        <f t="shared" si="47"/>
        <v>0</v>
      </c>
      <c r="K356" s="37" t="str">
        <f t="shared" si="48"/>
        <v>NA</v>
      </c>
      <c r="L356" s="37" t="str">
        <f t="shared" si="49"/>
        <v>NA</v>
      </c>
      <c r="M356" s="37" t="str">
        <f t="shared" si="50"/>
        <v>NA</v>
      </c>
      <c r="O356" s="51"/>
      <c r="P356" s="51"/>
      <c r="Q356" s="51"/>
      <c r="R356" s="54"/>
      <c r="S356" s="54"/>
      <c r="T356" s="54"/>
      <c r="U356" s="54"/>
      <c r="V356" s="54"/>
      <c r="W356" s="51"/>
      <c r="X356" s="51"/>
      <c r="Y356" s="51"/>
    </row>
    <row r="357" spans="2:25" s="17" customFormat="1" x14ac:dyDescent="0.2">
      <c r="B357" s="43" t="s">
        <v>427</v>
      </c>
      <c r="C357" s="17" t="s">
        <v>428</v>
      </c>
      <c r="D357" s="18">
        <v>500000</v>
      </c>
      <c r="E357" s="18">
        <v>500000</v>
      </c>
      <c r="F357" s="18">
        <v>0</v>
      </c>
      <c r="G357" s="18">
        <v>0</v>
      </c>
      <c r="H357" s="18">
        <v>0</v>
      </c>
      <c r="I357" s="18">
        <f t="shared" si="46"/>
        <v>0</v>
      </c>
      <c r="J357" s="18">
        <f t="shared" si="47"/>
        <v>500000</v>
      </c>
      <c r="K357" s="37">
        <f t="shared" si="48"/>
        <v>1</v>
      </c>
      <c r="L357" s="37">
        <f t="shared" si="49"/>
        <v>-1</v>
      </c>
      <c r="M357" s="37">
        <f t="shared" si="50"/>
        <v>-1</v>
      </c>
      <c r="O357" s="51"/>
      <c r="P357" s="51"/>
      <c r="Q357" s="51"/>
      <c r="R357" s="54"/>
      <c r="S357" s="54"/>
      <c r="T357" s="54"/>
      <c r="U357" s="54"/>
      <c r="V357" s="54"/>
      <c r="W357" s="51"/>
      <c r="X357" s="51"/>
      <c r="Y357" s="51"/>
    </row>
    <row r="358" spans="2:25" s="17" customFormat="1" x14ac:dyDescent="0.2">
      <c r="B358" s="43" t="s">
        <v>122</v>
      </c>
      <c r="C358" s="17" t="s">
        <v>123</v>
      </c>
      <c r="D358" s="18">
        <v>0</v>
      </c>
      <c r="E358" s="18">
        <v>0</v>
      </c>
      <c r="F358" s="18">
        <v>0</v>
      </c>
      <c r="G358" s="18">
        <v>0</v>
      </c>
      <c r="H358" s="18">
        <v>0</v>
      </c>
      <c r="I358" s="18">
        <f t="shared" si="46"/>
        <v>0</v>
      </c>
      <c r="J358" s="18">
        <f t="shared" si="47"/>
        <v>0</v>
      </c>
      <c r="K358" s="37" t="str">
        <f t="shared" si="48"/>
        <v>NA</v>
      </c>
      <c r="L358" s="37" t="str">
        <f t="shared" si="49"/>
        <v>NA</v>
      </c>
      <c r="M358" s="37" t="str">
        <f t="shared" si="50"/>
        <v>NA</v>
      </c>
      <c r="O358" s="51"/>
      <c r="P358" s="51"/>
      <c r="Q358" s="51"/>
      <c r="R358" s="54"/>
      <c r="S358" s="54"/>
      <c r="T358" s="54"/>
      <c r="U358" s="54"/>
      <c r="V358" s="54"/>
      <c r="W358" s="51"/>
      <c r="X358" s="51"/>
      <c r="Y358" s="51"/>
    </row>
    <row r="359" spans="2:25" s="17" customFormat="1" x14ac:dyDescent="0.2">
      <c r="B359" s="43" t="s">
        <v>88</v>
      </c>
      <c r="C359" s="17" t="s">
        <v>89</v>
      </c>
      <c r="D359" s="18">
        <v>185300</v>
      </c>
      <c r="E359" s="18">
        <v>269186</v>
      </c>
      <c r="F359" s="18">
        <v>2925</v>
      </c>
      <c r="G359" s="18">
        <v>17550</v>
      </c>
      <c r="H359" s="18">
        <v>17550</v>
      </c>
      <c r="I359" s="18">
        <f t="shared" si="46"/>
        <v>35100</v>
      </c>
      <c r="J359" s="18">
        <f t="shared" si="47"/>
        <v>234086</v>
      </c>
      <c r="K359" s="37">
        <f t="shared" si="48"/>
        <v>0.86960688891695703</v>
      </c>
      <c r="L359" s="37">
        <f t="shared" si="49"/>
        <v>-0.98913390740974638</v>
      </c>
      <c r="M359" s="37">
        <f t="shared" si="50"/>
        <v>-0.88823447621453466</v>
      </c>
      <c r="O359" s="51"/>
      <c r="P359" s="51"/>
      <c r="Q359" s="51"/>
      <c r="R359" s="54"/>
      <c r="S359" s="54"/>
      <c r="T359" s="54"/>
      <c r="U359" s="54"/>
      <c r="V359" s="54"/>
      <c r="W359" s="51"/>
      <c r="X359" s="51"/>
      <c r="Y359" s="51"/>
    </row>
    <row r="360" spans="2:25" s="17" customFormat="1" x14ac:dyDescent="0.2">
      <c r="B360" s="43" t="s">
        <v>90</v>
      </c>
      <c r="C360" s="17" t="s">
        <v>91</v>
      </c>
      <c r="D360" s="18">
        <v>2225000</v>
      </c>
      <c r="E360" s="18">
        <v>2125000</v>
      </c>
      <c r="F360" s="18">
        <v>93582.81</v>
      </c>
      <c r="G360" s="18">
        <v>932290.99</v>
      </c>
      <c r="H360" s="18">
        <v>507210.39999999997</v>
      </c>
      <c r="I360" s="18">
        <f t="shared" si="46"/>
        <v>1439501.39</v>
      </c>
      <c r="J360" s="18">
        <f t="shared" si="47"/>
        <v>685498.6100000001</v>
      </c>
      <c r="K360" s="37">
        <f t="shared" si="48"/>
        <v>0.32258758117647063</v>
      </c>
      <c r="L360" s="37">
        <f t="shared" si="49"/>
        <v>-0.95596103058823523</v>
      </c>
      <c r="M360" s="37">
        <f t="shared" si="50"/>
        <v>-0.2478997055462186</v>
      </c>
      <c r="O360" s="51"/>
      <c r="P360" s="51"/>
      <c r="Q360" s="51"/>
      <c r="R360" s="54"/>
      <c r="S360" s="54"/>
      <c r="T360" s="54"/>
      <c r="U360" s="54"/>
      <c r="V360" s="54"/>
      <c r="W360" s="51"/>
      <c r="X360" s="51"/>
      <c r="Y360" s="51"/>
    </row>
    <row r="361" spans="2:25" s="17" customFormat="1" x14ac:dyDescent="0.2">
      <c r="B361" s="43" t="s">
        <v>326</v>
      </c>
      <c r="C361" s="17" t="s">
        <v>327</v>
      </c>
      <c r="D361" s="18">
        <v>0</v>
      </c>
      <c r="E361" s="18">
        <v>0</v>
      </c>
      <c r="F361" s="18">
        <v>0</v>
      </c>
      <c r="G361" s="18">
        <v>0</v>
      </c>
      <c r="H361" s="18">
        <v>0</v>
      </c>
      <c r="I361" s="18">
        <f t="shared" si="46"/>
        <v>0</v>
      </c>
      <c r="J361" s="18">
        <f t="shared" si="47"/>
        <v>0</v>
      </c>
      <c r="K361" s="37" t="str">
        <f t="shared" si="48"/>
        <v>NA</v>
      </c>
      <c r="L361" s="37" t="str">
        <f t="shared" si="49"/>
        <v>NA</v>
      </c>
      <c r="M361" s="37" t="str">
        <f t="shared" si="50"/>
        <v>NA</v>
      </c>
      <c r="O361" s="51"/>
      <c r="P361" s="51"/>
      <c r="Q361" s="51"/>
      <c r="R361" s="54"/>
      <c r="S361" s="54"/>
      <c r="T361" s="54"/>
      <c r="U361" s="54"/>
      <c r="V361" s="54"/>
      <c r="W361" s="51"/>
      <c r="X361" s="51"/>
      <c r="Y361" s="51"/>
    </row>
    <row r="362" spans="2:25" s="17" customFormat="1" x14ac:dyDescent="0.2">
      <c r="B362" s="43" t="s">
        <v>429</v>
      </c>
      <c r="C362" s="17" t="s">
        <v>430</v>
      </c>
      <c r="D362" s="18">
        <v>1593260</v>
      </c>
      <c r="E362" s="18">
        <v>2893260</v>
      </c>
      <c r="F362" s="18">
        <v>28336</v>
      </c>
      <c r="G362" s="18">
        <v>101233.5</v>
      </c>
      <c r="H362" s="18">
        <v>53400</v>
      </c>
      <c r="I362" s="18">
        <f t="shared" si="46"/>
        <v>154633.5</v>
      </c>
      <c r="J362" s="18">
        <f t="shared" si="47"/>
        <v>2738626.5</v>
      </c>
      <c r="K362" s="37">
        <f t="shared" si="48"/>
        <v>0.94655388731050782</v>
      </c>
      <c r="L362" s="37">
        <f t="shared" si="49"/>
        <v>-0.990206203383035</v>
      </c>
      <c r="M362" s="37">
        <f t="shared" si="50"/>
        <v>-0.94001813080845043</v>
      </c>
      <c r="O362" s="51"/>
      <c r="P362" s="51"/>
      <c r="Q362" s="51"/>
      <c r="R362" s="54"/>
      <c r="S362" s="54"/>
      <c r="T362" s="54"/>
      <c r="U362" s="54"/>
      <c r="V362" s="54"/>
      <c r="W362" s="51"/>
      <c r="X362" s="51"/>
      <c r="Y362" s="51"/>
    </row>
    <row r="363" spans="2:25" s="17" customFormat="1" x14ac:dyDescent="0.2">
      <c r="B363" s="43" t="s">
        <v>355</v>
      </c>
      <c r="C363" s="17" t="s">
        <v>356</v>
      </c>
      <c r="D363" s="18">
        <v>2887691.65</v>
      </c>
      <c r="E363" s="18">
        <v>2887691.65</v>
      </c>
      <c r="F363" s="18">
        <v>0</v>
      </c>
      <c r="G363" s="18">
        <v>2203131.0299999998</v>
      </c>
      <c r="H363" s="18">
        <v>31580</v>
      </c>
      <c r="I363" s="18">
        <f t="shared" si="46"/>
        <v>2234711.0299999998</v>
      </c>
      <c r="J363" s="18">
        <f t="shared" si="47"/>
        <v>652980.62000000011</v>
      </c>
      <c r="K363" s="37">
        <f t="shared" si="48"/>
        <v>0.22612546599288055</v>
      </c>
      <c r="L363" s="37">
        <f t="shared" si="49"/>
        <v>-1</v>
      </c>
      <c r="M363" s="37">
        <f t="shared" si="50"/>
        <v>0.30789450855272965</v>
      </c>
      <c r="O363" s="51"/>
      <c r="P363" s="51"/>
      <c r="Q363" s="51"/>
      <c r="R363" s="54"/>
      <c r="S363" s="54"/>
      <c r="T363" s="54"/>
      <c r="U363" s="54"/>
      <c r="V363" s="54"/>
      <c r="W363" s="51"/>
      <c r="X363" s="51"/>
      <c r="Y363" s="51"/>
    </row>
    <row r="364" spans="2:25" s="17" customFormat="1" x14ac:dyDescent="0.2">
      <c r="B364" s="43" t="s">
        <v>298</v>
      </c>
      <c r="C364" s="17" t="s">
        <v>299</v>
      </c>
      <c r="D364" s="18">
        <v>37800</v>
      </c>
      <c r="E364" s="18">
        <v>39800</v>
      </c>
      <c r="F364" s="18">
        <v>62.7</v>
      </c>
      <c r="G364" s="18">
        <v>31506.7</v>
      </c>
      <c r="H364" s="18">
        <v>2408.54</v>
      </c>
      <c r="I364" s="18">
        <f t="shared" si="46"/>
        <v>33915.24</v>
      </c>
      <c r="J364" s="18">
        <f t="shared" si="47"/>
        <v>5884.760000000002</v>
      </c>
      <c r="K364" s="37">
        <f t="shared" si="48"/>
        <v>0.14785829145728649</v>
      </c>
      <c r="L364" s="37">
        <f t="shared" si="49"/>
        <v>-0.998424623115578</v>
      </c>
      <c r="M364" s="37">
        <f t="shared" si="50"/>
        <v>0.35707250538406332</v>
      </c>
      <c r="O364" s="51"/>
      <c r="P364" s="51"/>
      <c r="Q364" s="51"/>
      <c r="R364" s="54"/>
      <c r="S364" s="54"/>
      <c r="T364" s="54"/>
      <c r="U364" s="54"/>
      <c r="V364" s="54"/>
      <c r="W364" s="51"/>
      <c r="X364" s="51"/>
      <c r="Y364" s="51"/>
    </row>
    <row r="365" spans="2:25" s="17" customFormat="1" x14ac:dyDescent="0.2">
      <c r="B365" s="43" t="s">
        <v>92</v>
      </c>
      <c r="C365" s="17" t="s">
        <v>93</v>
      </c>
      <c r="D365" s="18">
        <v>0</v>
      </c>
      <c r="E365" s="18">
        <v>24000</v>
      </c>
      <c r="F365" s="18">
        <v>0</v>
      </c>
      <c r="G365" s="18">
        <v>0</v>
      </c>
      <c r="H365" s="18">
        <v>0</v>
      </c>
      <c r="I365" s="18">
        <f t="shared" si="46"/>
        <v>0</v>
      </c>
      <c r="J365" s="18">
        <f t="shared" si="47"/>
        <v>24000</v>
      </c>
      <c r="K365" s="37">
        <f t="shared" si="48"/>
        <v>1</v>
      </c>
      <c r="L365" s="37">
        <f t="shared" si="49"/>
        <v>-1</v>
      </c>
      <c r="M365" s="37">
        <f t="shared" si="50"/>
        <v>-1</v>
      </c>
      <c r="O365" s="51"/>
      <c r="P365" s="51"/>
      <c r="Q365" s="51"/>
      <c r="R365" s="54"/>
      <c r="S365" s="54"/>
      <c r="T365" s="54"/>
      <c r="U365" s="54"/>
      <c r="V365" s="54"/>
      <c r="W365" s="51"/>
      <c r="X365" s="51"/>
      <c r="Y365" s="51"/>
    </row>
    <row r="366" spans="2:25" s="17" customFormat="1" x14ac:dyDescent="0.2">
      <c r="B366" s="43" t="s">
        <v>94</v>
      </c>
      <c r="C366" s="17" t="s">
        <v>95</v>
      </c>
      <c r="D366" s="18">
        <v>400000</v>
      </c>
      <c r="E366" s="18">
        <v>400000</v>
      </c>
      <c r="F366" s="18">
        <v>4343.4799999999996</v>
      </c>
      <c r="G366" s="18">
        <v>48377.140000000007</v>
      </c>
      <c r="H366" s="18">
        <v>0</v>
      </c>
      <c r="I366" s="18">
        <f t="shared" si="46"/>
        <v>48377.140000000007</v>
      </c>
      <c r="J366" s="18">
        <f t="shared" si="47"/>
        <v>351622.86</v>
      </c>
      <c r="K366" s="37">
        <f t="shared" si="48"/>
        <v>0.87905714999999995</v>
      </c>
      <c r="L366" s="37">
        <f t="shared" si="49"/>
        <v>-0.9891413</v>
      </c>
      <c r="M366" s="37">
        <f t="shared" si="50"/>
        <v>-0.79266939999999997</v>
      </c>
      <c r="O366" s="51"/>
      <c r="P366" s="51"/>
      <c r="Q366" s="51"/>
      <c r="R366" s="54"/>
      <c r="S366" s="54"/>
      <c r="T366" s="54"/>
      <c r="U366" s="54"/>
      <c r="V366" s="54"/>
      <c r="W366" s="51"/>
      <c r="X366" s="51"/>
      <c r="Y366" s="51"/>
    </row>
    <row r="367" spans="2:25" s="17" customFormat="1" x14ac:dyDescent="0.2">
      <c r="B367" s="43" t="s">
        <v>300</v>
      </c>
      <c r="C367" s="17" t="s">
        <v>301</v>
      </c>
      <c r="D367" s="18">
        <v>0</v>
      </c>
      <c r="E367" s="18">
        <v>0</v>
      </c>
      <c r="F367" s="18">
        <v>0</v>
      </c>
      <c r="G367" s="18">
        <v>0</v>
      </c>
      <c r="H367" s="18">
        <v>0</v>
      </c>
      <c r="I367" s="18">
        <f t="shared" si="46"/>
        <v>0</v>
      </c>
      <c r="J367" s="18">
        <f t="shared" si="47"/>
        <v>0</v>
      </c>
      <c r="K367" s="37" t="str">
        <f t="shared" si="48"/>
        <v>NA</v>
      </c>
      <c r="L367" s="37" t="str">
        <f t="shared" si="49"/>
        <v>NA</v>
      </c>
      <c r="M367" s="37" t="str">
        <f t="shared" si="50"/>
        <v>NA</v>
      </c>
      <c r="O367" s="51"/>
      <c r="P367" s="51"/>
      <c r="Q367" s="51"/>
      <c r="R367" s="54"/>
      <c r="S367" s="54"/>
      <c r="T367" s="54"/>
      <c r="U367" s="54"/>
      <c r="V367" s="54"/>
      <c r="W367" s="51"/>
      <c r="X367" s="51"/>
      <c r="Y367" s="51"/>
    </row>
    <row r="368" spans="2:25" s="17" customFormat="1" x14ac:dyDescent="0.2">
      <c r="B368" s="43" t="s">
        <v>96</v>
      </c>
      <c r="C368" s="17" t="s">
        <v>97</v>
      </c>
      <c r="D368" s="18">
        <v>0</v>
      </c>
      <c r="E368" s="18">
        <v>100000</v>
      </c>
      <c r="F368" s="18">
        <v>0</v>
      </c>
      <c r="G368" s="18">
        <v>1935</v>
      </c>
      <c r="H368" s="18">
        <v>0</v>
      </c>
      <c r="I368" s="18">
        <f t="shared" si="46"/>
        <v>1935</v>
      </c>
      <c r="J368" s="18">
        <f t="shared" si="47"/>
        <v>98065</v>
      </c>
      <c r="K368" s="37">
        <f t="shared" si="48"/>
        <v>0.98065000000000002</v>
      </c>
      <c r="L368" s="37">
        <f t="shared" si="49"/>
        <v>-1</v>
      </c>
      <c r="M368" s="37">
        <f t="shared" si="50"/>
        <v>-0.96682857142857148</v>
      </c>
      <c r="O368" s="51"/>
      <c r="P368" s="51"/>
      <c r="Q368" s="51"/>
      <c r="R368" s="54"/>
      <c r="S368" s="54"/>
      <c r="T368" s="54"/>
      <c r="U368" s="54"/>
      <c r="V368" s="54"/>
      <c r="W368" s="51"/>
      <c r="X368" s="51"/>
      <c r="Y368" s="51"/>
    </row>
    <row r="369" spans="2:25" s="17" customFormat="1" x14ac:dyDescent="0.2">
      <c r="B369" s="43" t="s">
        <v>98</v>
      </c>
      <c r="C369" s="17" t="s">
        <v>99</v>
      </c>
      <c r="D369" s="18">
        <v>3665192.8200000003</v>
      </c>
      <c r="E369" s="18">
        <v>4099192.8200000003</v>
      </c>
      <c r="F369" s="18">
        <v>148949.46999999997</v>
      </c>
      <c r="G369" s="18">
        <v>586751.88</v>
      </c>
      <c r="H369" s="18">
        <v>772371.5</v>
      </c>
      <c r="I369" s="18">
        <f t="shared" si="46"/>
        <v>1359123.38</v>
      </c>
      <c r="J369" s="18">
        <f t="shared" si="47"/>
        <v>2740069.4400000004</v>
      </c>
      <c r="K369" s="37">
        <f t="shared" si="48"/>
        <v>0.66844121765416253</v>
      </c>
      <c r="L369" s="37">
        <f t="shared" si="49"/>
        <v>-0.96366370733446016</v>
      </c>
      <c r="M369" s="37">
        <f t="shared" si="50"/>
        <v>-0.7546198947249606</v>
      </c>
      <c r="O369" s="51"/>
      <c r="P369" s="51"/>
      <c r="Q369" s="51"/>
      <c r="R369" s="54"/>
      <c r="S369" s="54"/>
      <c r="T369" s="54"/>
      <c r="U369" s="54"/>
      <c r="V369" s="54"/>
      <c r="W369" s="51"/>
      <c r="X369" s="51"/>
      <c r="Y369" s="51"/>
    </row>
    <row r="370" spans="2:25" s="17" customFormat="1" x14ac:dyDescent="0.2">
      <c r="B370" s="43" t="s">
        <v>302</v>
      </c>
      <c r="C370" s="17" t="s">
        <v>303</v>
      </c>
      <c r="D370" s="18">
        <v>53000</v>
      </c>
      <c r="E370" s="18">
        <v>61000</v>
      </c>
      <c r="F370" s="18">
        <v>723.44</v>
      </c>
      <c r="G370" s="18">
        <v>4935.59</v>
      </c>
      <c r="H370" s="18">
        <v>5476.24</v>
      </c>
      <c r="I370" s="18">
        <f t="shared" si="46"/>
        <v>10411.83</v>
      </c>
      <c r="J370" s="18">
        <f t="shared" si="47"/>
        <v>50588.17</v>
      </c>
      <c r="K370" s="37">
        <f t="shared" si="48"/>
        <v>0.82931426229508198</v>
      </c>
      <c r="L370" s="37">
        <f t="shared" si="49"/>
        <v>-0.98814032786885242</v>
      </c>
      <c r="M370" s="37">
        <f t="shared" si="50"/>
        <v>-0.86129489461358311</v>
      </c>
      <c r="O370" s="51"/>
      <c r="P370" s="51"/>
      <c r="Q370" s="51"/>
      <c r="R370" s="54"/>
      <c r="S370" s="54"/>
      <c r="T370" s="54"/>
      <c r="U370" s="54"/>
      <c r="V370" s="54"/>
      <c r="W370" s="51"/>
      <c r="X370" s="51"/>
      <c r="Y370" s="51"/>
    </row>
    <row r="371" spans="2:25" s="17" customFormat="1" x14ac:dyDescent="0.2">
      <c r="B371" s="43" t="s">
        <v>100</v>
      </c>
      <c r="C371" s="17" t="s">
        <v>101</v>
      </c>
      <c r="D371" s="18">
        <v>45300</v>
      </c>
      <c r="E371" s="18">
        <v>45300</v>
      </c>
      <c r="F371" s="18">
        <v>0</v>
      </c>
      <c r="G371" s="18">
        <v>0</v>
      </c>
      <c r="H371" s="18">
        <v>0</v>
      </c>
      <c r="I371" s="18">
        <f t="shared" si="46"/>
        <v>0</v>
      </c>
      <c r="J371" s="18">
        <f t="shared" si="47"/>
        <v>45300</v>
      </c>
      <c r="K371" s="37">
        <f t="shared" si="48"/>
        <v>1</v>
      </c>
      <c r="L371" s="37">
        <f t="shared" si="49"/>
        <v>-1</v>
      </c>
      <c r="M371" s="37">
        <f t="shared" si="50"/>
        <v>-1</v>
      </c>
      <c r="O371" s="51"/>
      <c r="P371" s="51"/>
      <c r="Q371" s="51"/>
      <c r="R371" s="54"/>
      <c r="S371" s="54"/>
      <c r="T371" s="54"/>
      <c r="U371" s="54"/>
      <c r="V371" s="54"/>
      <c r="W371" s="51"/>
      <c r="X371" s="51"/>
      <c r="Y371" s="51"/>
    </row>
    <row r="372" spans="2:25" s="17" customFormat="1" x14ac:dyDescent="0.2">
      <c r="B372" s="43" t="s">
        <v>102</v>
      </c>
      <c r="C372" s="17" t="s">
        <v>103</v>
      </c>
      <c r="D372" s="18">
        <v>1690192.81</v>
      </c>
      <c r="E372" s="18">
        <v>4800192.8100000005</v>
      </c>
      <c r="F372" s="18">
        <v>248236.58000000002</v>
      </c>
      <c r="G372" s="18">
        <v>1978242.1800000002</v>
      </c>
      <c r="H372" s="18">
        <v>1160976.48</v>
      </c>
      <c r="I372" s="18">
        <f t="shared" si="46"/>
        <v>3139218.66</v>
      </c>
      <c r="J372" s="18">
        <f t="shared" si="47"/>
        <v>1660974.1500000004</v>
      </c>
      <c r="K372" s="37">
        <f t="shared" si="48"/>
        <v>0.34602238196344454</v>
      </c>
      <c r="L372" s="37">
        <f t="shared" si="49"/>
        <v>-0.94828612311512539</v>
      </c>
      <c r="M372" s="37">
        <f t="shared" si="50"/>
        <v>-0.29351331440133793</v>
      </c>
      <c r="O372" s="51"/>
      <c r="P372" s="51"/>
      <c r="Q372" s="51"/>
      <c r="R372" s="54"/>
      <c r="S372" s="54"/>
      <c r="T372" s="54"/>
      <c r="U372" s="54"/>
      <c r="V372" s="54"/>
      <c r="W372" s="51"/>
      <c r="X372" s="51"/>
      <c r="Y372" s="51"/>
    </row>
    <row r="373" spans="2:25" s="17" customFormat="1" x14ac:dyDescent="0.2">
      <c r="B373" s="43" t="s">
        <v>104</v>
      </c>
      <c r="C373" s="17" t="s">
        <v>105</v>
      </c>
      <c r="D373" s="18">
        <v>45000</v>
      </c>
      <c r="E373" s="18">
        <v>50000</v>
      </c>
      <c r="F373" s="18">
        <v>0</v>
      </c>
      <c r="G373" s="18">
        <v>3995.98</v>
      </c>
      <c r="H373" s="18">
        <v>4998.41</v>
      </c>
      <c r="I373" s="18">
        <f t="shared" si="46"/>
        <v>8994.39</v>
      </c>
      <c r="J373" s="18">
        <f t="shared" si="47"/>
        <v>41005.61</v>
      </c>
      <c r="K373" s="37">
        <f t="shared" si="48"/>
        <v>0.82011219999999996</v>
      </c>
      <c r="L373" s="37">
        <f t="shared" si="49"/>
        <v>-1</v>
      </c>
      <c r="M373" s="37">
        <f t="shared" si="50"/>
        <v>-0.8629949714285714</v>
      </c>
      <c r="O373" s="51"/>
      <c r="P373" s="51"/>
      <c r="Q373" s="51"/>
      <c r="R373" s="54"/>
      <c r="S373" s="54"/>
      <c r="T373" s="54"/>
      <c r="U373" s="54"/>
      <c r="V373" s="54"/>
      <c r="W373" s="51"/>
      <c r="X373" s="51"/>
      <c r="Y373" s="51"/>
    </row>
    <row r="374" spans="2:25" s="17" customFormat="1" x14ac:dyDescent="0.2">
      <c r="B374" s="43" t="s">
        <v>431</v>
      </c>
      <c r="C374" s="17" t="s">
        <v>432</v>
      </c>
      <c r="D374" s="18">
        <v>11805467</v>
      </c>
      <c r="E374" s="18">
        <v>11805467</v>
      </c>
      <c r="F374" s="18">
        <v>1264489.8500000001</v>
      </c>
      <c r="G374" s="18">
        <v>10830000.359999999</v>
      </c>
      <c r="H374" s="18">
        <v>52250.57</v>
      </c>
      <c r="I374" s="18">
        <f t="shared" si="46"/>
        <v>10882250.93</v>
      </c>
      <c r="J374" s="18">
        <f t="shared" si="47"/>
        <v>923216.0700000003</v>
      </c>
      <c r="K374" s="37">
        <f t="shared" si="48"/>
        <v>7.8202418421905742E-2</v>
      </c>
      <c r="L374" s="37">
        <f t="shared" si="49"/>
        <v>-0.89288946807440994</v>
      </c>
      <c r="M374" s="37">
        <f t="shared" si="50"/>
        <v>0.57263705898776762</v>
      </c>
      <c r="O374" s="51"/>
      <c r="P374" s="51"/>
      <c r="Q374" s="51"/>
      <c r="R374" s="54"/>
      <c r="S374" s="54"/>
      <c r="T374" s="54"/>
      <c r="U374" s="54"/>
      <c r="V374" s="54"/>
      <c r="W374" s="51"/>
      <c r="X374" s="51"/>
      <c r="Y374" s="51"/>
    </row>
    <row r="375" spans="2:25" s="17" customFormat="1" x14ac:dyDescent="0.2">
      <c r="B375" s="43" t="s">
        <v>433</v>
      </c>
      <c r="C375" s="17" t="s">
        <v>434</v>
      </c>
      <c r="D375" s="18">
        <v>2500000</v>
      </c>
      <c r="E375" s="18">
        <v>2500000</v>
      </c>
      <c r="F375" s="18">
        <v>223673.76</v>
      </c>
      <c r="G375" s="18">
        <v>960412.52</v>
      </c>
      <c r="H375" s="18">
        <v>1039587.48</v>
      </c>
      <c r="I375" s="18">
        <f t="shared" si="46"/>
        <v>2000000</v>
      </c>
      <c r="J375" s="18">
        <f t="shared" si="47"/>
        <v>500000</v>
      </c>
      <c r="K375" s="37">
        <f t="shared" si="48"/>
        <v>0.2</v>
      </c>
      <c r="L375" s="37">
        <f t="shared" si="49"/>
        <v>-0.91053049600000013</v>
      </c>
      <c r="M375" s="37">
        <f t="shared" si="50"/>
        <v>-0.3414314148571429</v>
      </c>
      <c r="O375" s="51"/>
      <c r="P375" s="51"/>
      <c r="Q375" s="51"/>
      <c r="R375" s="54"/>
      <c r="S375" s="54"/>
      <c r="T375" s="54"/>
      <c r="U375" s="54"/>
      <c r="V375" s="54"/>
      <c r="W375" s="51"/>
      <c r="X375" s="51"/>
      <c r="Y375" s="51"/>
    </row>
    <row r="376" spans="2:25" s="17" customFormat="1" x14ac:dyDescent="0.2">
      <c r="B376" s="43" t="s">
        <v>435</v>
      </c>
      <c r="C376" s="17" t="s">
        <v>436</v>
      </c>
      <c r="D376" s="18">
        <v>0</v>
      </c>
      <c r="E376" s="18">
        <v>0</v>
      </c>
      <c r="F376" s="18">
        <v>0</v>
      </c>
      <c r="G376" s="18">
        <v>0</v>
      </c>
      <c r="H376" s="18">
        <v>0</v>
      </c>
      <c r="I376" s="18">
        <f t="shared" si="46"/>
        <v>0</v>
      </c>
      <c r="J376" s="18">
        <f t="shared" si="47"/>
        <v>0</v>
      </c>
      <c r="K376" s="37" t="str">
        <f t="shared" si="48"/>
        <v>NA</v>
      </c>
      <c r="L376" s="37" t="str">
        <f t="shared" si="49"/>
        <v>NA</v>
      </c>
      <c r="M376" s="37" t="str">
        <f t="shared" si="50"/>
        <v>NA</v>
      </c>
      <c r="O376" s="51"/>
      <c r="P376" s="51"/>
      <c r="Q376" s="51"/>
      <c r="R376" s="54"/>
      <c r="S376" s="54"/>
      <c r="T376" s="54"/>
      <c r="U376" s="54"/>
      <c r="V376" s="54"/>
      <c r="W376" s="51"/>
      <c r="X376" s="51"/>
      <c r="Y376" s="51"/>
    </row>
    <row r="377" spans="2:25" s="17" customFormat="1" x14ac:dyDescent="0.2">
      <c r="B377" s="43" t="s">
        <v>106</v>
      </c>
      <c r="C377" s="17" t="s">
        <v>107</v>
      </c>
      <c r="D377" s="18">
        <v>2000</v>
      </c>
      <c r="E377" s="18">
        <v>10000</v>
      </c>
      <c r="F377" s="18">
        <v>0</v>
      </c>
      <c r="G377" s="18">
        <v>7938</v>
      </c>
      <c r="H377" s="18">
        <v>0</v>
      </c>
      <c r="I377" s="18">
        <f t="shared" si="46"/>
        <v>7938</v>
      </c>
      <c r="J377" s="18">
        <f t="shared" si="47"/>
        <v>2062</v>
      </c>
      <c r="K377" s="37">
        <f t="shared" si="48"/>
        <v>0.20619999999999999</v>
      </c>
      <c r="L377" s="37">
        <f t="shared" si="49"/>
        <v>-1</v>
      </c>
      <c r="M377" s="37">
        <f t="shared" si="50"/>
        <v>0.36079999999999984</v>
      </c>
      <c r="O377" s="51"/>
      <c r="P377" s="51"/>
      <c r="Q377" s="51"/>
      <c r="R377" s="54"/>
      <c r="S377" s="54"/>
      <c r="T377" s="54"/>
      <c r="U377" s="54"/>
      <c r="V377" s="54"/>
      <c r="W377" s="51"/>
      <c r="X377" s="51"/>
      <c r="Y377" s="51"/>
    </row>
    <row r="378" spans="2:25" s="17" customFormat="1" x14ac:dyDescent="0.2">
      <c r="B378" s="43" t="s">
        <v>146</v>
      </c>
      <c r="C378" s="17" t="s">
        <v>147</v>
      </c>
      <c r="D378" s="18">
        <v>0</v>
      </c>
      <c r="E378" s="18">
        <v>0</v>
      </c>
      <c r="F378" s="18">
        <v>0</v>
      </c>
      <c r="G378" s="18">
        <v>0</v>
      </c>
      <c r="H378" s="18">
        <v>0</v>
      </c>
      <c r="I378" s="18">
        <f t="shared" si="46"/>
        <v>0</v>
      </c>
      <c r="J378" s="18">
        <f t="shared" si="47"/>
        <v>0</v>
      </c>
      <c r="K378" s="37" t="str">
        <f t="shared" si="48"/>
        <v>NA</v>
      </c>
      <c r="L378" s="37" t="str">
        <f t="shared" si="49"/>
        <v>NA</v>
      </c>
      <c r="M378" s="37" t="str">
        <f t="shared" si="50"/>
        <v>NA</v>
      </c>
      <c r="O378" s="51"/>
      <c r="P378" s="51"/>
      <c r="Q378" s="51"/>
      <c r="R378" s="54"/>
      <c r="S378" s="54"/>
      <c r="T378" s="54"/>
      <c r="U378" s="54"/>
      <c r="V378" s="54"/>
      <c r="W378" s="51"/>
      <c r="X378" s="51"/>
      <c r="Y378" s="51"/>
    </row>
    <row r="379" spans="2:25" s="17" customFormat="1" x14ac:dyDescent="0.2">
      <c r="B379" s="43" t="s">
        <v>134</v>
      </c>
      <c r="C379" s="17" t="s">
        <v>135</v>
      </c>
      <c r="D379" s="18">
        <v>0</v>
      </c>
      <c r="E379" s="18">
        <v>250000</v>
      </c>
      <c r="F379" s="18">
        <v>0</v>
      </c>
      <c r="G379" s="18">
        <v>151150.6</v>
      </c>
      <c r="H379" s="18">
        <v>7507.2</v>
      </c>
      <c r="I379" s="18">
        <f t="shared" si="46"/>
        <v>158657.80000000002</v>
      </c>
      <c r="J379" s="18">
        <f t="shared" si="47"/>
        <v>91342.199999999983</v>
      </c>
      <c r="K379" s="37">
        <f t="shared" si="48"/>
        <v>0.36536879999999994</v>
      </c>
      <c r="L379" s="37">
        <f t="shared" si="49"/>
        <v>-1</v>
      </c>
      <c r="M379" s="37">
        <f t="shared" si="50"/>
        <v>3.646125714285732E-2</v>
      </c>
      <c r="O379" s="51"/>
      <c r="P379" s="51"/>
      <c r="Q379" s="51"/>
      <c r="R379" s="54"/>
      <c r="S379" s="54"/>
      <c r="T379" s="54"/>
      <c r="U379" s="54"/>
      <c r="V379" s="54"/>
      <c r="W379" s="51"/>
      <c r="X379" s="51"/>
      <c r="Y379" s="51"/>
    </row>
    <row r="380" spans="2:25" s="17" customFormat="1" x14ac:dyDescent="0.2">
      <c r="B380" s="43" t="s">
        <v>108</v>
      </c>
      <c r="C380" s="17" t="s">
        <v>109</v>
      </c>
      <c r="D380" s="18">
        <v>0</v>
      </c>
      <c r="E380" s="18">
        <v>1132574</v>
      </c>
      <c r="F380" s="18">
        <v>0</v>
      </c>
      <c r="G380" s="18">
        <v>169441.7</v>
      </c>
      <c r="H380" s="18">
        <v>238749.56</v>
      </c>
      <c r="I380" s="18">
        <f t="shared" si="46"/>
        <v>408191.26</v>
      </c>
      <c r="J380" s="18">
        <f t="shared" si="47"/>
        <v>724382.74</v>
      </c>
      <c r="K380" s="37">
        <f t="shared" si="48"/>
        <v>0.63958976631990494</v>
      </c>
      <c r="L380" s="37">
        <f t="shared" si="49"/>
        <v>-1</v>
      </c>
      <c r="M380" s="37">
        <f t="shared" si="50"/>
        <v>-0.74352979521489482</v>
      </c>
      <c r="O380" s="51"/>
      <c r="P380" s="51"/>
      <c r="Q380" s="51"/>
      <c r="R380" s="54"/>
      <c r="S380" s="54"/>
      <c r="T380" s="54"/>
      <c r="U380" s="54"/>
      <c r="V380" s="54"/>
      <c r="W380" s="51"/>
      <c r="X380" s="51"/>
      <c r="Y380" s="51"/>
    </row>
    <row r="381" spans="2:25" s="17" customFormat="1" x14ac:dyDescent="0.2">
      <c r="B381" s="43" t="s">
        <v>110</v>
      </c>
      <c r="C381" s="17" t="s">
        <v>111</v>
      </c>
      <c r="D381" s="18">
        <v>6220000</v>
      </c>
      <c r="E381" s="18">
        <v>6465000</v>
      </c>
      <c r="F381" s="18">
        <v>69150.5</v>
      </c>
      <c r="G381" s="18">
        <v>969145.53</v>
      </c>
      <c r="H381" s="18">
        <v>2285957.67</v>
      </c>
      <c r="I381" s="18">
        <f t="shared" si="46"/>
        <v>3255103.2</v>
      </c>
      <c r="J381" s="18">
        <f t="shared" si="47"/>
        <v>3209896.8</v>
      </c>
      <c r="K381" s="37">
        <f t="shared" si="48"/>
        <v>0.49650375870069602</v>
      </c>
      <c r="L381" s="37">
        <f t="shared" si="49"/>
        <v>-0.98930386697602479</v>
      </c>
      <c r="M381" s="37">
        <f t="shared" si="50"/>
        <v>-0.74301742658269798</v>
      </c>
      <c r="O381" s="51"/>
      <c r="P381" s="51"/>
      <c r="Q381" s="51"/>
      <c r="R381" s="54"/>
      <c r="S381" s="54"/>
      <c r="T381" s="54"/>
      <c r="U381" s="54"/>
      <c r="V381" s="54"/>
      <c r="W381" s="51"/>
      <c r="X381" s="51"/>
      <c r="Y381" s="51"/>
    </row>
    <row r="382" spans="2:25" s="17" customFormat="1" x14ac:dyDescent="0.2">
      <c r="B382" s="43" t="s">
        <v>437</v>
      </c>
      <c r="C382" s="17" t="s">
        <v>438</v>
      </c>
      <c r="D382" s="18">
        <v>500000</v>
      </c>
      <c r="E382" s="18">
        <v>500000</v>
      </c>
      <c r="F382" s="18">
        <v>0</v>
      </c>
      <c r="G382" s="18">
        <v>0</v>
      </c>
      <c r="H382" s="18">
        <v>0</v>
      </c>
      <c r="I382" s="18">
        <f t="shared" si="46"/>
        <v>0</v>
      </c>
      <c r="J382" s="18">
        <f t="shared" si="47"/>
        <v>500000</v>
      </c>
      <c r="K382" s="37">
        <f t="shared" si="48"/>
        <v>1</v>
      </c>
      <c r="L382" s="37">
        <f t="shared" si="49"/>
        <v>-1</v>
      </c>
      <c r="M382" s="37">
        <f t="shared" si="50"/>
        <v>-1</v>
      </c>
      <c r="O382" s="51"/>
      <c r="P382" s="51"/>
      <c r="Q382" s="51"/>
      <c r="R382" s="54"/>
      <c r="S382" s="54"/>
      <c r="T382" s="54"/>
      <c r="U382" s="54"/>
      <c r="V382" s="54"/>
      <c r="W382" s="51"/>
      <c r="X382" s="51"/>
      <c r="Y382" s="51"/>
    </row>
    <row r="383" spans="2:25" s="17" customFormat="1" x14ac:dyDescent="0.2">
      <c r="B383" s="43" t="s">
        <v>439</v>
      </c>
      <c r="C383" s="17" t="s">
        <v>440</v>
      </c>
      <c r="D383" s="18">
        <v>500000</v>
      </c>
      <c r="E383" s="18">
        <v>250000</v>
      </c>
      <c r="F383" s="18">
        <v>0</v>
      </c>
      <c r="G383" s="18">
        <v>0</v>
      </c>
      <c r="H383" s="18">
        <v>0</v>
      </c>
      <c r="I383" s="18">
        <f t="shared" si="46"/>
        <v>0</v>
      </c>
      <c r="J383" s="18">
        <f t="shared" si="47"/>
        <v>250000</v>
      </c>
      <c r="K383" s="37">
        <f t="shared" si="48"/>
        <v>1</v>
      </c>
      <c r="L383" s="37">
        <f t="shared" si="49"/>
        <v>-1</v>
      </c>
      <c r="M383" s="37">
        <f t="shared" si="50"/>
        <v>-1</v>
      </c>
      <c r="O383" s="51"/>
      <c r="P383" s="51"/>
      <c r="Q383" s="51"/>
      <c r="R383" s="54"/>
      <c r="S383" s="54"/>
      <c r="T383" s="54"/>
      <c r="U383" s="54"/>
      <c r="V383" s="54"/>
      <c r="W383" s="51"/>
      <c r="X383" s="51"/>
      <c r="Y383" s="51"/>
    </row>
    <row r="384" spans="2:25" s="17" customFormat="1" x14ac:dyDescent="0.2">
      <c r="B384" s="43" t="s">
        <v>112</v>
      </c>
      <c r="C384" s="17" t="s">
        <v>113</v>
      </c>
      <c r="D384" s="18">
        <v>3200000</v>
      </c>
      <c r="E384" s="18">
        <v>3200000</v>
      </c>
      <c r="F384" s="18">
        <v>0</v>
      </c>
      <c r="G384" s="18">
        <v>0</v>
      </c>
      <c r="H384" s="18">
        <v>0</v>
      </c>
      <c r="I384" s="18">
        <f t="shared" si="46"/>
        <v>0</v>
      </c>
      <c r="J384" s="18">
        <f t="shared" si="47"/>
        <v>3200000</v>
      </c>
      <c r="K384" s="37">
        <f t="shared" si="48"/>
        <v>1</v>
      </c>
      <c r="L384" s="37">
        <f t="shared" si="49"/>
        <v>-1</v>
      </c>
      <c r="M384" s="37">
        <f t="shared" si="50"/>
        <v>-1</v>
      </c>
      <c r="O384" s="51"/>
      <c r="P384" s="51"/>
      <c r="Q384" s="51"/>
      <c r="R384" s="54"/>
      <c r="S384" s="54"/>
      <c r="T384" s="54"/>
      <c r="U384" s="54"/>
      <c r="V384" s="54"/>
      <c r="W384" s="51"/>
      <c r="X384" s="51"/>
      <c r="Y384" s="51"/>
    </row>
    <row r="385" spans="1:25" s="17" customFormat="1" x14ac:dyDescent="0.2">
      <c r="B385" s="43" t="s">
        <v>114</v>
      </c>
      <c r="C385" s="17" t="s">
        <v>115</v>
      </c>
      <c r="D385" s="18">
        <v>165000</v>
      </c>
      <c r="E385" s="18">
        <v>165000</v>
      </c>
      <c r="F385" s="18">
        <v>3761.17</v>
      </c>
      <c r="G385" s="18">
        <v>13384.21</v>
      </c>
      <c r="H385" s="18">
        <v>45655.92</v>
      </c>
      <c r="I385" s="18">
        <f t="shared" si="46"/>
        <v>59040.13</v>
      </c>
      <c r="J385" s="18">
        <f t="shared" si="47"/>
        <v>105959.87</v>
      </c>
      <c r="K385" s="37">
        <f t="shared" si="48"/>
        <v>0.64218103030303031</v>
      </c>
      <c r="L385" s="37">
        <f t="shared" si="49"/>
        <v>-0.97720503030303019</v>
      </c>
      <c r="M385" s="37">
        <f t="shared" si="50"/>
        <v>-0.86094327272727278</v>
      </c>
      <c r="O385" s="51"/>
      <c r="P385" s="51"/>
      <c r="Q385" s="51"/>
      <c r="R385" s="54"/>
      <c r="S385" s="54"/>
      <c r="T385" s="54"/>
      <c r="U385" s="54"/>
      <c r="V385" s="54"/>
      <c r="W385" s="51"/>
      <c r="X385" s="51"/>
      <c r="Y385" s="51"/>
    </row>
    <row r="386" spans="1:25" s="17" customFormat="1" x14ac:dyDescent="0.2">
      <c r="B386" s="43" t="s">
        <v>116</v>
      </c>
      <c r="C386" s="17" t="s">
        <v>117</v>
      </c>
      <c r="D386" s="18">
        <v>1000000</v>
      </c>
      <c r="E386" s="18">
        <v>1000000</v>
      </c>
      <c r="F386" s="18">
        <v>0</v>
      </c>
      <c r="G386" s="18">
        <v>0</v>
      </c>
      <c r="H386" s="18">
        <v>0</v>
      </c>
      <c r="I386" s="18">
        <f t="shared" si="46"/>
        <v>0</v>
      </c>
      <c r="J386" s="18">
        <f t="shared" si="47"/>
        <v>1000000</v>
      </c>
      <c r="K386" s="37">
        <f t="shared" si="48"/>
        <v>1</v>
      </c>
      <c r="L386" s="37">
        <f t="shared" si="49"/>
        <v>-1</v>
      </c>
      <c r="M386" s="37">
        <f t="shared" si="50"/>
        <v>-1</v>
      </c>
      <c r="O386" s="51"/>
      <c r="P386" s="51"/>
      <c r="Q386" s="51"/>
      <c r="R386" s="54"/>
      <c r="S386" s="54"/>
      <c r="T386" s="54"/>
      <c r="U386" s="54"/>
      <c r="V386" s="54"/>
      <c r="W386" s="51"/>
      <c r="X386" s="51"/>
      <c r="Y386" s="51"/>
    </row>
    <row r="387" spans="1:25" s="17" customFormat="1" x14ac:dyDescent="0.2">
      <c r="A387" s="62" t="s">
        <v>136</v>
      </c>
      <c r="B387" s="63"/>
      <c r="C387" s="62"/>
      <c r="D387" s="64">
        <v>180228363.13000003</v>
      </c>
      <c r="E387" s="64">
        <v>180565928.13</v>
      </c>
      <c r="F387" s="64">
        <v>9527834.4399999995</v>
      </c>
      <c r="G387" s="64">
        <v>67894828.270000011</v>
      </c>
      <c r="H387" s="64">
        <v>14039982.890000001</v>
      </c>
      <c r="I387" s="64">
        <f t="shared" si="46"/>
        <v>81934811.160000011</v>
      </c>
      <c r="J387" s="64">
        <f t="shared" si="47"/>
        <v>98631116.969999984</v>
      </c>
      <c r="K387" s="65">
        <f t="shared" si="48"/>
        <v>0.5462332677679349</v>
      </c>
      <c r="L387" s="65">
        <f t="shared" si="49"/>
        <v>-0.94723348674540442</v>
      </c>
      <c r="M387" s="65">
        <f t="shared" si="50"/>
        <v>-0.35540921046108953</v>
      </c>
      <c r="O387" s="51"/>
      <c r="P387" s="51"/>
      <c r="Q387" s="51"/>
      <c r="R387" s="54"/>
      <c r="S387" s="54"/>
      <c r="T387" s="54"/>
      <c r="U387" s="54"/>
      <c r="V387" s="54"/>
      <c r="W387" s="51"/>
      <c r="X387" s="51"/>
      <c r="Y387" s="51"/>
    </row>
    <row r="388" spans="1:25" s="17" customFormat="1" x14ac:dyDescent="0.2">
      <c r="A388" s="17" t="s">
        <v>137</v>
      </c>
      <c r="B388" s="43" t="s">
        <v>64</v>
      </c>
      <c r="C388" s="17" t="s">
        <v>65</v>
      </c>
      <c r="D388" s="18">
        <v>0</v>
      </c>
      <c r="E388" s="18">
        <v>0</v>
      </c>
      <c r="F388" s="18">
        <v>0</v>
      </c>
      <c r="G388" s="18">
        <v>0</v>
      </c>
      <c r="H388" s="18">
        <v>0</v>
      </c>
      <c r="I388" s="18">
        <f t="shared" ref="I388:I390" si="51">SUM(G388:H388)</f>
        <v>0</v>
      </c>
      <c r="J388" s="18">
        <f t="shared" ref="J388:J390" si="52">E388-I388</f>
        <v>0</v>
      </c>
      <c r="K388" s="37" t="str">
        <f t="shared" ref="K388:K390" si="53">IF(E388=0,"NA",J388/E388)</f>
        <v>NA</v>
      </c>
      <c r="L388" s="37" t="str">
        <f t="shared" ref="L388:L390" si="54">IF(E388=0,"NA",(  ( F388 - (E388/$L$6)) / (E388/$L$6)))</f>
        <v>NA</v>
      </c>
      <c r="M388" s="37" t="str">
        <f t="shared" ref="M388:M390" si="55">IF(E388=0,"NA",(  ( G388 - ($M$6*(E388/12))) / ($M$6*(E388/12))))</f>
        <v>NA</v>
      </c>
      <c r="O388" s="51"/>
      <c r="P388" s="51"/>
      <c r="Q388" s="51"/>
      <c r="R388" s="54"/>
      <c r="S388" s="54"/>
      <c r="T388" s="54"/>
      <c r="U388" s="54"/>
      <c r="V388" s="54"/>
      <c r="W388" s="51"/>
      <c r="X388" s="51"/>
      <c r="Y388" s="51"/>
    </row>
    <row r="389" spans="1:25" s="17" customFormat="1" x14ac:dyDescent="0.2">
      <c r="B389" s="43" t="s">
        <v>257</v>
      </c>
      <c r="C389" s="17" t="s">
        <v>66</v>
      </c>
      <c r="D389" s="18"/>
      <c r="E389" s="18"/>
      <c r="F389" s="18">
        <v>0</v>
      </c>
      <c r="G389" s="18">
        <v>0</v>
      </c>
      <c r="H389" s="18">
        <v>0</v>
      </c>
      <c r="I389" s="18">
        <f t="shared" si="51"/>
        <v>0</v>
      </c>
      <c r="J389" s="18">
        <f t="shared" si="52"/>
        <v>0</v>
      </c>
      <c r="K389" s="37" t="str">
        <f t="shared" si="53"/>
        <v>NA</v>
      </c>
      <c r="L389" s="37" t="str">
        <f t="shared" si="54"/>
        <v>NA</v>
      </c>
      <c r="M389" s="37" t="str">
        <f t="shared" si="55"/>
        <v>NA</v>
      </c>
      <c r="O389" s="51"/>
      <c r="P389" s="51"/>
      <c r="Q389" s="51"/>
      <c r="R389" s="54"/>
      <c r="S389" s="54"/>
      <c r="T389" s="54"/>
      <c r="U389" s="54"/>
      <c r="V389" s="54"/>
      <c r="W389" s="51"/>
      <c r="X389" s="51"/>
      <c r="Y389" s="51"/>
    </row>
    <row r="390" spans="1:25" s="17" customFormat="1" ht="12" customHeight="1" x14ac:dyDescent="0.2">
      <c r="B390" s="43" t="s">
        <v>260</v>
      </c>
      <c r="C390" s="17" t="s">
        <v>261</v>
      </c>
      <c r="D390" s="18">
        <v>0</v>
      </c>
      <c r="E390" s="18">
        <v>0</v>
      </c>
      <c r="F390" s="18">
        <v>0</v>
      </c>
      <c r="G390" s="18">
        <v>0</v>
      </c>
      <c r="H390" s="18">
        <v>0</v>
      </c>
      <c r="I390" s="18">
        <f t="shared" si="51"/>
        <v>0</v>
      </c>
      <c r="J390" s="18">
        <f t="shared" si="52"/>
        <v>0</v>
      </c>
      <c r="K390" s="37" t="str">
        <f t="shared" si="53"/>
        <v>NA</v>
      </c>
      <c r="L390" s="37" t="str">
        <f t="shared" si="54"/>
        <v>NA</v>
      </c>
      <c r="M390" s="37" t="str">
        <f t="shared" si="55"/>
        <v>NA</v>
      </c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</row>
    <row r="391" spans="1:25" s="17" customFormat="1" ht="12" customHeight="1" x14ac:dyDescent="0.2">
      <c r="B391" s="43" t="s">
        <v>441</v>
      </c>
      <c r="C391" s="17" t="s">
        <v>442</v>
      </c>
      <c r="D391" s="18">
        <v>18793666.02</v>
      </c>
      <c r="E391" s="18">
        <v>18659584.239999998</v>
      </c>
      <c r="F391" s="18">
        <v>1764619.5499999998</v>
      </c>
      <c r="G391" s="18">
        <v>9349211.620000001</v>
      </c>
      <c r="H391" s="18">
        <v>0</v>
      </c>
      <c r="I391" s="18">
        <f t="shared" si="46"/>
        <v>9349211.620000001</v>
      </c>
      <c r="J391" s="18">
        <f t="shared" si="47"/>
        <v>9310372.6199999973</v>
      </c>
      <c r="K391" s="37">
        <f t="shared" si="48"/>
        <v>0.49895927477535257</v>
      </c>
      <c r="L391" s="37">
        <f t="shared" si="49"/>
        <v>-0.90543092882974108</v>
      </c>
      <c r="M391" s="37">
        <f t="shared" si="50"/>
        <v>-0.14107304247203298</v>
      </c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</row>
    <row r="392" spans="1:25" s="17" customFormat="1" ht="12" customHeight="1" x14ac:dyDescent="0.2">
      <c r="B392" s="43" t="s">
        <v>130</v>
      </c>
      <c r="C392" s="17" t="s">
        <v>131</v>
      </c>
      <c r="D392" s="18">
        <v>10166648.550000001</v>
      </c>
      <c r="E392" s="18">
        <v>11071390.550000001</v>
      </c>
      <c r="F392" s="18">
        <v>1198966.6299999999</v>
      </c>
      <c r="G392" s="18">
        <v>9251077.0199999996</v>
      </c>
      <c r="H392" s="18">
        <v>0</v>
      </c>
      <c r="I392" s="18">
        <f t="shared" si="46"/>
        <v>9251077.0199999996</v>
      </c>
      <c r="J392" s="18">
        <f t="shared" si="47"/>
        <v>1820313.5300000012</v>
      </c>
      <c r="K392" s="37">
        <f t="shared" si="48"/>
        <v>0.16441598024920195</v>
      </c>
      <c r="L392" s="37">
        <f t="shared" si="49"/>
        <v>-0.89170586796795825</v>
      </c>
      <c r="M392" s="37">
        <f t="shared" si="50"/>
        <v>0.43242974814422508</v>
      </c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</row>
    <row r="393" spans="1:25" s="17" customFormat="1" ht="12" customHeight="1" x14ac:dyDescent="0.2">
      <c r="B393" s="43" t="s">
        <v>70</v>
      </c>
      <c r="C393" s="17" t="s">
        <v>71</v>
      </c>
      <c r="D393" s="18">
        <v>10311878.02</v>
      </c>
      <c r="E393" s="18">
        <v>10610041.58</v>
      </c>
      <c r="F393" s="18">
        <v>120507.60999999999</v>
      </c>
      <c r="G393" s="18">
        <v>1246074.7599999998</v>
      </c>
      <c r="H393" s="18">
        <v>0</v>
      </c>
      <c r="I393" s="18">
        <f t="shared" si="46"/>
        <v>1246074.7599999998</v>
      </c>
      <c r="J393" s="18">
        <f t="shared" si="47"/>
        <v>9363966.8200000003</v>
      </c>
      <c r="K393" s="37">
        <f t="shared" si="48"/>
        <v>0.88255703329675361</v>
      </c>
      <c r="L393" s="37">
        <f t="shared" si="49"/>
        <v>-0.98864211708395588</v>
      </c>
      <c r="M393" s="37">
        <f t="shared" si="50"/>
        <v>-0.79866919993729191</v>
      </c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</row>
    <row r="394" spans="1:25" s="17" customFormat="1" ht="12" customHeight="1" x14ac:dyDescent="0.2">
      <c r="B394" s="43" t="s">
        <v>120</v>
      </c>
      <c r="C394" s="17" t="s">
        <v>121</v>
      </c>
      <c r="D394" s="18">
        <v>126803</v>
      </c>
      <c r="E394" s="18">
        <v>126803</v>
      </c>
      <c r="F394" s="18">
        <v>10883.96</v>
      </c>
      <c r="G394" s="18">
        <v>73556.040000000008</v>
      </c>
      <c r="H394" s="18">
        <v>0</v>
      </c>
      <c r="I394" s="18">
        <f t="shared" si="46"/>
        <v>73556.040000000008</v>
      </c>
      <c r="J394" s="18">
        <f t="shared" si="47"/>
        <v>53246.959999999992</v>
      </c>
      <c r="K394" s="37">
        <f t="shared" si="48"/>
        <v>0.41991877163789493</v>
      </c>
      <c r="L394" s="37">
        <f t="shared" si="49"/>
        <v>-0.91416638407608664</v>
      </c>
      <c r="M394" s="37">
        <f t="shared" si="50"/>
        <v>-5.5750370935340491E-3</v>
      </c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</row>
    <row r="395" spans="1:25" s="17" customFormat="1" ht="12" customHeight="1" x14ac:dyDescent="0.2">
      <c r="B395" s="43" t="s">
        <v>72</v>
      </c>
      <c r="C395" s="17" t="s">
        <v>73</v>
      </c>
      <c r="D395" s="18">
        <v>472450</v>
      </c>
      <c r="E395" s="18">
        <v>472450</v>
      </c>
      <c r="F395" s="18">
        <v>4700</v>
      </c>
      <c r="G395" s="18">
        <v>152000</v>
      </c>
      <c r="H395" s="18">
        <v>0</v>
      </c>
      <c r="I395" s="18">
        <f t="shared" si="46"/>
        <v>152000</v>
      </c>
      <c r="J395" s="18">
        <f t="shared" si="47"/>
        <v>320450</v>
      </c>
      <c r="K395" s="37">
        <f t="shared" si="48"/>
        <v>0.67827283310403219</v>
      </c>
      <c r="L395" s="37">
        <f t="shared" si="49"/>
        <v>-0.99005185733940104</v>
      </c>
      <c r="M395" s="37">
        <f t="shared" si="50"/>
        <v>-0.44846771389262668</v>
      </c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</row>
    <row r="396" spans="1:25" s="17" customFormat="1" ht="12" customHeight="1" x14ac:dyDescent="0.2">
      <c r="B396" s="43" t="s">
        <v>74</v>
      </c>
      <c r="C396" s="17" t="s">
        <v>75</v>
      </c>
      <c r="D396" s="18">
        <v>7541100</v>
      </c>
      <c r="E396" s="18">
        <v>7541100</v>
      </c>
      <c r="F396" s="18">
        <v>517860</v>
      </c>
      <c r="G396" s="18">
        <v>2719167.57</v>
      </c>
      <c r="H396" s="18">
        <v>0</v>
      </c>
      <c r="I396" s="18">
        <f t="shared" si="46"/>
        <v>2719167.57</v>
      </c>
      <c r="J396" s="18">
        <f t="shared" si="47"/>
        <v>4821932.43</v>
      </c>
      <c r="K396" s="37">
        <f t="shared" si="48"/>
        <v>0.63942030075187961</v>
      </c>
      <c r="L396" s="37">
        <f t="shared" si="49"/>
        <v>-0.93132832080200501</v>
      </c>
      <c r="M396" s="37">
        <f t="shared" si="50"/>
        <v>-0.38186337271750809</v>
      </c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</row>
    <row r="397" spans="1:25" s="17" customFormat="1" ht="12" customHeight="1" x14ac:dyDescent="0.2">
      <c r="B397" s="43" t="s">
        <v>76</v>
      </c>
      <c r="C397" s="17" t="s">
        <v>77</v>
      </c>
      <c r="D397" s="18">
        <v>1707063.55</v>
      </c>
      <c r="E397" s="18">
        <v>1707063.55</v>
      </c>
      <c r="F397" s="18">
        <v>115355.19</v>
      </c>
      <c r="G397" s="18">
        <v>801798.19000000018</v>
      </c>
      <c r="H397" s="18">
        <v>0</v>
      </c>
      <c r="I397" s="18">
        <f t="shared" si="46"/>
        <v>801798.19000000018</v>
      </c>
      <c r="J397" s="18">
        <f t="shared" si="47"/>
        <v>905265.35999999987</v>
      </c>
      <c r="K397" s="37">
        <f t="shared" si="48"/>
        <v>0.53030559992918824</v>
      </c>
      <c r="L397" s="37">
        <f t="shared" si="49"/>
        <v>-0.93242478289692265</v>
      </c>
      <c r="M397" s="37">
        <f t="shared" si="50"/>
        <v>-0.19480959987860838</v>
      </c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</row>
    <row r="398" spans="1:25" s="17" customFormat="1" ht="12" customHeight="1" x14ac:dyDescent="0.2">
      <c r="B398" s="43" t="s">
        <v>78</v>
      </c>
      <c r="C398" s="17" t="s">
        <v>79</v>
      </c>
      <c r="D398" s="18">
        <v>176000</v>
      </c>
      <c r="E398" s="18">
        <v>176000</v>
      </c>
      <c r="F398" s="18">
        <v>0</v>
      </c>
      <c r="G398" s="18">
        <v>0</v>
      </c>
      <c r="H398" s="18">
        <v>0</v>
      </c>
      <c r="I398" s="18">
        <f t="shared" si="46"/>
        <v>0</v>
      </c>
      <c r="J398" s="18">
        <f t="shared" si="47"/>
        <v>176000</v>
      </c>
      <c r="K398" s="37">
        <f t="shared" si="48"/>
        <v>1</v>
      </c>
      <c r="L398" s="37">
        <f t="shared" si="49"/>
        <v>-1</v>
      </c>
      <c r="M398" s="37">
        <f t="shared" si="50"/>
        <v>-1</v>
      </c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</row>
    <row r="399" spans="1:25" s="17" customFormat="1" ht="12" customHeight="1" x14ac:dyDescent="0.2">
      <c r="B399" s="43" t="s">
        <v>350</v>
      </c>
      <c r="C399" s="17" t="s">
        <v>351</v>
      </c>
      <c r="D399" s="18">
        <v>2100000</v>
      </c>
      <c r="E399" s="18">
        <v>2100000</v>
      </c>
      <c r="F399" s="18">
        <v>0</v>
      </c>
      <c r="G399" s="18">
        <v>0</v>
      </c>
      <c r="H399" s="18">
        <v>0</v>
      </c>
      <c r="I399" s="18">
        <f t="shared" si="46"/>
        <v>0</v>
      </c>
      <c r="J399" s="18">
        <f t="shared" si="47"/>
        <v>2100000</v>
      </c>
      <c r="K399" s="37">
        <f t="shared" si="48"/>
        <v>1</v>
      </c>
      <c r="L399" s="37">
        <f t="shared" si="49"/>
        <v>-1</v>
      </c>
      <c r="M399" s="37">
        <f t="shared" si="50"/>
        <v>-1</v>
      </c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</row>
    <row r="400" spans="1:25" s="17" customFormat="1" ht="12" customHeight="1" x14ac:dyDescent="0.2">
      <c r="B400" s="43" t="s">
        <v>82</v>
      </c>
      <c r="C400" s="17" t="s">
        <v>83</v>
      </c>
      <c r="D400" s="18">
        <v>2075469.0699999998</v>
      </c>
      <c r="E400" s="18">
        <v>2075469.0699999998</v>
      </c>
      <c r="F400" s="18">
        <v>204686.31000000003</v>
      </c>
      <c r="G400" s="18">
        <v>1313741.8</v>
      </c>
      <c r="H400" s="18">
        <v>0</v>
      </c>
      <c r="I400" s="18">
        <f t="shared" si="46"/>
        <v>1313741.8</v>
      </c>
      <c r="J400" s="18">
        <f t="shared" si="47"/>
        <v>761727.26999999979</v>
      </c>
      <c r="K400" s="37">
        <f t="shared" si="48"/>
        <v>0.36701451301319554</v>
      </c>
      <c r="L400" s="37">
        <f t="shared" si="49"/>
        <v>-0.90137828939074482</v>
      </c>
      <c r="M400" s="37">
        <f t="shared" si="50"/>
        <v>8.5117977691664751E-2</v>
      </c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</row>
    <row r="401" spans="2:25" s="17" customFormat="1" ht="12" customHeight="1" x14ac:dyDescent="0.2">
      <c r="B401" s="43" t="s">
        <v>84</v>
      </c>
      <c r="C401" s="17" t="s">
        <v>85</v>
      </c>
      <c r="D401" s="18">
        <v>2196950</v>
      </c>
      <c r="E401" s="18">
        <v>1396318</v>
      </c>
      <c r="F401" s="18">
        <v>56936.810000000005</v>
      </c>
      <c r="G401" s="18">
        <v>151616.12</v>
      </c>
      <c r="H401" s="18">
        <v>53294.04</v>
      </c>
      <c r="I401" s="18">
        <f t="shared" si="46"/>
        <v>204910.16</v>
      </c>
      <c r="J401" s="18">
        <f t="shared" si="47"/>
        <v>1191407.8400000001</v>
      </c>
      <c r="K401" s="37">
        <f t="shared" si="48"/>
        <v>0.85324964657048041</v>
      </c>
      <c r="L401" s="37">
        <f t="shared" si="49"/>
        <v>-0.95922360808927476</v>
      </c>
      <c r="M401" s="37">
        <f t="shared" si="50"/>
        <v>-0.81385805484751428</v>
      </c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</row>
    <row r="402" spans="2:25" s="17" customFormat="1" ht="12" customHeight="1" x14ac:dyDescent="0.2">
      <c r="B402" s="43" t="s">
        <v>292</v>
      </c>
      <c r="C402" s="17" t="s">
        <v>293</v>
      </c>
      <c r="D402" s="18">
        <v>40000</v>
      </c>
      <c r="E402" s="18">
        <v>40000</v>
      </c>
      <c r="F402" s="18">
        <v>0</v>
      </c>
      <c r="G402" s="18">
        <v>0</v>
      </c>
      <c r="H402" s="18">
        <v>0</v>
      </c>
      <c r="I402" s="18">
        <f t="shared" si="46"/>
        <v>0</v>
      </c>
      <c r="J402" s="18">
        <f t="shared" si="47"/>
        <v>40000</v>
      </c>
      <c r="K402" s="37">
        <f t="shared" si="48"/>
        <v>1</v>
      </c>
      <c r="L402" s="37">
        <f t="shared" si="49"/>
        <v>-1</v>
      </c>
      <c r="M402" s="37">
        <f t="shared" si="50"/>
        <v>-1</v>
      </c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</row>
    <row r="403" spans="2:25" s="17" customFormat="1" ht="12" customHeight="1" x14ac:dyDescent="0.2">
      <c r="B403" s="43" t="s">
        <v>353</v>
      </c>
      <c r="C403" s="17" t="s">
        <v>354</v>
      </c>
      <c r="D403" s="18">
        <v>25000</v>
      </c>
      <c r="E403" s="18">
        <v>25000</v>
      </c>
      <c r="F403" s="18">
        <v>0</v>
      </c>
      <c r="G403" s="18">
        <v>51.5</v>
      </c>
      <c r="H403" s="18">
        <v>0</v>
      </c>
      <c r="I403" s="18">
        <f t="shared" si="46"/>
        <v>51.5</v>
      </c>
      <c r="J403" s="18">
        <f t="shared" si="47"/>
        <v>24948.5</v>
      </c>
      <c r="K403" s="37">
        <f t="shared" si="48"/>
        <v>0.99794000000000005</v>
      </c>
      <c r="L403" s="37">
        <f t="shared" si="49"/>
        <v>-1</v>
      </c>
      <c r="M403" s="37">
        <f t="shared" si="50"/>
        <v>-0.99646857142857148</v>
      </c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</row>
    <row r="404" spans="2:25" s="17" customFormat="1" ht="12" customHeight="1" x14ac:dyDescent="0.2">
      <c r="B404" s="43" t="s">
        <v>86</v>
      </c>
      <c r="C404" s="17" t="s">
        <v>87</v>
      </c>
      <c r="D404" s="18">
        <v>2165500</v>
      </c>
      <c r="E404" s="18">
        <v>2165500</v>
      </c>
      <c r="F404" s="18">
        <v>16929.8</v>
      </c>
      <c r="G404" s="18">
        <v>23502.219999999998</v>
      </c>
      <c r="H404" s="18">
        <v>105656.64</v>
      </c>
      <c r="I404" s="18">
        <f t="shared" si="46"/>
        <v>129158.86</v>
      </c>
      <c r="J404" s="18">
        <f t="shared" si="47"/>
        <v>2036341.14</v>
      </c>
      <c r="K404" s="37">
        <f t="shared" si="48"/>
        <v>0.94035610251673973</v>
      </c>
      <c r="L404" s="37">
        <f t="shared" si="49"/>
        <v>-0.99218203648118231</v>
      </c>
      <c r="M404" s="37">
        <f t="shared" si="50"/>
        <v>-0.98139481874855694</v>
      </c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</row>
    <row r="405" spans="2:25" s="17" customFormat="1" ht="12" customHeight="1" x14ac:dyDescent="0.2">
      <c r="B405" s="43" t="s">
        <v>443</v>
      </c>
      <c r="C405" s="17" t="s">
        <v>444</v>
      </c>
      <c r="D405" s="18">
        <v>500000</v>
      </c>
      <c r="E405" s="18">
        <v>927000</v>
      </c>
      <c r="F405" s="18">
        <v>17725.5</v>
      </c>
      <c r="G405" s="18">
        <v>372117.48</v>
      </c>
      <c r="H405" s="18">
        <v>200401</v>
      </c>
      <c r="I405" s="18">
        <f t="shared" si="46"/>
        <v>572518.48</v>
      </c>
      <c r="J405" s="18">
        <f t="shared" si="47"/>
        <v>354481.52</v>
      </c>
      <c r="K405" s="37">
        <f t="shared" si="48"/>
        <v>0.38239646170442287</v>
      </c>
      <c r="L405" s="37">
        <f t="shared" si="49"/>
        <v>-0.98087864077669906</v>
      </c>
      <c r="M405" s="37">
        <f t="shared" si="50"/>
        <v>-0.31184932038834956</v>
      </c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</row>
    <row r="406" spans="2:25" s="17" customFormat="1" ht="12" customHeight="1" x14ac:dyDescent="0.2">
      <c r="B406" s="43" t="s">
        <v>298</v>
      </c>
      <c r="C406" s="17" t="s">
        <v>299</v>
      </c>
      <c r="D406" s="18">
        <v>180000</v>
      </c>
      <c r="E406" s="18">
        <v>186500</v>
      </c>
      <c r="F406" s="18">
        <v>386.43</v>
      </c>
      <c r="G406" s="18">
        <v>1533.8000000000002</v>
      </c>
      <c r="H406" s="18">
        <v>2416.13</v>
      </c>
      <c r="I406" s="18">
        <f t="shared" si="46"/>
        <v>3949.9300000000003</v>
      </c>
      <c r="J406" s="18">
        <f t="shared" si="47"/>
        <v>182550.07</v>
      </c>
      <c r="K406" s="37">
        <f t="shared" si="48"/>
        <v>0.97882075067024132</v>
      </c>
      <c r="L406" s="37">
        <f t="shared" si="49"/>
        <v>-0.99792798927613946</v>
      </c>
      <c r="M406" s="37">
        <f t="shared" si="50"/>
        <v>-0.98590149368058211</v>
      </c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</row>
    <row r="407" spans="2:25" s="17" customFormat="1" ht="12" customHeight="1" x14ac:dyDescent="0.2">
      <c r="B407" s="43" t="s">
        <v>92</v>
      </c>
      <c r="C407" s="17" t="s">
        <v>93</v>
      </c>
      <c r="D407" s="18">
        <v>1500</v>
      </c>
      <c r="E407" s="18">
        <v>29500</v>
      </c>
      <c r="F407" s="18">
        <v>5650</v>
      </c>
      <c r="G407" s="18">
        <v>24130</v>
      </c>
      <c r="H407" s="18">
        <v>0</v>
      </c>
      <c r="I407" s="18">
        <f t="shared" si="46"/>
        <v>24130</v>
      </c>
      <c r="J407" s="18">
        <f t="shared" si="47"/>
        <v>5370</v>
      </c>
      <c r="K407" s="37">
        <f t="shared" si="48"/>
        <v>0.18203389830508473</v>
      </c>
      <c r="L407" s="37">
        <f t="shared" si="49"/>
        <v>-0.80847457627118646</v>
      </c>
      <c r="M407" s="37">
        <f t="shared" si="50"/>
        <v>0.4022276029055688</v>
      </c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</row>
    <row r="408" spans="2:25" s="17" customFormat="1" ht="12" customHeight="1" x14ac:dyDescent="0.2">
      <c r="B408" s="43" t="s">
        <v>94</v>
      </c>
      <c r="C408" s="17" t="s">
        <v>95</v>
      </c>
      <c r="D408" s="18">
        <v>145000</v>
      </c>
      <c r="E408" s="18">
        <v>143900</v>
      </c>
      <c r="F408" s="18">
        <v>4871.7299999999996</v>
      </c>
      <c r="G408" s="18">
        <v>21853.5</v>
      </c>
      <c r="H408" s="18">
        <v>0</v>
      </c>
      <c r="I408" s="18">
        <f t="shared" si="46"/>
        <v>21853.5</v>
      </c>
      <c r="J408" s="18">
        <f t="shared" si="47"/>
        <v>122046.5</v>
      </c>
      <c r="K408" s="37">
        <f t="shared" si="48"/>
        <v>0.84813412091730367</v>
      </c>
      <c r="L408" s="37">
        <f t="shared" si="49"/>
        <v>-0.96614503127171636</v>
      </c>
      <c r="M408" s="37">
        <f t="shared" si="50"/>
        <v>-0.73965849300109199</v>
      </c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</row>
    <row r="409" spans="2:25" s="17" customFormat="1" ht="12" customHeight="1" x14ac:dyDescent="0.2">
      <c r="B409" s="43" t="s">
        <v>96</v>
      </c>
      <c r="C409" s="17" t="s">
        <v>97</v>
      </c>
      <c r="D409" s="18">
        <v>0</v>
      </c>
      <c r="E409" s="18">
        <v>0</v>
      </c>
      <c r="F409" s="18">
        <v>0</v>
      </c>
      <c r="G409" s="18">
        <v>0</v>
      </c>
      <c r="H409" s="18">
        <v>0</v>
      </c>
      <c r="I409" s="18">
        <f t="shared" si="46"/>
        <v>0</v>
      </c>
      <c r="J409" s="18">
        <f t="shared" si="47"/>
        <v>0</v>
      </c>
      <c r="K409" s="37" t="str">
        <f t="shared" si="48"/>
        <v>NA</v>
      </c>
      <c r="L409" s="37" t="str">
        <f t="shared" si="49"/>
        <v>NA</v>
      </c>
      <c r="M409" s="37" t="str">
        <f t="shared" si="50"/>
        <v>NA</v>
      </c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</row>
    <row r="410" spans="2:25" s="17" customFormat="1" ht="12" customHeight="1" x14ac:dyDescent="0.2">
      <c r="B410" s="43" t="s">
        <v>98</v>
      </c>
      <c r="C410" s="17" t="s">
        <v>99</v>
      </c>
      <c r="D410" s="18">
        <v>6138060</v>
      </c>
      <c r="E410" s="18">
        <v>1528060</v>
      </c>
      <c r="F410" s="18">
        <v>9932.1</v>
      </c>
      <c r="G410" s="18">
        <v>205881.58</v>
      </c>
      <c r="H410" s="18">
        <v>435308.49</v>
      </c>
      <c r="I410" s="18">
        <f t="shared" si="46"/>
        <v>641190.06999999995</v>
      </c>
      <c r="J410" s="18">
        <f t="shared" si="47"/>
        <v>886869.93</v>
      </c>
      <c r="K410" s="37">
        <f t="shared" si="48"/>
        <v>0.58038946769105926</v>
      </c>
      <c r="L410" s="37">
        <f t="shared" si="49"/>
        <v>-0.9935001897831236</v>
      </c>
      <c r="M410" s="37">
        <f t="shared" si="50"/>
        <v>-0.76902749144106164</v>
      </c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</row>
    <row r="411" spans="2:25" s="17" customFormat="1" ht="12" customHeight="1" x14ac:dyDescent="0.2">
      <c r="B411" s="43" t="s">
        <v>302</v>
      </c>
      <c r="C411" s="17" t="s">
        <v>303</v>
      </c>
      <c r="D411" s="18">
        <v>0</v>
      </c>
      <c r="E411" s="18">
        <v>0</v>
      </c>
      <c r="F411" s="18">
        <v>0</v>
      </c>
      <c r="G411" s="18">
        <v>0</v>
      </c>
      <c r="H411" s="18">
        <v>0</v>
      </c>
      <c r="I411" s="18">
        <f t="shared" si="46"/>
        <v>0</v>
      </c>
      <c r="J411" s="18">
        <f t="shared" si="47"/>
        <v>0</v>
      </c>
      <c r="K411" s="37" t="str">
        <f t="shared" si="48"/>
        <v>NA</v>
      </c>
      <c r="L411" s="37" t="str">
        <f t="shared" si="49"/>
        <v>NA</v>
      </c>
      <c r="M411" s="37" t="str">
        <f t="shared" si="50"/>
        <v>NA</v>
      </c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</row>
    <row r="412" spans="2:25" s="17" customFormat="1" ht="12" customHeight="1" x14ac:dyDescent="0.2">
      <c r="B412" s="43" t="s">
        <v>100</v>
      </c>
      <c r="C412" s="17" t="s">
        <v>101</v>
      </c>
      <c r="D412" s="18">
        <v>45500</v>
      </c>
      <c r="E412" s="18">
        <v>814132</v>
      </c>
      <c r="F412" s="18">
        <v>0</v>
      </c>
      <c r="G412" s="18">
        <v>14053.16</v>
      </c>
      <c r="H412" s="18">
        <v>0</v>
      </c>
      <c r="I412" s="18">
        <f t="shared" si="46"/>
        <v>14053.16</v>
      </c>
      <c r="J412" s="18">
        <f t="shared" si="47"/>
        <v>800078.84</v>
      </c>
      <c r="K412" s="37">
        <f t="shared" si="48"/>
        <v>0.98273847484191745</v>
      </c>
      <c r="L412" s="37">
        <f t="shared" si="49"/>
        <v>-1</v>
      </c>
      <c r="M412" s="37">
        <f t="shared" si="50"/>
        <v>-0.97040881401471579</v>
      </c>
      <c r="O412" s="51"/>
      <c r="P412" s="51"/>
      <c r="Q412" s="51"/>
      <c r="R412" s="54"/>
      <c r="S412" s="54"/>
      <c r="T412" s="54"/>
      <c r="U412" s="54"/>
      <c r="V412" s="54"/>
      <c r="W412" s="51"/>
      <c r="X412" s="51"/>
      <c r="Y412" s="51"/>
    </row>
    <row r="413" spans="2:25" s="17" customFormat="1" ht="12" customHeight="1" x14ac:dyDescent="0.2">
      <c r="B413" s="43" t="s">
        <v>102</v>
      </c>
      <c r="C413" s="17" t="s">
        <v>103</v>
      </c>
      <c r="D413" s="18">
        <v>265171.63</v>
      </c>
      <c r="E413" s="18">
        <v>4872671.63</v>
      </c>
      <c r="F413" s="18">
        <v>780476.75</v>
      </c>
      <c r="G413" s="18">
        <v>2516963.5499999998</v>
      </c>
      <c r="H413" s="18">
        <v>1436492.67</v>
      </c>
      <c r="I413" s="18">
        <f t="shared" si="46"/>
        <v>3953456.2199999997</v>
      </c>
      <c r="J413" s="18">
        <f t="shared" si="47"/>
        <v>919215.41000000015</v>
      </c>
      <c r="K413" s="37">
        <f t="shared" si="48"/>
        <v>0.18864710774692614</v>
      </c>
      <c r="L413" s="37">
        <f t="shared" si="49"/>
        <v>-0.83982570358429842</v>
      </c>
      <c r="M413" s="37">
        <f t="shared" si="50"/>
        <v>-0.11449098466279026</v>
      </c>
      <c r="O413" s="51"/>
      <c r="P413" s="51"/>
      <c r="Q413" s="51"/>
      <c r="R413" s="54"/>
      <c r="S413" s="54"/>
      <c r="T413" s="54"/>
      <c r="U413" s="54"/>
      <c r="V413" s="54"/>
      <c r="W413" s="51"/>
      <c r="X413" s="51"/>
      <c r="Y413" s="51"/>
    </row>
    <row r="414" spans="2:25" s="17" customFormat="1" x14ac:dyDescent="0.2">
      <c r="B414" s="43" t="s">
        <v>104</v>
      </c>
      <c r="C414" s="17" t="s">
        <v>105</v>
      </c>
      <c r="D414" s="18">
        <v>58108</v>
      </c>
      <c r="E414" s="18">
        <v>58108</v>
      </c>
      <c r="F414" s="18">
        <v>178.37</v>
      </c>
      <c r="G414" s="18">
        <v>7074.0300000000007</v>
      </c>
      <c r="H414" s="18">
        <v>484.94</v>
      </c>
      <c r="I414" s="18">
        <f t="shared" si="46"/>
        <v>7558.97</v>
      </c>
      <c r="J414" s="18">
        <f t="shared" si="47"/>
        <v>50549.03</v>
      </c>
      <c r="K414" s="37">
        <f t="shared" si="48"/>
        <v>0.86991515798168928</v>
      </c>
      <c r="L414" s="37">
        <f t="shared" si="49"/>
        <v>-0.99693037103324844</v>
      </c>
      <c r="M414" s="37">
        <f t="shared" si="50"/>
        <v>-0.79130397584792844</v>
      </c>
      <c r="O414" s="51"/>
      <c r="P414" s="51"/>
      <c r="Q414" s="51"/>
      <c r="R414" s="54"/>
      <c r="S414" s="54"/>
      <c r="T414" s="54"/>
      <c r="U414" s="54"/>
      <c r="V414" s="54"/>
      <c r="W414" s="51"/>
      <c r="X414" s="51"/>
      <c r="Y414" s="51"/>
    </row>
    <row r="415" spans="2:25" s="17" customFormat="1" x14ac:dyDescent="0.2">
      <c r="B415" s="43" t="s">
        <v>431</v>
      </c>
      <c r="C415" s="17" t="s">
        <v>432</v>
      </c>
      <c r="D415" s="18">
        <v>8100000</v>
      </c>
      <c r="E415" s="18">
        <v>8115000</v>
      </c>
      <c r="F415" s="18">
        <v>288899.64</v>
      </c>
      <c r="G415" s="18">
        <v>4012372.75</v>
      </c>
      <c r="H415" s="18">
        <v>1000000</v>
      </c>
      <c r="I415" s="18">
        <f t="shared" si="46"/>
        <v>5012372.75</v>
      </c>
      <c r="J415" s="18">
        <f t="shared" si="47"/>
        <v>3102627.25</v>
      </c>
      <c r="K415" s="37">
        <f t="shared" si="48"/>
        <v>0.38233237831176831</v>
      </c>
      <c r="L415" s="37">
        <f t="shared" si="49"/>
        <v>-0.96439930499075788</v>
      </c>
      <c r="M415" s="37">
        <f t="shared" si="50"/>
        <v>-0.15239022973329813</v>
      </c>
      <c r="O415" s="51"/>
      <c r="P415" s="51"/>
      <c r="Q415" s="51"/>
      <c r="R415" s="54"/>
      <c r="S415" s="54"/>
      <c r="T415" s="54"/>
      <c r="U415" s="54"/>
      <c r="V415" s="54"/>
      <c r="W415" s="51"/>
      <c r="X415" s="51"/>
      <c r="Y415" s="51"/>
    </row>
    <row r="416" spans="2:25" s="17" customFormat="1" x14ac:dyDescent="0.2">
      <c r="B416" s="43" t="s">
        <v>445</v>
      </c>
      <c r="C416" s="17" t="s">
        <v>446</v>
      </c>
      <c r="D416" s="18">
        <v>0</v>
      </c>
      <c r="E416" s="18">
        <v>0</v>
      </c>
      <c r="F416" s="18">
        <v>0</v>
      </c>
      <c r="G416" s="18">
        <v>0</v>
      </c>
      <c r="H416" s="18">
        <v>0</v>
      </c>
      <c r="I416" s="18">
        <f t="shared" si="46"/>
        <v>0</v>
      </c>
      <c r="J416" s="18">
        <f t="shared" si="47"/>
        <v>0</v>
      </c>
      <c r="K416" s="37" t="str">
        <f t="shared" si="48"/>
        <v>NA</v>
      </c>
      <c r="L416" s="37" t="str">
        <f t="shared" si="49"/>
        <v>NA</v>
      </c>
      <c r="M416" s="37" t="str">
        <f t="shared" si="50"/>
        <v>NA</v>
      </c>
      <c r="O416" s="51"/>
      <c r="P416" s="51"/>
      <c r="Q416" s="51"/>
      <c r="R416" s="54"/>
      <c r="S416" s="54"/>
      <c r="T416" s="54"/>
      <c r="U416" s="54"/>
      <c r="V416" s="54"/>
      <c r="W416" s="51"/>
      <c r="X416" s="51"/>
      <c r="Y416" s="51"/>
    </row>
    <row r="417" spans="1:25" s="17" customFormat="1" x14ac:dyDescent="0.2">
      <c r="B417" s="43" t="s">
        <v>134</v>
      </c>
      <c r="C417" s="17" t="s">
        <v>135</v>
      </c>
      <c r="D417" s="18">
        <v>750000</v>
      </c>
      <c r="E417" s="18">
        <v>750000</v>
      </c>
      <c r="F417" s="18">
        <v>0</v>
      </c>
      <c r="G417" s="18">
        <v>0</v>
      </c>
      <c r="H417" s="18">
        <v>0</v>
      </c>
      <c r="I417" s="18">
        <f t="shared" si="46"/>
        <v>0</v>
      </c>
      <c r="J417" s="18">
        <f t="shared" si="47"/>
        <v>750000</v>
      </c>
      <c r="K417" s="37">
        <f t="shared" si="48"/>
        <v>1</v>
      </c>
      <c r="L417" s="37">
        <f t="shared" si="49"/>
        <v>-1</v>
      </c>
      <c r="M417" s="37">
        <f t="shared" si="50"/>
        <v>-1</v>
      </c>
      <c r="O417" s="51"/>
      <c r="P417" s="51"/>
      <c r="Q417" s="51"/>
      <c r="R417" s="54"/>
      <c r="S417" s="54"/>
      <c r="T417" s="54"/>
      <c r="U417" s="54"/>
      <c r="V417" s="54"/>
      <c r="W417" s="51"/>
      <c r="X417" s="51"/>
      <c r="Y417" s="51"/>
    </row>
    <row r="418" spans="1:25" s="17" customFormat="1" x14ac:dyDescent="0.2">
      <c r="B418" s="43" t="s">
        <v>110</v>
      </c>
      <c r="C418" s="17" t="s">
        <v>111</v>
      </c>
      <c r="D418" s="18">
        <v>2600000</v>
      </c>
      <c r="E418" s="18">
        <v>1475071.22</v>
      </c>
      <c r="F418" s="18">
        <v>0</v>
      </c>
      <c r="G418" s="18">
        <v>0</v>
      </c>
      <c r="H418" s="18">
        <v>0</v>
      </c>
      <c r="I418" s="18">
        <f t="shared" si="46"/>
        <v>0</v>
      </c>
      <c r="J418" s="18">
        <f t="shared" si="47"/>
        <v>1475071.22</v>
      </c>
      <c r="K418" s="37">
        <f t="shared" si="48"/>
        <v>1</v>
      </c>
      <c r="L418" s="37">
        <f t="shared" si="49"/>
        <v>-1</v>
      </c>
      <c r="M418" s="37">
        <f t="shared" si="50"/>
        <v>-1</v>
      </c>
      <c r="O418" s="51"/>
      <c r="P418" s="51"/>
      <c r="Q418" s="51"/>
      <c r="R418" s="54"/>
      <c r="S418" s="54"/>
      <c r="T418" s="54"/>
      <c r="U418" s="54"/>
      <c r="V418" s="54"/>
      <c r="W418" s="51"/>
      <c r="X418" s="51"/>
      <c r="Y418" s="51"/>
    </row>
    <row r="419" spans="1:25" s="17" customFormat="1" x14ac:dyDescent="0.2">
      <c r="B419" s="43" t="s">
        <v>138</v>
      </c>
      <c r="C419" s="17" t="s">
        <v>139</v>
      </c>
      <c r="D419" s="18">
        <v>3250000</v>
      </c>
      <c r="E419" s="18">
        <v>3330429</v>
      </c>
      <c r="F419" s="18">
        <v>0</v>
      </c>
      <c r="G419" s="18">
        <v>0</v>
      </c>
      <c r="H419" s="18">
        <v>1958990</v>
      </c>
      <c r="I419" s="18">
        <f t="shared" si="46"/>
        <v>1958990</v>
      </c>
      <c r="J419" s="18">
        <f t="shared" si="47"/>
        <v>1371439</v>
      </c>
      <c r="K419" s="37">
        <f t="shared" si="48"/>
        <v>0.4117904930566002</v>
      </c>
      <c r="L419" s="37">
        <f t="shared" si="49"/>
        <v>-1</v>
      </c>
      <c r="M419" s="37">
        <f t="shared" si="50"/>
        <v>-1</v>
      </c>
      <c r="O419" s="51"/>
      <c r="P419" s="51"/>
      <c r="Q419" s="51"/>
      <c r="R419" s="54"/>
      <c r="S419" s="54"/>
      <c r="T419" s="54"/>
      <c r="U419" s="54"/>
      <c r="V419" s="54"/>
      <c r="W419" s="51"/>
      <c r="X419" s="51"/>
      <c r="Y419" s="51"/>
    </row>
    <row r="420" spans="1:25" s="17" customFormat="1" x14ac:dyDescent="0.2">
      <c r="B420" s="43" t="s">
        <v>112</v>
      </c>
      <c r="C420" s="17" t="s">
        <v>113</v>
      </c>
      <c r="D420" s="18">
        <v>30000</v>
      </c>
      <c r="E420" s="18">
        <v>30000</v>
      </c>
      <c r="F420" s="18">
        <v>0</v>
      </c>
      <c r="G420" s="18">
        <v>0</v>
      </c>
      <c r="H420" s="18">
        <v>14.13</v>
      </c>
      <c r="I420" s="18">
        <f t="shared" si="46"/>
        <v>14.13</v>
      </c>
      <c r="J420" s="18">
        <f t="shared" si="47"/>
        <v>29985.87</v>
      </c>
      <c r="K420" s="37">
        <f t="shared" si="48"/>
        <v>0.999529</v>
      </c>
      <c r="L420" s="37">
        <f t="shared" si="49"/>
        <v>-1</v>
      </c>
      <c r="M420" s="37">
        <f t="shared" si="50"/>
        <v>-1</v>
      </c>
      <c r="O420" s="51"/>
      <c r="P420" s="51"/>
      <c r="Q420" s="51"/>
      <c r="R420" s="54"/>
      <c r="S420" s="54"/>
      <c r="T420" s="54"/>
      <c r="U420" s="54"/>
      <c r="V420" s="54"/>
      <c r="W420" s="51"/>
      <c r="X420" s="51"/>
      <c r="Y420" s="51"/>
    </row>
    <row r="421" spans="1:25" s="17" customFormat="1" x14ac:dyDescent="0.2">
      <c r="B421" s="43" t="s">
        <v>114</v>
      </c>
      <c r="C421" s="17" t="s">
        <v>115</v>
      </c>
      <c r="D421" s="18">
        <v>167000</v>
      </c>
      <c r="E421" s="18">
        <v>168100</v>
      </c>
      <c r="F421" s="18">
        <v>1008</v>
      </c>
      <c r="G421" s="18">
        <v>5735</v>
      </c>
      <c r="H421" s="18">
        <v>308</v>
      </c>
      <c r="I421" s="18">
        <f t="shared" si="46"/>
        <v>6043</v>
      </c>
      <c r="J421" s="18">
        <f t="shared" si="47"/>
        <v>162057</v>
      </c>
      <c r="K421" s="37">
        <f t="shared" si="48"/>
        <v>0.96405116002379532</v>
      </c>
      <c r="L421" s="37">
        <f t="shared" si="49"/>
        <v>-0.9940035693039857</v>
      </c>
      <c r="M421" s="37">
        <f t="shared" si="50"/>
        <v>-0.94151440469108527</v>
      </c>
      <c r="O421" s="51"/>
      <c r="P421" s="51"/>
      <c r="Q421" s="51"/>
      <c r="R421" s="54"/>
      <c r="S421" s="54"/>
      <c r="T421" s="54"/>
      <c r="U421" s="54"/>
      <c r="V421" s="54"/>
      <c r="W421" s="51"/>
      <c r="X421" s="51"/>
      <c r="Y421" s="51"/>
    </row>
    <row r="422" spans="1:25" s="17" customFormat="1" x14ac:dyDescent="0.2">
      <c r="B422" s="43" t="s">
        <v>116</v>
      </c>
      <c r="C422" s="17" t="s">
        <v>117</v>
      </c>
      <c r="D422" s="18">
        <v>1000000</v>
      </c>
      <c r="E422" s="18">
        <v>1000000</v>
      </c>
      <c r="F422" s="18">
        <v>0</v>
      </c>
      <c r="G422" s="18">
        <v>0</v>
      </c>
      <c r="H422" s="18">
        <v>0</v>
      </c>
      <c r="I422" s="18">
        <f t="shared" si="46"/>
        <v>0</v>
      </c>
      <c r="J422" s="18">
        <f t="shared" si="47"/>
        <v>1000000</v>
      </c>
      <c r="K422" s="37">
        <f t="shared" si="48"/>
        <v>1</v>
      </c>
      <c r="L422" s="37">
        <f t="shared" si="49"/>
        <v>-1</v>
      </c>
      <c r="M422" s="37">
        <f t="shared" si="50"/>
        <v>-1</v>
      </c>
      <c r="O422" s="51"/>
      <c r="P422" s="51"/>
      <c r="Q422" s="51"/>
      <c r="R422" s="54"/>
      <c r="S422" s="54"/>
      <c r="T422" s="54"/>
      <c r="U422" s="54"/>
      <c r="V422" s="54"/>
      <c r="W422" s="51"/>
      <c r="X422" s="51"/>
      <c r="Y422" s="51"/>
    </row>
    <row r="423" spans="1:25" s="17" customFormat="1" x14ac:dyDescent="0.2">
      <c r="B423" s="43" t="s">
        <v>447</v>
      </c>
      <c r="C423" s="17" t="s">
        <v>448</v>
      </c>
      <c r="D423" s="18">
        <v>0</v>
      </c>
      <c r="E423" s="18">
        <v>0</v>
      </c>
      <c r="F423" s="18">
        <v>0</v>
      </c>
      <c r="G423" s="18">
        <v>0</v>
      </c>
      <c r="H423" s="18">
        <v>0</v>
      </c>
      <c r="I423" s="18">
        <f t="shared" si="46"/>
        <v>0</v>
      </c>
      <c r="J423" s="18">
        <f t="shared" si="47"/>
        <v>0</v>
      </c>
      <c r="K423" s="37" t="str">
        <f t="shared" si="48"/>
        <v>NA</v>
      </c>
      <c r="L423" s="37" t="str">
        <f t="shared" si="49"/>
        <v>NA</v>
      </c>
      <c r="M423" s="37" t="str">
        <f t="shared" si="50"/>
        <v>NA</v>
      </c>
      <c r="O423" s="51"/>
      <c r="P423" s="51"/>
      <c r="Q423" s="51"/>
      <c r="R423" s="54"/>
      <c r="S423" s="54"/>
      <c r="T423" s="54"/>
      <c r="U423" s="54"/>
      <c r="V423" s="54"/>
      <c r="W423" s="51"/>
      <c r="X423" s="51"/>
      <c r="Y423" s="51"/>
    </row>
    <row r="424" spans="1:25" s="17" customFormat="1" x14ac:dyDescent="0.2">
      <c r="A424" s="62" t="s">
        <v>140</v>
      </c>
      <c r="B424" s="63"/>
      <c r="C424" s="62"/>
      <c r="D424" s="64">
        <v>81128867.840000004</v>
      </c>
      <c r="E424" s="64">
        <v>81595191.840000004</v>
      </c>
      <c r="F424" s="64">
        <v>5120574.379999999</v>
      </c>
      <c r="G424" s="64">
        <v>32263511.690000001</v>
      </c>
      <c r="H424" s="64">
        <v>5193366.04</v>
      </c>
      <c r="I424" s="64">
        <f t="shared" si="46"/>
        <v>37456877.730000004</v>
      </c>
      <c r="J424" s="64">
        <f t="shared" si="47"/>
        <v>44138314.109999999</v>
      </c>
      <c r="K424" s="65">
        <f t="shared" si="48"/>
        <v>0.54094258637875148</v>
      </c>
      <c r="L424" s="65">
        <f t="shared" si="49"/>
        <v>-0.93724416519491827</v>
      </c>
      <c r="M424" s="65">
        <f t="shared" si="50"/>
        <v>-0.32215519155451816</v>
      </c>
      <c r="O424" s="51"/>
      <c r="P424" s="51"/>
      <c r="Q424" s="51"/>
      <c r="R424" s="54"/>
      <c r="S424" s="54"/>
      <c r="T424" s="54"/>
      <c r="U424" s="54"/>
      <c r="V424" s="54"/>
      <c r="W424" s="51"/>
      <c r="X424" s="51"/>
      <c r="Y424" s="51"/>
    </row>
    <row r="425" spans="1:25" s="17" customFormat="1" x14ac:dyDescent="0.2">
      <c r="A425" s="17" t="s">
        <v>141</v>
      </c>
      <c r="B425" s="43" t="s">
        <v>67</v>
      </c>
      <c r="C425" s="17" t="s">
        <v>66</v>
      </c>
      <c r="D425" s="18">
        <v>0</v>
      </c>
      <c r="E425" s="18">
        <v>0</v>
      </c>
      <c r="F425" s="18">
        <v>48247.29</v>
      </c>
      <c r="G425" s="18">
        <v>459212.04</v>
      </c>
      <c r="H425" s="18">
        <v>0</v>
      </c>
      <c r="I425" s="18">
        <f t="shared" si="46"/>
        <v>459212.04</v>
      </c>
      <c r="J425" s="18">
        <f t="shared" si="47"/>
        <v>-459212.04</v>
      </c>
      <c r="K425" s="37" t="str">
        <f t="shared" si="48"/>
        <v>NA</v>
      </c>
      <c r="L425" s="37" t="str">
        <f t="shared" si="49"/>
        <v>NA</v>
      </c>
      <c r="M425" s="37" t="str">
        <f t="shared" si="50"/>
        <v>NA</v>
      </c>
      <c r="O425" s="51"/>
      <c r="P425" s="51"/>
      <c r="Q425" s="51"/>
      <c r="R425" s="54"/>
      <c r="S425" s="54"/>
      <c r="T425" s="54"/>
      <c r="U425" s="54"/>
      <c r="V425" s="54"/>
      <c r="W425" s="51"/>
      <c r="X425" s="51"/>
      <c r="Y425" s="51"/>
    </row>
    <row r="426" spans="1:25" s="17" customFormat="1" x14ac:dyDescent="0.2">
      <c r="B426" s="43" t="s">
        <v>260</v>
      </c>
      <c r="C426" s="17" t="s">
        <v>261</v>
      </c>
      <c r="D426" s="18">
        <v>0</v>
      </c>
      <c r="E426" s="18">
        <v>0</v>
      </c>
      <c r="F426" s="18">
        <v>0</v>
      </c>
      <c r="G426" s="18">
        <v>51750</v>
      </c>
      <c r="H426" s="18">
        <v>0</v>
      </c>
      <c r="I426" s="18">
        <f t="shared" si="46"/>
        <v>51750</v>
      </c>
      <c r="J426" s="18">
        <f t="shared" si="47"/>
        <v>-51750</v>
      </c>
      <c r="K426" s="37" t="str">
        <f t="shared" si="48"/>
        <v>NA</v>
      </c>
      <c r="L426" s="37" t="str">
        <f t="shared" si="49"/>
        <v>NA</v>
      </c>
      <c r="M426" s="37" t="str">
        <f t="shared" si="50"/>
        <v>NA</v>
      </c>
      <c r="O426" s="51"/>
      <c r="P426" s="51"/>
      <c r="Q426" s="51"/>
      <c r="R426" s="54"/>
      <c r="S426" s="54"/>
      <c r="T426" s="54"/>
      <c r="U426" s="54"/>
      <c r="V426" s="54"/>
      <c r="W426" s="51"/>
      <c r="X426" s="51"/>
      <c r="Y426" s="51"/>
    </row>
    <row r="427" spans="1:25" s="17" customFormat="1" x14ac:dyDescent="0.2">
      <c r="B427" s="43" t="s">
        <v>331</v>
      </c>
      <c r="C427" s="17" t="s">
        <v>332</v>
      </c>
      <c r="D427" s="18">
        <v>0</v>
      </c>
      <c r="E427" s="18">
        <v>0</v>
      </c>
      <c r="F427" s="18">
        <v>0</v>
      </c>
      <c r="G427" s="18">
        <v>0</v>
      </c>
      <c r="H427" s="18">
        <v>0</v>
      </c>
      <c r="I427" s="18">
        <f t="shared" si="46"/>
        <v>0</v>
      </c>
      <c r="J427" s="18">
        <f t="shared" si="47"/>
        <v>0</v>
      </c>
      <c r="K427" s="37" t="str">
        <f t="shared" si="48"/>
        <v>NA</v>
      </c>
      <c r="L427" s="37" t="str">
        <f t="shared" si="49"/>
        <v>NA</v>
      </c>
      <c r="M427" s="37" t="str">
        <f t="shared" si="50"/>
        <v>NA</v>
      </c>
      <c r="O427" s="51"/>
      <c r="P427" s="51"/>
      <c r="Q427" s="51"/>
      <c r="R427" s="54"/>
      <c r="S427" s="54"/>
      <c r="T427" s="54"/>
      <c r="U427" s="54"/>
      <c r="V427" s="54"/>
      <c r="W427" s="51"/>
      <c r="X427" s="51"/>
      <c r="Y427" s="51"/>
    </row>
    <row r="428" spans="1:25" s="17" customFormat="1" x14ac:dyDescent="0.2">
      <c r="B428" s="43" t="s">
        <v>68</v>
      </c>
      <c r="C428" s="17" t="s">
        <v>69</v>
      </c>
      <c r="D428" s="18">
        <v>1554748.45</v>
      </c>
      <c r="E428" s="18">
        <v>1554748.45</v>
      </c>
      <c r="F428" s="18">
        <v>131546.81000000003</v>
      </c>
      <c r="G428" s="18">
        <v>850455.62</v>
      </c>
      <c r="H428" s="18">
        <v>0</v>
      </c>
      <c r="I428" s="18">
        <f t="shared" si="46"/>
        <v>850455.62</v>
      </c>
      <c r="J428" s="18">
        <f t="shared" si="47"/>
        <v>704292.83</v>
      </c>
      <c r="K428" s="37">
        <f t="shared" si="48"/>
        <v>0.45299471435395222</v>
      </c>
      <c r="L428" s="37">
        <f t="shared" si="49"/>
        <v>-0.91539029352304546</v>
      </c>
      <c r="M428" s="37">
        <f t="shared" si="50"/>
        <v>-6.2276653178203842E-2</v>
      </c>
      <c r="O428" s="51"/>
      <c r="P428" s="51"/>
      <c r="Q428" s="51"/>
      <c r="R428" s="54"/>
      <c r="S428" s="54"/>
      <c r="T428" s="54"/>
      <c r="U428" s="54"/>
      <c r="V428" s="54"/>
      <c r="W428" s="51"/>
      <c r="X428" s="51"/>
      <c r="Y428" s="51"/>
    </row>
    <row r="429" spans="1:25" s="17" customFormat="1" x14ac:dyDescent="0.2">
      <c r="B429" s="43" t="s">
        <v>449</v>
      </c>
      <c r="C429" s="17" t="s">
        <v>450</v>
      </c>
      <c r="D429" s="18">
        <v>224958</v>
      </c>
      <c r="E429" s="18">
        <v>224958</v>
      </c>
      <c r="F429" s="18">
        <v>0</v>
      </c>
      <c r="G429" s="18">
        <v>0</v>
      </c>
      <c r="H429" s="18">
        <v>0</v>
      </c>
      <c r="I429" s="18">
        <f t="shared" si="46"/>
        <v>0</v>
      </c>
      <c r="J429" s="18">
        <f t="shared" si="47"/>
        <v>224958</v>
      </c>
      <c r="K429" s="37">
        <f t="shared" si="48"/>
        <v>1</v>
      </c>
      <c r="L429" s="37">
        <f t="shared" si="49"/>
        <v>-1</v>
      </c>
      <c r="M429" s="37">
        <f t="shared" si="50"/>
        <v>-1</v>
      </c>
      <c r="O429" s="51"/>
      <c r="P429" s="51"/>
      <c r="Q429" s="51"/>
      <c r="R429" s="54"/>
      <c r="S429" s="54"/>
      <c r="T429" s="54"/>
      <c r="U429" s="54"/>
      <c r="V429" s="54"/>
      <c r="W429" s="51"/>
      <c r="X429" s="51"/>
      <c r="Y429" s="51"/>
    </row>
    <row r="430" spans="1:25" s="17" customFormat="1" x14ac:dyDescent="0.2">
      <c r="B430" s="43" t="s">
        <v>343</v>
      </c>
      <c r="C430" s="17" t="s">
        <v>344</v>
      </c>
      <c r="D430" s="18">
        <v>43847</v>
      </c>
      <c r="E430" s="18">
        <v>43847</v>
      </c>
      <c r="F430" s="18">
        <v>0</v>
      </c>
      <c r="G430" s="18">
        <v>0</v>
      </c>
      <c r="H430" s="18">
        <v>0</v>
      </c>
      <c r="I430" s="18">
        <f t="shared" si="46"/>
        <v>0</v>
      </c>
      <c r="J430" s="18">
        <f t="shared" si="47"/>
        <v>43847</v>
      </c>
      <c r="K430" s="37">
        <f t="shared" si="48"/>
        <v>1</v>
      </c>
      <c r="L430" s="37">
        <f t="shared" si="49"/>
        <v>-1</v>
      </c>
      <c r="M430" s="37">
        <f t="shared" si="50"/>
        <v>-1</v>
      </c>
      <c r="O430" s="51"/>
      <c r="P430" s="51"/>
      <c r="Q430" s="51"/>
      <c r="R430" s="54"/>
      <c r="S430" s="54"/>
      <c r="T430" s="54"/>
      <c r="U430" s="54"/>
      <c r="V430" s="54"/>
      <c r="W430" s="51"/>
      <c r="X430" s="51"/>
      <c r="Y430" s="51"/>
    </row>
    <row r="431" spans="1:25" s="17" customFormat="1" x14ac:dyDescent="0.2">
      <c r="B431" s="43" t="s">
        <v>70</v>
      </c>
      <c r="C431" s="17" t="s">
        <v>71</v>
      </c>
      <c r="D431" s="18">
        <v>3328963.39</v>
      </c>
      <c r="E431" s="18">
        <v>3331963.39</v>
      </c>
      <c r="F431" s="18">
        <v>183325.5</v>
      </c>
      <c r="G431" s="18">
        <v>1310551.73</v>
      </c>
      <c r="H431" s="18">
        <v>0</v>
      </c>
      <c r="I431" s="18">
        <f t="shared" si="46"/>
        <v>1310551.73</v>
      </c>
      <c r="J431" s="18">
        <f t="shared" si="47"/>
        <v>2021411.6600000001</v>
      </c>
      <c r="K431" s="37">
        <f t="shared" si="48"/>
        <v>0.60667283021978224</v>
      </c>
      <c r="L431" s="37">
        <f t="shared" si="49"/>
        <v>-0.94497973760750109</v>
      </c>
      <c r="M431" s="37">
        <f t="shared" si="50"/>
        <v>-0.325724851805341</v>
      </c>
      <c r="O431" s="51"/>
      <c r="P431" s="51"/>
      <c r="Q431" s="51"/>
      <c r="R431" s="54"/>
      <c r="S431" s="54"/>
      <c r="T431" s="54"/>
      <c r="U431" s="54"/>
      <c r="V431" s="54"/>
      <c r="W431" s="51"/>
      <c r="X431" s="51"/>
      <c r="Y431" s="51"/>
    </row>
    <row r="432" spans="1:25" s="17" customFormat="1" x14ac:dyDescent="0.2">
      <c r="B432" s="43" t="s">
        <v>120</v>
      </c>
      <c r="C432" s="17" t="s">
        <v>121</v>
      </c>
      <c r="D432" s="18">
        <v>11610225.26</v>
      </c>
      <c r="E432" s="18">
        <v>11610225.26</v>
      </c>
      <c r="F432" s="18">
        <v>875058.62</v>
      </c>
      <c r="G432" s="18">
        <v>6178357.9900000002</v>
      </c>
      <c r="H432" s="18">
        <v>0</v>
      </c>
      <c r="I432" s="18">
        <f t="shared" si="46"/>
        <v>6178357.9900000002</v>
      </c>
      <c r="J432" s="18">
        <f t="shared" si="47"/>
        <v>5431867.2699999996</v>
      </c>
      <c r="K432" s="37">
        <f t="shared" si="48"/>
        <v>0.46785201392380216</v>
      </c>
      <c r="L432" s="37">
        <f t="shared" si="49"/>
        <v>-0.92463034950624212</v>
      </c>
      <c r="M432" s="37">
        <f t="shared" si="50"/>
        <v>-8.7746309583660836E-2</v>
      </c>
      <c r="O432" s="51"/>
      <c r="P432" s="51"/>
      <c r="Q432" s="51"/>
      <c r="R432" s="54"/>
      <c r="S432" s="54"/>
      <c r="T432" s="54"/>
      <c r="U432" s="54"/>
      <c r="V432" s="54"/>
      <c r="W432" s="51"/>
      <c r="X432" s="51"/>
      <c r="Y432" s="51"/>
    </row>
    <row r="433" spans="2:25" s="17" customFormat="1" x14ac:dyDescent="0.2">
      <c r="B433" s="43" t="s">
        <v>72</v>
      </c>
      <c r="C433" s="17" t="s">
        <v>73</v>
      </c>
      <c r="D433" s="18">
        <v>284380</v>
      </c>
      <c r="E433" s="18">
        <v>284380</v>
      </c>
      <c r="F433" s="18">
        <v>38475.75</v>
      </c>
      <c r="G433" s="18">
        <v>303637.44999999995</v>
      </c>
      <c r="H433" s="18">
        <v>0</v>
      </c>
      <c r="I433" s="18">
        <f t="shared" si="46"/>
        <v>303637.44999999995</v>
      </c>
      <c r="J433" s="18">
        <f t="shared" si="47"/>
        <v>-19257.449999999953</v>
      </c>
      <c r="K433" s="37">
        <f t="shared" si="48"/>
        <v>-6.7717314860397892E-2</v>
      </c>
      <c r="L433" s="37">
        <f t="shared" si="49"/>
        <v>-0.8647030381883396</v>
      </c>
      <c r="M433" s="37">
        <f t="shared" si="50"/>
        <v>0.83037253976068237</v>
      </c>
      <c r="O433" s="51"/>
      <c r="P433" s="51"/>
      <c r="Q433" s="51"/>
      <c r="R433" s="54"/>
      <c r="S433" s="54"/>
      <c r="T433" s="54"/>
      <c r="U433" s="54"/>
      <c r="V433" s="54"/>
      <c r="W433" s="51"/>
      <c r="X433" s="51"/>
      <c r="Y433" s="51"/>
    </row>
    <row r="434" spans="2:25" s="17" customFormat="1" x14ac:dyDescent="0.2">
      <c r="B434" s="43" t="s">
        <v>282</v>
      </c>
      <c r="C434" s="17" t="s">
        <v>283</v>
      </c>
      <c r="D434" s="18">
        <v>10000</v>
      </c>
      <c r="E434" s="18">
        <v>11000</v>
      </c>
      <c r="F434" s="18">
        <v>0</v>
      </c>
      <c r="G434" s="18">
        <v>205.12</v>
      </c>
      <c r="H434" s="18">
        <v>0</v>
      </c>
      <c r="I434" s="18">
        <f t="shared" si="46"/>
        <v>205.12</v>
      </c>
      <c r="J434" s="18">
        <f t="shared" si="47"/>
        <v>10794.88</v>
      </c>
      <c r="K434" s="37">
        <f t="shared" si="48"/>
        <v>0.98135272727272715</v>
      </c>
      <c r="L434" s="37">
        <f t="shared" si="49"/>
        <v>-1</v>
      </c>
      <c r="M434" s="37">
        <f t="shared" si="50"/>
        <v>-0.96803324675324676</v>
      </c>
      <c r="O434" s="51"/>
      <c r="P434" s="51"/>
      <c r="Q434" s="51"/>
      <c r="R434" s="54"/>
      <c r="S434" s="54"/>
      <c r="T434" s="54"/>
      <c r="U434" s="54"/>
      <c r="V434" s="54"/>
      <c r="W434" s="51"/>
      <c r="X434" s="51"/>
      <c r="Y434" s="51"/>
    </row>
    <row r="435" spans="2:25" s="17" customFormat="1" x14ac:dyDescent="0.2">
      <c r="B435" s="43" t="s">
        <v>74</v>
      </c>
      <c r="C435" s="17" t="s">
        <v>75</v>
      </c>
      <c r="D435" s="18">
        <v>2018520</v>
      </c>
      <c r="E435" s="18">
        <v>2018520</v>
      </c>
      <c r="F435" s="18">
        <v>139860</v>
      </c>
      <c r="G435" s="18">
        <v>936959.57</v>
      </c>
      <c r="H435" s="18">
        <v>0</v>
      </c>
      <c r="I435" s="18">
        <f t="shared" si="46"/>
        <v>936959.57</v>
      </c>
      <c r="J435" s="18">
        <f t="shared" si="47"/>
        <v>1081560.4300000002</v>
      </c>
      <c r="K435" s="37">
        <f t="shared" si="48"/>
        <v>0.53581853536254298</v>
      </c>
      <c r="L435" s="37">
        <f t="shared" si="49"/>
        <v>-0.93071161048689144</v>
      </c>
      <c r="M435" s="37">
        <f t="shared" si="50"/>
        <v>-0.2042603463357878</v>
      </c>
      <c r="O435" s="51"/>
      <c r="P435" s="51"/>
      <c r="Q435" s="51"/>
      <c r="R435" s="54"/>
      <c r="S435" s="54"/>
      <c r="T435" s="54"/>
      <c r="U435" s="54"/>
      <c r="V435" s="54"/>
      <c r="W435" s="51"/>
      <c r="X435" s="51"/>
      <c r="Y435" s="51"/>
    </row>
    <row r="436" spans="2:25" s="17" customFormat="1" x14ac:dyDescent="0.2">
      <c r="B436" s="43" t="s">
        <v>76</v>
      </c>
      <c r="C436" s="17" t="s">
        <v>77</v>
      </c>
      <c r="D436" s="18">
        <v>3123804.0100000002</v>
      </c>
      <c r="E436" s="18">
        <v>3123804.0100000002</v>
      </c>
      <c r="F436" s="18">
        <v>217894.25</v>
      </c>
      <c r="G436" s="18">
        <v>1504159.09</v>
      </c>
      <c r="H436" s="18">
        <v>0</v>
      </c>
      <c r="I436" s="18">
        <f t="shared" si="46"/>
        <v>1504159.09</v>
      </c>
      <c r="J436" s="18">
        <f t="shared" si="47"/>
        <v>1619644.9200000002</v>
      </c>
      <c r="K436" s="37">
        <f t="shared" si="48"/>
        <v>0.51848480724627788</v>
      </c>
      <c r="L436" s="37">
        <f t="shared" si="49"/>
        <v>-0.93024714441031786</v>
      </c>
      <c r="M436" s="37">
        <f t="shared" si="50"/>
        <v>-0.1745453838507621</v>
      </c>
      <c r="O436" s="51"/>
      <c r="P436" s="51"/>
      <c r="Q436" s="51"/>
      <c r="R436" s="54"/>
      <c r="S436" s="54"/>
      <c r="T436" s="54"/>
      <c r="U436" s="54"/>
      <c r="V436" s="54"/>
      <c r="W436" s="51"/>
      <c r="X436" s="51"/>
      <c r="Y436" s="51"/>
    </row>
    <row r="437" spans="2:25" s="17" customFormat="1" x14ac:dyDescent="0.2">
      <c r="B437" s="43" t="s">
        <v>451</v>
      </c>
      <c r="C437" s="17" t="s">
        <v>452</v>
      </c>
      <c r="D437" s="18">
        <v>0</v>
      </c>
      <c r="E437" s="18">
        <v>0</v>
      </c>
      <c r="F437" s="18">
        <v>14533.72</v>
      </c>
      <c r="G437" s="18">
        <v>93411.3</v>
      </c>
      <c r="H437" s="18">
        <v>0</v>
      </c>
      <c r="I437" s="18">
        <f t="shared" si="46"/>
        <v>93411.3</v>
      </c>
      <c r="J437" s="18">
        <f t="shared" si="47"/>
        <v>-93411.3</v>
      </c>
      <c r="K437" s="37" t="str">
        <f t="shared" si="48"/>
        <v>NA</v>
      </c>
      <c r="L437" s="37" t="str">
        <f t="shared" si="49"/>
        <v>NA</v>
      </c>
      <c r="M437" s="37" t="str">
        <f t="shared" si="50"/>
        <v>NA</v>
      </c>
      <c r="O437" s="51"/>
      <c r="P437" s="51"/>
      <c r="Q437" s="51"/>
      <c r="R437" s="54"/>
      <c r="S437" s="54"/>
      <c r="T437" s="54"/>
      <c r="U437" s="54"/>
      <c r="V437" s="54"/>
      <c r="W437" s="51"/>
      <c r="X437" s="51"/>
      <c r="Y437" s="51"/>
    </row>
    <row r="438" spans="2:25" s="17" customFormat="1" x14ac:dyDescent="0.2">
      <c r="B438" s="43" t="s">
        <v>78</v>
      </c>
      <c r="C438" s="17" t="s">
        <v>79</v>
      </c>
      <c r="D438" s="18">
        <v>10000</v>
      </c>
      <c r="E438" s="18">
        <v>10000</v>
      </c>
      <c r="F438" s="18">
        <v>0</v>
      </c>
      <c r="G438" s="18">
        <v>0</v>
      </c>
      <c r="H438" s="18">
        <v>0</v>
      </c>
      <c r="I438" s="18">
        <f t="shared" si="46"/>
        <v>0</v>
      </c>
      <c r="J438" s="18">
        <f t="shared" si="47"/>
        <v>10000</v>
      </c>
      <c r="K438" s="37">
        <f t="shared" si="48"/>
        <v>1</v>
      </c>
      <c r="L438" s="37">
        <f t="shared" si="49"/>
        <v>-1</v>
      </c>
      <c r="M438" s="37">
        <f t="shared" si="50"/>
        <v>-1</v>
      </c>
      <c r="O438" s="51"/>
      <c r="P438" s="51"/>
      <c r="Q438" s="51"/>
      <c r="R438" s="54"/>
      <c r="S438" s="54"/>
      <c r="T438" s="54"/>
      <c r="U438" s="54"/>
      <c r="V438" s="54"/>
      <c r="W438" s="51"/>
      <c r="X438" s="51"/>
      <c r="Y438" s="51"/>
    </row>
    <row r="439" spans="2:25" s="17" customFormat="1" x14ac:dyDescent="0.2">
      <c r="B439" s="43" t="s">
        <v>350</v>
      </c>
      <c r="C439" s="17" t="s">
        <v>351</v>
      </c>
      <c r="D439" s="18">
        <v>555000</v>
      </c>
      <c r="E439" s="18">
        <v>555000</v>
      </c>
      <c r="F439" s="18">
        <v>0</v>
      </c>
      <c r="G439" s="18">
        <v>0</v>
      </c>
      <c r="H439" s="18">
        <v>0</v>
      </c>
      <c r="I439" s="18">
        <f t="shared" si="46"/>
        <v>0</v>
      </c>
      <c r="J439" s="18">
        <f t="shared" si="47"/>
        <v>555000</v>
      </c>
      <c r="K439" s="37">
        <f t="shared" si="48"/>
        <v>1</v>
      </c>
      <c r="L439" s="37">
        <f t="shared" si="49"/>
        <v>-1</v>
      </c>
      <c r="M439" s="37">
        <f t="shared" si="50"/>
        <v>-1</v>
      </c>
      <c r="O439" s="51"/>
      <c r="P439" s="51"/>
      <c r="Q439" s="51"/>
      <c r="R439" s="54"/>
      <c r="S439" s="54"/>
      <c r="T439" s="54"/>
      <c r="U439" s="54"/>
      <c r="V439" s="54"/>
      <c r="W439" s="51"/>
      <c r="X439" s="51"/>
      <c r="Y439" s="51"/>
    </row>
    <row r="440" spans="2:25" s="17" customFormat="1" x14ac:dyDescent="0.2">
      <c r="B440" s="43" t="s">
        <v>82</v>
      </c>
      <c r="C440" s="17" t="s">
        <v>83</v>
      </c>
      <c r="D440" s="18">
        <v>454181.31999999995</v>
      </c>
      <c r="E440" s="18">
        <v>454181.31999999995</v>
      </c>
      <c r="F440" s="18">
        <v>48106.619999999988</v>
      </c>
      <c r="G440" s="18">
        <v>348238.86000000004</v>
      </c>
      <c r="H440" s="18">
        <v>0</v>
      </c>
      <c r="I440" s="18">
        <f t="shared" si="46"/>
        <v>348238.86000000004</v>
      </c>
      <c r="J440" s="18">
        <f t="shared" si="47"/>
        <v>105942.4599999999</v>
      </c>
      <c r="K440" s="37">
        <f t="shared" si="48"/>
        <v>0.23326027587396134</v>
      </c>
      <c r="L440" s="37">
        <f t="shared" si="49"/>
        <v>-0.89408058437982429</v>
      </c>
      <c r="M440" s="37">
        <f t="shared" si="50"/>
        <v>0.31441095564463784</v>
      </c>
      <c r="O440" s="51"/>
      <c r="P440" s="51"/>
      <c r="Q440" s="51"/>
      <c r="R440" s="54"/>
      <c r="S440" s="54"/>
      <c r="T440" s="54"/>
      <c r="U440" s="54"/>
      <c r="V440" s="54"/>
      <c r="W440" s="51"/>
      <c r="X440" s="51"/>
      <c r="Y440" s="51"/>
    </row>
    <row r="441" spans="2:25" s="17" customFormat="1" x14ac:dyDescent="0.2">
      <c r="B441" s="43" t="s">
        <v>84</v>
      </c>
      <c r="C441" s="17" t="s">
        <v>85</v>
      </c>
      <c r="D441" s="18">
        <v>1174081.76</v>
      </c>
      <c r="E441" s="18">
        <v>1585906.96</v>
      </c>
      <c r="F441" s="18">
        <v>413899.43</v>
      </c>
      <c r="G441" s="18">
        <v>733218.01</v>
      </c>
      <c r="H441" s="18">
        <v>295058.55</v>
      </c>
      <c r="I441" s="18">
        <f t="shared" si="46"/>
        <v>1028276.56</v>
      </c>
      <c r="J441" s="18">
        <f t="shared" si="47"/>
        <v>557630.39999999991</v>
      </c>
      <c r="K441" s="37">
        <f t="shared" si="48"/>
        <v>0.35161608723881249</v>
      </c>
      <c r="L441" s="37">
        <f t="shared" si="49"/>
        <v>-0.73901405287987387</v>
      </c>
      <c r="M441" s="37">
        <f t="shared" si="50"/>
        <v>-0.20742818355497977</v>
      </c>
      <c r="O441" s="51"/>
      <c r="P441" s="51"/>
      <c r="Q441" s="51"/>
      <c r="R441" s="54"/>
      <c r="S441" s="54"/>
      <c r="T441" s="54"/>
      <c r="U441" s="54"/>
      <c r="V441" s="54"/>
      <c r="W441" s="51"/>
      <c r="X441" s="51"/>
      <c r="Y441" s="51"/>
    </row>
    <row r="442" spans="2:25" s="17" customFormat="1" x14ac:dyDescent="0.2">
      <c r="B442" s="43" t="s">
        <v>294</v>
      </c>
      <c r="C442" s="17" t="s">
        <v>295</v>
      </c>
      <c r="D442" s="18">
        <v>60000</v>
      </c>
      <c r="E442" s="18">
        <v>60000</v>
      </c>
      <c r="F442" s="18">
        <v>0</v>
      </c>
      <c r="G442" s="18">
        <v>134.72999999999999</v>
      </c>
      <c r="H442" s="18">
        <v>3219.41</v>
      </c>
      <c r="I442" s="18">
        <f t="shared" si="46"/>
        <v>3354.14</v>
      </c>
      <c r="J442" s="18">
        <f t="shared" si="47"/>
        <v>56645.86</v>
      </c>
      <c r="K442" s="37">
        <f t="shared" si="48"/>
        <v>0.94409766666666672</v>
      </c>
      <c r="L442" s="37">
        <f t="shared" si="49"/>
        <v>-1</v>
      </c>
      <c r="M442" s="37">
        <f t="shared" si="50"/>
        <v>-0.99615057142857133</v>
      </c>
      <c r="O442" s="51"/>
      <c r="P442" s="51"/>
      <c r="Q442" s="51"/>
      <c r="R442" s="54"/>
      <c r="S442" s="54"/>
      <c r="T442" s="54"/>
      <c r="U442" s="54"/>
      <c r="V442" s="54"/>
      <c r="W442" s="51"/>
      <c r="X442" s="51"/>
      <c r="Y442" s="51"/>
    </row>
    <row r="443" spans="2:25" s="17" customFormat="1" x14ac:dyDescent="0.2">
      <c r="B443" s="43" t="s">
        <v>122</v>
      </c>
      <c r="C443" s="17" t="s">
        <v>123</v>
      </c>
      <c r="D443" s="18">
        <v>44131.5</v>
      </c>
      <c r="E443" s="18">
        <v>2097011.65</v>
      </c>
      <c r="F443" s="18">
        <v>274197.93</v>
      </c>
      <c r="G443" s="18">
        <v>1286833.23</v>
      </c>
      <c r="H443" s="18">
        <v>805108.85</v>
      </c>
      <c r="I443" s="18">
        <f t="shared" si="46"/>
        <v>2091942.08</v>
      </c>
      <c r="J443" s="18">
        <f t="shared" si="47"/>
        <v>5069.5699999998324</v>
      </c>
      <c r="K443" s="37">
        <f t="shared" si="48"/>
        <v>2.4175211425267154E-3</v>
      </c>
      <c r="L443" s="37">
        <f t="shared" si="49"/>
        <v>-0.86924348751233693</v>
      </c>
      <c r="M443" s="37">
        <f t="shared" si="50"/>
        <v>5.1973088874896198E-2</v>
      </c>
      <c r="O443" s="51"/>
      <c r="P443" s="51"/>
      <c r="Q443" s="51"/>
      <c r="R443" s="54"/>
      <c r="S443" s="54"/>
      <c r="T443" s="54"/>
      <c r="U443" s="54"/>
      <c r="V443" s="54"/>
      <c r="W443" s="51"/>
      <c r="X443" s="51"/>
      <c r="Y443" s="51"/>
    </row>
    <row r="444" spans="2:25" s="17" customFormat="1" x14ac:dyDescent="0.2">
      <c r="B444" s="43" t="s">
        <v>88</v>
      </c>
      <c r="C444" s="17" t="s">
        <v>89</v>
      </c>
      <c r="D444" s="18">
        <v>0</v>
      </c>
      <c r="E444" s="18">
        <v>0</v>
      </c>
      <c r="F444" s="18">
        <v>0</v>
      </c>
      <c r="G444" s="18">
        <v>0</v>
      </c>
      <c r="H444" s="18">
        <v>0</v>
      </c>
      <c r="I444" s="18">
        <f t="shared" si="46"/>
        <v>0</v>
      </c>
      <c r="J444" s="18">
        <f t="shared" si="47"/>
        <v>0</v>
      </c>
      <c r="K444" s="37" t="str">
        <f t="shared" si="48"/>
        <v>NA</v>
      </c>
      <c r="L444" s="37" t="str">
        <f t="shared" si="49"/>
        <v>NA</v>
      </c>
      <c r="M444" s="37" t="str">
        <f t="shared" si="50"/>
        <v>NA</v>
      </c>
      <c r="O444" s="51"/>
      <c r="P444" s="51"/>
      <c r="Q444" s="51"/>
      <c r="R444" s="54"/>
      <c r="S444" s="54"/>
      <c r="T444" s="54"/>
      <c r="U444" s="54"/>
      <c r="V444" s="54"/>
      <c r="W444" s="51"/>
      <c r="X444" s="51"/>
      <c r="Y444" s="51"/>
    </row>
    <row r="445" spans="2:25" s="17" customFormat="1" x14ac:dyDescent="0.2">
      <c r="B445" s="43" t="s">
        <v>90</v>
      </c>
      <c r="C445" s="17" t="s">
        <v>91</v>
      </c>
      <c r="D445" s="18">
        <v>0</v>
      </c>
      <c r="E445" s="18">
        <v>0</v>
      </c>
      <c r="F445" s="18">
        <v>0</v>
      </c>
      <c r="G445" s="18">
        <v>0</v>
      </c>
      <c r="H445" s="18">
        <v>0</v>
      </c>
      <c r="I445" s="18">
        <f t="shared" si="46"/>
        <v>0</v>
      </c>
      <c r="J445" s="18">
        <f t="shared" si="47"/>
        <v>0</v>
      </c>
      <c r="K445" s="37" t="str">
        <f t="shared" si="48"/>
        <v>NA</v>
      </c>
      <c r="L445" s="37" t="str">
        <f t="shared" si="49"/>
        <v>NA</v>
      </c>
      <c r="M445" s="37" t="str">
        <f t="shared" si="50"/>
        <v>NA</v>
      </c>
      <c r="O445" s="51"/>
      <c r="P445" s="51"/>
      <c r="Q445" s="51"/>
      <c r="R445" s="54"/>
      <c r="S445" s="54"/>
      <c r="T445" s="54"/>
      <c r="U445" s="54"/>
      <c r="V445" s="54"/>
      <c r="W445" s="51"/>
      <c r="X445" s="51"/>
      <c r="Y445" s="51"/>
    </row>
    <row r="446" spans="2:25" s="17" customFormat="1" x14ac:dyDescent="0.2">
      <c r="B446" s="43" t="s">
        <v>298</v>
      </c>
      <c r="C446" s="17" t="s">
        <v>299</v>
      </c>
      <c r="D446" s="18">
        <v>2983923.94</v>
      </c>
      <c r="E446" s="18">
        <v>2403923.94</v>
      </c>
      <c r="F446" s="18">
        <v>316488.84000000003</v>
      </c>
      <c r="G446" s="18">
        <v>897427.17</v>
      </c>
      <c r="H446" s="18">
        <v>259754.73</v>
      </c>
      <c r="I446" s="18">
        <f t="shared" si="46"/>
        <v>1157181.9000000001</v>
      </c>
      <c r="J446" s="18">
        <f t="shared" si="47"/>
        <v>1246742.0399999998</v>
      </c>
      <c r="K446" s="37">
        <f t="shared" si="48"/>
        <v>0.5186279063388336</v>
      </c>
      <c r="L446" s="37">
        <f t="shared" si="49"/>
        <v>-0.86834490279255672</v>
      </c>
      <c r="M446" s="37">
        <f t="shared" si="50"/>
        <v>-0.36002693282265102</v>
      </c>
      <c r="O446" s="51"/>
      <c r="P446" s="51"/>
      <c r="Q446" s="51"/>
      <c r="R446" s="54"/>
      <c r="S446" s="54"/>
      <c r="T446" s="54"/>
      <c r="U446" s="54"/>
      <c r="V446" s="54"/>
      <c r="W446" s="51"/>
      <c r="X446" s="51"/>
      <c r="Y446" s="51"/>
    </row>
    <row r="447" spans="2:25" s="17" customFormat="1" x14ac:dyDescent="0.2">
      <c r="B447" s="43" t="s">
        <v>92</v>
      </c>
      <c r="C447" s="17" t="s">
        <v>93</v>
      </c>
      <c r="D447" s="18">
        <v>1260</v>
      </c>
      <c r="E447" s="18">
        <v>6260</v>
      </c>
      <c r="F447" s="18">
        <v>294.5</v>
      </c>
      <c r="G447" s="18">
        <v>3884.5</v>
      </c>
      <c r="H447" s="18">
        <v>0</v>
      </c>
      <c r="I447" s="18">
        <f t="shared" si="46"/>
        <v>3884.5</v>
      </c>
      <c r="J447" s="18">
        <f t="shared" si="47"/>
        <v>2375.5</v>
      </c>
      <c r="K447" s="37">
        <f t="shared" si="48"/>
        <v>0.37947284345047921</v>
      </c>
      <c r="L447" s="37">
        <f t="shared" si="49"/>
        <v>-0.9529552715654952</v>
      </c>
      <c r="M447" s="37">
        <f t="shared" si="50"/>
        <v>6.3760839799178501E-2</v>
      </c>
      <c r="O447" s="51"/>
      <c r="P447" s="51"/>
      <c r="Q447" s="51"/>
      <c r="R447" s="54"/>
      <c r="S447" s="54"/>
      <c r="T447" s="54"/>
      <c r="U447" s="54"/>
      <c r="V447" s="54"/>
      <c r="W447" s="51"/>
      <c r="X447" s="51"/>
      <c r="Y447" s="51"/>
    </row>
    <row r="448" spans="2:25" s="17" customFormat="1" x14ac:dyDescent="0.2">
      <c r="B448" s="43" t="s">
        <v>94</v>
      </c>
      <c r="C448" s="17" t="s">
        <v>95</v>
      </c>
      <c r="D448" s="18">
        <v>210000</v>
      </c>
      <c r="E448" s="18">
        <v>210000</v>
      </c>
      <c r="F448" s="18">
        <v>5098.8900000000003</v>
      </c>
      <c r="G448" s="18">
        <v>25791.11</v>
      </c>
      <c r="H448" s="18">
        <v>299.39</v>
      </c>
      <c r="I448" s="18">
        <f t="shared" si="46"/>
        <v>26090.5</v>
      </c>
      <c r="J448" s="18">
        <f t="shared" si="47"/>
        <v>183909.5</v>
      </c>
      <c r="K448" s="37">
        <f t="shared" si="48"/>
        <v>0.87575952380952382</v>
      </c>
      <c r="L448" s="37">
        <f t="shared" si="49"/>
        <v>-0.97571957142857135</v>
      </c>
      <c r="M448" s="37">
        <f t="shared" si="50"/>
        <v>-0.78946032653061227</v>
      </c>
      <c r="O448" s="51"/>
      <c r="P448" s="51"/>
      <c r="Q448" s="51"/>
      <c r="R448" s="54"/>
      <c r="S448" s="54"/>
      <c r="T448" s="54"/>
      <c r="U448" s="54"/>
      <c r="V448" s="54"/>
      <c r="W448" s="51"/>
      <c r="X448" s="51"/>
      <c r="Y448" s="51"/>
    </row>
    <row r="449" spans="1:25" s="17" customFormat="1" x14ac:dyDescent="0.2">
      <c r="B449" s="43" t="s">
        <v>98</v>
      </c>
      <c r="C449" s="17" t="s">
        <v>99</v>
      </c>
      <c r="D449" s="18">
        <v>629600</v>
      </c>
      <c r="E449" s="18">
        <v>642600</v>
      </c>
      <c r="F449" s="18">
        <v>7578.77</v>
      </c>
      <c r="G449" s="18">
        <v>15402.36</v>
      </c>
      <c r="H449" s="18">
        <v>47642.6</v>
      </c>
      <c r="I449" s="18">
        <f t="shared" si="46"/>
        <v>63044.959999999999</v>
      </c>
      <c r="J449" s="18">
        <f t="shared" si="47"/>
        <v>579555.04</v>
      </c>
      <c r="K449" s="37">
        <f t="shared" si="48"/>
        <v>0.90189081854964215</v>
      </c>
      <c r="L449" s="37">
        <f t="shared" si="49"/>
        <v>-0.98820608465608462</v>
      </c>
      <c r="M449" s="37">
        <f t="shared" si="50"/>
        <v>-0.95891060424169672</v>
      </c>
      <c r="O449" s="51"/>
      <c r="P449" s="51"/>
      <c r="Q449" s="51"/>
      <c r="R449" s="54"/>
      <c r="S449" s="54"/>
      <c r="T449" s="54"/>
      <c r="U449" s="54"/>
      <c r="V449" s="54"/>
      <c r="W449" s="51"/>
      <c r="X449" s="51"/>
      <c r="Y449" s="51"/>
    </row>
    <row r="450" spans="1:25" s="17" customFormat="1" x14ac:dyDescent="0.2">
      <c r="B450" s="43" t="s">
        <v>302</v>
      </c>
      <c r="C450" s="17" t="s">
        <v>303</v>
      </c>
      <c r="D450" s="18">
        <v>0</v>
      </c>
      <c r="E450" s="18">
        <v>2000</v>
      </c>
      <c r="F450" s="18">
        <v>0</v>
      </c>
      <c r="G450" s="18">
        <v>1438.4</v>
      </c>
      <c r="H450" s="18">
        <v>0</v>
      </c>
      <c r="I450" s="18">
        <f t="shared" si="46"/>
        <v>1438.4</v>
      </c>
      <c r="J450" s="18">
        <f t="shared" si="47"/>
        <v>561.59999999999991</v>
      </c>
      <c r="K450" s="37">
        <f t="shared" si="48"/>
        <v>0.28079999999999994</v>
      </c>
      <c r="L450" s="37">
        <f t="shared" si="49"/>
        <v>-1</v>
      </c>
      <c r="M450" s="37">
        <f t="shared" si="50"/>
        <v>0.23291428571428596</v>
      </c>
      <c r="O450" s="51"/>
      <c r="P450" s="51"/>
      <c r="Q450" s="51"/>
      <c r="R450" s="54"/>
      <c r="S450" s="54"/>
      <c r="T450" s="54"/>
      <c r="U450" s="54"/>
      <c r="V450" s="54"/>
      <c r="W450" s="51"/>
      <c r="X450" s="51"/>
      <c r="Y450" s="51"/>
    </row>
    <row r="451" spans="1:25" s="17" customFormat="1" x14ac:dyDescent="0.2">
      <c r="B451" s="43" t="s">
        <v>100</v>
      </c>
      <c r="C451" s="17" t="s">
        <v>101</v>
      </c>
      <c r="D451" s="18">
        <v>0</v>
      </c>
      <c r="E451" s="18">
        <v>651621.86</v>
      </c>
      <c r="F451" s="18">
        <v>0</v>
      </c>
      <c r="G451" s="18">
        <v>626317.86</v>
      </c>
      <c r="H451" s="18">
        <v>0</v>
      </c>
      <c r="I451" s="18">
        <f t="shared" si="46"/>
        <v>626317.86</v>
      </c>
      <c r="J451" s="18">
        <f t="shared" si="47"/>
        <v>25304</v>
      </c>
      <c r="K451" s="37">
        <f t="shared" si="48"/>
        <v>3.8832337515503239E-2</v>
      </c>
      <c r="L451" s="37">
        <f t="shared" si="49"/>
        <v>-1</v>
      </c>
      <c r="M451" s="37">
        <f t="shared" si="50"/>
        <v>0.64771599283056591</v>
      </c>
      <c r="O451" s="51"/>
      <c r="P451" s="51"/>
      <c r="Q451" s="51"/>
      <c r="R451" s="54"/>
      <c r="S451" s="54"/>
      <c r="T451" s="54"/>
      <c r="U451" s="54"/>
      <c r="V451" s="54"/>
      <c r="W451" s="51"/>
      <c r="X451" s="51"/>
      <c r="Y451" s="51"/>
    </row>
    <row r="452" spans="1:25" s="17" customFormat="1" x14ac:dyDescent="0.2">
      <c r="B452" s="43" t="s">
        <v>102</v>
      </c>
      <c r="C452" s="17" t="s">
        <v>103</v>
      </c>
      <c r="D452" s="18">
        <v>133000</v>
      </c>
      <c r="E452" s="18">
        <v>133000</v>
      </c>
      <c r="F452" s="18">
        <v>3353.04</v>
      </c>
      <c r="G452" s="18">
        <v>9059.16</v>
      </c>
      <c r="H452" s="18">
        <v>12933.53</v>
      </c>
      <c r="I452" s="18">
        <f t="shared" si="46"/>
        <v>21992.690000000002</v>
      </c>
      <c r="J452" s="18">
        <f t="shared" si="47"/>
        <v>111007.31</v>
      </c>
      <c r="K452" s="37">
        <f t="shared" si="48"/>
        <v>0.83464142857142853</v>
      </c>
      <c r="L452" s="37">
        <f t="shared" si="49"/>
        <v>-0.97478917293233092</v>
      </c>
      <c r="M452" s="37">
        <f t="shared" si="50"/>
        <v>-0.88323316863587542</v>
      </c>
      <c r="O452" s="51"/>
      <c r="P452" s="51"/>
      <c r="Q452" s="51"/>
      <c r="R452" s="54"/>
      <c r="S452" s="54"/>
      <c r="T452" s="54"/>
      <c r="U452" s="54"/>
      <c r="V452" s="54"/>
      <c r="W452" s="51"/>
      <c r="X452" s="51"/>
      <c r="Y452" s="51"/>
    </row>
    <row r="453" spans="1:25" s="17" customFormat="1" x14ac:dyDescent="0.2">
      <c r="B453" s="43" t="s">
        <v>104</v>
      </c>
      <c r="C453" s="17" t="s">
        <v>105</v>
      </c>
      <c r="D453" s="18">
        <v>42000</v>
      </c>
      <c r="E453" s="18">
        <v>41800</v>
      </c>
      <c r="F453" s="18">
        <v>0</v>
      </c>
      <c r="G453" s="18">
        <v>13671.14</v>
      </c>
      <c r="H453" s="18">
        <v>5134.99</v>
      </c>
      <c r="I453" s="18">
        <f t="shared" si="46"/>
        <v>18806.129999999997</v>
      </c>
      <c r="J453" s="18">
        <f t="shared" si="47"/>
        <v>22993.870000000003</v>
      </c>
      <c r="K453" s="37">
        <f t="shared" si="48"/>
        <v>0.55009258373205749</v>
      </c>
      <c r="L453" s="37">
        <f t="shared" si="49"/>
        <v>-1</v>
      </c>
      <c r="M453" s="37">
        <f t="shared" si="50"/>
        <v>-0.43932440191387567</v>
      </c>
      <c r="O453" s="51"/>
      <c r="P453" s="51"/>
      <c r="Q453" s="51"/>
      <c r="R453" s="54"/>
      <c r="S453" s="54"/>
      <c r="T453" s="54"/>
      <c r="U453" s="54"/>
      <c r="V453" s="54"/>
      <c r="W453" s="51"/>
      <c r="X453" s="51"/>
      <c r="Y453" s="51"/>
    </row>
    <row r="454" spans="1:25" s="17" customFormat="1" x14ac:dyDescent="0.2">
      <c r="B454" s="43" t="s">
        <v>106</v>
      </c>
      <c r="C454" s="17" t="s">
        <v>107</v>
      </c>
      <c r="D454" s="18">
        <v>0</v>
      </c>
      <c r="E454" s="18">
        <v>2500</v>
      </c>
      <c r="F454" s="18">
        <v>0</v>
      </c>
      <c r="G454" s="18">
        <v>1531.01</v>
      </c>
      <c r="H454" s="18">
        <v>1181.4100000000001</v>
      </c>
      <c r="I454" s="18">
        <f t="shared" si="46"/>
        <v>2712.42</v>
      </c>
      <c r="J454" s="18">
        <f t="shared" si="47"/>
        <v>-212.42000000000007</v>
      </c>
      <c r="K454" s="37">
        <f t="shared" si="48"/>
        <v>-8.496800000000003E-2</v>
      </c>
      <c r="L454" s="37">
        <f t="shared" si="49"/>
        <v>-1</v>
      </c>
      <c r="M454" s="37">
        <f t="shared" si="50"/>
        <v>4.9835428571428454E-2</v>
      </c>
      <c r="O454" s="51"/>
      <c r="P454" s="51"/>
      <c r="Q454" s="51"/>
      <c r="R454" s="54"/>
      <c r="S454" s="54"/>
      <c r="T454" s="54"/>
      <c r="U454" s="54"/>
      <c r="V454" s="54"/>
      <c r="W454" s="51"/>
      <c r="X454" s="51"/>
      <c r="Y454" s="51"/>
    </row>
    <row r="455" spans="1:25" s="17" customFormat="1" x14ac:dyDescent="0.2">
      <c r="B455" s="43" t="s">
        <v>110</v>
      </c>
      <c r="C455" s="17" t="s">
        <v>111</v>
      </c>
      <c r="D455" s="18">
        <v>45000</v>
      </c>
      <c r="E455" s="18">
        <v>45000</v>
      </c>
      <c r="F455" s="18">
        <v>0</v>
      </c>
      <c r="G455" s="18">
        <v>0</v>
      </c>
      <c r="H455" s="18">
        <v>241.38</v>
      </c>
      <c r="I455" s="18">
        <f t="shared" si="46"/>
        <v>241.38</v>
      </c>
      <c r="J455" s="18">
        <f t="shared" si="47"/>
        <v>44758.62</v>
      </c>
      <c r="K455" s="37">
        <f t="shared" si="48"/>
        <v>0.99463600000000008</v>
      </c>
      <c r="L455" s="37">
        <f t="shared" si="49"/>
        <v>-1</v>
      </c>
      <c r="M455" s="37">
        <f t="shared" si="50"/>
        <v>-1</v>
      </c>
      <c r="O455" s="51"/>
      <c r="P455" s="51"/>
      <c r="Q455" s="51"/>
      <c r="R455" s="54"/>
      <c r="S455" s="54"/>
      <c r="T455" s="54"/>
      <c r="U455" s="54"/>
      <c r="V455" s="54"/>
      <c r="W455" s="51"/>
      <c r="X455" s="51"/>
      <c r="Y455" s="51"/>
    </row>
    <row r="456" spans="1:25" s="17" customFormat="1" x14ac:dyDescent="0.2">
      <c r="B456" s="43" t="s">
        <v>328</v>
      </c>
      <c r="C456" s="17" t="s">
        <v>329</v>
      </c>
      <c r="D456" s="18">
        <v>0</v>
      </c>
      <c r="E456" s="18">
        <v>0</v>
      </c>
      <c r="F456" s="18">
        <v>0</v>
      </c>
      <c r="G456" s="18">
        <v>0</v>
      </c>
      <c r="H456" s="18">
        <v>0</v>
      </c>
      <c r="I456" s="18">
        <f t="shared" si="46"/>
        <v>0</v>
      </c>
      <c r="J456" s="18">
        <f t="shared" si="47"/>
        <v>0</v>
      </c>
      <c r="K456" s="37" t="str">
        <f t="shared" si="48"/>
        <v>NA</v>
      </c>
      <c r="L456" s="37" t="str">
        <f t="shared" si="49"/>
        <v>NA</v>
      </c>
      <c r="M456" s="37" t="str">
        <f t="shared" si="50"/>
        <v>NA</v>
      </c>
      <c r="O456" s="51"/>
      <c r="P456" s="51"/>
      <c r="Q456" s="51"/>
      <c r="R456" s="54"/>
      <c r="S456" s="54"/>
      <c r="T456" s="54"/>
      <c r="U456" s="54"/>
      <c r="V456" s="54"/>
      <c r="W456" s="51"/>
      <c r="X456" s="51"/>
      <c r="Y456" s="51"/>
    </row>
    <row r="457" spans="1:25" s="17" customFormat="1" x14ac:dyDescent="0.2">
      <c r="B457" s="43" t="s">
        <v>114</v>
      </c>
      <c r="C457" s="17" t="s">
        <v>115</v>
      </c>
      <c r="D457" s="18">
        <v>310868.99</v>
      </c>
      <c r="E457" s="18">
        <v>310868.99</v>
      </c>
      <c r="F457" s="18">
        <v>3049</v>
      </c>
      <c r="G457" s="18">
        <v>44474</v>
      </c>
      <c r="H457" s="18">
        <v>3797.12</v>
      </c>
      <c r="I457" s="18">
        <f t="shared" si="46"/>
        <v>48271.12</v>
      </c>
      <c r="J457" s="18">
        <f t="shared" si="47"/>
        <v>262597.87</v>
      </c>
      <c r="K457" s="37">
        <f t="shared" si="48"/>
        <v>0.84472198401004872</v>
      </c>
      <c r="L457" s="37">
        <f t="shared" si="49"/>
        <v>-0.99019200982381683</v>
      </c>
      <c r="M457" s="37">
        <f t="shared" si="50"/>
        <v>-0.75474831742740611</v>
      </c>
      <c r="O457" s="51"/>
      <c r="P457" s="51"/>
      <c r="Q457" s="51"/>
      <c r="R457" s="54"/>
      <c r="S457" s="54"/>
      <c r="T457" s="54"/>
      <c r="U457" s="54"/>
      <c r="V457" s="54"/>
      <c r="W457" s="51"/>
      <c r="X457" s="51"/>
      <c r="Y457" s="51"/>
    </row>
    <row r="458" spans="1:25" s="17" customFormat="1" x14ac:dyDescent="0.2">
      <c r="B458" s="43" t="s">
        <v>116</v>
      </c>
      <c r="C458" s="17" t="s">
        <v>117</v>
      </c>
      <c r="D458" s="18">
        <v>0</v>
      </c>
      <c r="E458" s="18">
        <v>0</v>
      </c>
      <c r="F458" s="18">
        <v>0</v>
      </c>
      <c r="G458" s="18">
        <v>0</v>
      </c>
      <c r="H458" s="18">
        <v>0</v>
      </c>
      <c r="I458" s="18">
        <f t="shared" si="46"/>
        <v>0</v>
      </c>
      <c r="J458" s="18">
        <f t="shared" si="47"/>
        <v>0</v>
      </c>
      <c r="K458" s="37" t="str">
        <f t="shared" si="48"/>
        <v>NA</v>
      </c>
      <c r="L458" s="37" t="str">
        <f t="shared" si="49"/>
        <v>NA</v>
      </c>
      <c r="M458" s="37" t="str">
        <f t="shared" si="50"/>
        <v>NA</v>
      </c>
      <c r="O458" s="51"/>
      <c r="P458" s="51"/>
      <c r="Q458" s="51"/>
      <c r="R458" s="54"/>
      <c r="S458" s="54"/>
      <c r="T458" s="54"/>
      <c r="U458" s="54"/>
      <c r="V458" s="54"/>
      <c r="W458" s="51"/>
      <c r="X458" s="51"/>
      <c r="Y458" s="51"/>
    </row>
    <row r="459" spans="1:25" s="17" customFormat="1" x14ac:dyDescent="0.2">
      <c r="A459" s="62" t="s">
        <v>142</v>
      </c>
      <c r="B459" s="63"/>
      <c r="C459" s="62"/>
      <c r="D459" s="64">
        <v>28852493.620000005</v>
      </c>
      <c r="E459" s="64">
        <v>31415120.830000002</v>
      </c>
      <c r="F459" s="64">
        <v>2721008.96</v>
      </c>
      <c r="G459" s="64">
        <v>15696121.449999997</v>
      </c>
      <c r="H459" s="64">
        <v>1434371.96</v>
      </c>
      <c r="I459" s="64">
        <f t="shared" si="46"/>
        <v>17130493.409999996</v>
      </c>
      <c r="J459" s="64">
        <f t="shared" si="47"/>
        <v>14284627.420000006</v>
      </c>
      <c r="K459" s="65">
        <f t="shared" si="48"/>
        <v>0.45470547438922598</v>
      </c>
      <c r="L459" s="65">
        <f t="shared" si="49"/>
        <v>-0.91338537340905079</v>
      </c>
      <c r="M459" s="65">
        <f t="shared" si="50"/>
        <v>-0.14348135354828859</v>
      </c>
      <c r="O459" s="51"/>
      <c r="P459" s="51"/>
      <c r="Q459" s="51"/>
      <c r="R459" s="54"/>
      <c r="S459" s="54"/>
      <c r="T459" s="54"/>
      <c r="U459" s="54"/>
      <c r="V459" s="54"/>
      <c r="W459" s="51"/>
      <c r="X459" s="51"/>
      <c r="Y459" s="51"/>
    </row>
    <row r="460" spans="1:25" s="17" customFormat="1" x14ac:dyDescent="0.2">
      <c r="A460" s="17" t="s">
        <v>453</v>
      </c>
      <c r="B460" s="43" t="s">
        <v>318</v>
      </c>
      <c r="C460" s="17" t="s">
        <v>319</v>
      </c>
      <c r="D460" s="18"/>
      <c r="E460" s="18"/>
      <c r="F460" s="18">
        <v>0</v>
      </c>
      <c r="G460" s="18">
        <v>0</v>
      </c>
      <c r="H460" s="18">
        <v>0</v>
      </c>
      <c r="I460" s="18">
        <f t="shared" si="46"/>
        <v>0</v>
      </c>
      <c r="J460" s="18">
        <f t="shared" si="47"/>
        <v>0</v>
      </c>
      <c r="K460" s="37" t="str">
        <f t="shared" si="48"/>
        <v>NA</v>
      </c>
      <c r="L460" s="37" t="str">
        <f t="shared" si="49"/>
        <v>NA</v>
      </c>
      <c r="M460" s="37" t="str">
        <f t="shared" si="50"/>
        <v>NA</v>
      </c>
      <c r="O460" s="51"/>
      <c r="P460" s="51"/>
      <c r="Q460" s="51"/>
      <c r="R460" s="54"/>
      <c r="S460" s="54"/>
      <c r="T460" s="54"/>
      <c r="U460" s="54"/>
      <c r="V460" s="54"/>
      <c r="W460" s="51"/>
      <c r="X460" s="51"/>
      <c r="Y460" s="51"/>
    </row>
    <row r="461" spans="1:25" s="17" customFormat="1" x14ac:dyDescent="0.2">
      <c r="B461" s="43" t="s">
        <v>70</v>
      </c>
      <c r="C461" s="17" t="s">
        <v>71</v>
      </c>
      <c r="D461" s="18">
        <v>758056.07</v>
      </c>
      <c r="E461" s="18">
        <v>758056.07</v>
      </c>
      <c r="F461" s="18">
        <v>0</v>
      </c>
      <c r="G461" s="18">
        <v>0</v>
      </c>
      <c r="H461" s="18">
        <v>0</v>
      </c>
      <c r="I461" s="18">
        <f t="shared" si="46"/>
        <v>0</v>
      </c>
      <c r="J461" s="18">
        <f t="shared" si="47"/>
        <v>758056.07</v>
      </c>
      <c r="K461" s="37">
        <f t="shared" si="48"/>
        <v>1</v>
      </c>
      <c r="L461" s="37">
        <f t="shared" si="49"/>
        <v>-1</v>
      </c>
      <c r="M461" s="37">
        <f t="shared" si="50"/>
        <v>-1</v>
      </c>
      <c r="O461" s="51"/>
      <c r="P461" s="51"/>
      <c r="Q461" s="51"/>
      <c r="R461" s="54"/>
      <c r="S461" s="54"/>
      <c r="T461" s="54"/>
      <c r="U461" s="54"/>
      <c r="V461" s="54"/>
      <c r="W461" s="51"/>
      <c r="X461" s="51"/>
      <c r="Y461" s="51"/>
    </row>
    <row r="462" spans="1:25" s="17" customFormat="1" x14ac:dyDescent="0.2">
      <c r="B462" s="43" t="s">
        <v>72</v>
      </c>
      <c r="C462" s="17" t="s">
        <v>73</v>
      </c>
      <c r="D462" s="18">
        <v>33713</v>
      </c>
      <c r="E462" s="18">
        <v>33713</v>
      </c>
      <c r="F462" s="18">
        <v>54586.49</v>
      </c>
      <c r="G462" s="18">
        <v>497454.14999999997</v>
      </c>
      <c r="H462" s="18">
        <v>0</v>
      </c>
      <c r="I462" s="18">
        <f t="shared" si="46"/>
        <v>497454.14999999997</v>
      </c>
      <c r="J462" s="18">
        <f t="shared" si="47"/>
        <v>-463741.14999999997</v>
      </c>
      <c r="K462" s="37">
        <f t="shared" si="48"/>
        <v>-13.755558686560081</v>
      </c>
      <c r="L462" s="37">
        <f t="shared" si="49"/>
        <v>0.61915255242784673</v>
      </c>
      <c r="M462" s="37">
        <f t="shared" si="50"/>
        <v>24.295243462674424</v>
      </c>
      <c r="O462" s="51"/>
      <c r="P462" s="51"/>
      <c r="Q462" s="51"/>
      <c r="R462" s="54"/>
      <c r="S462" s="54"/>
      <c r="T462" s="54"/>
      <c r="U462" s="54"/>
      <c r="V462" s="54"/>
      <c r="W462" s="51"/>
      <c r="X462" s="51"/>
      <c r="Y462" s="51"/>
    </row>
    <row r="463" spans="1:25" s="17" customFormat="1" x14ac:dyDescent="0.2">
      <c r="B463" s="43" t="s">
        <v>74</v>
      </c>
      <c r="C463" s="17" t="s">
        <v>75</v>
      </c>
      <c r="D463" s="18">
        <v>11340</v>
      </c>
      <c r="E463" s="18">
        <v>11340</v>
      </c>
      <c r="F463" s="18">
        <v>945</v>
      </c>
      <c r="G463" s="18">
        <v>6615</v>
      </c>
      <c r="H463" s="18">
        <v>0</v>
      </c>
      <c r="I463" s="18">
        <f t="shared" si="46"/>
        <v>6615</v>
      </c>
      <c r="J463" s="18">
        <f t="shared" si="47"/>
        <v>4725</v>
      </c>
      <c r="K463" s="37">
        <f t="shared" si="48"/>
        <v>0.41666666666666669</v>
      </c>
      <c r="L463" s="37">
        <f t="shared" si="49"/>
        <v>-0.91666666666666663</v>
      </c>
      <c r="M463" s="37">
        <f t="shared" si="50"/>
        <v>0</v>
      </c>
      <c r="O463" s="51"/>
      <c r="P463" s="51"/>
      <c r="Q463" s="51"/>
      <c r="R463" s="54"/>
      <c r="S463" s="54"/>
      <c r="T463" s="54"/>
      <c r="U463" s="54"/>
      <c r="V463" s="54"/>
      <c r="W463" s="51"/>
      <c r="X463" s="51"/>
      <c r="Y463" s="51"/>
    </row>
    <row r="464" spans="1:25" s="17" customFormat="1" x14ac:dyDescent="0.2">
      <c r="B464" s="43" t="s">
        <v>76</v>
      </c>
      <c r="C464" s="17" t="s">
        <v>77</v>
      </c>
      <c r="D464" s="18">
        <v>6680.72</v>
      </c>
      <c r="E464" s="18">
        <v>6680.72</v>
      </c>
      <c r="F464" s="18">
        <v>607.22</v>
      </c>
      <c r="G464" s="18">
        <v>4222.43</v>
      </c>
      <c r="H464" s="18">
        <v>0</v>
      </c>
      <c r="I464" s="18">
        <f t="shared" si="46"/>
        <v>4222.43</v>
      </c>
      <c r="J464" s="18">
        <f t="shared" si="47"/>
        <v>2458.29</v>
      </c>
      <c r="K464" s="37">
        <f t="shared" si="48"/>
        <v>0.36796782382737186</v>
      </c>
      <c r="L464" s="37">
        <f t="shared" si="49"/>
        <v>-0.90910859907315378</v>
      </c>
      <c r="M464" s="37">
        <f t="shared" si="50"/>
        <v>8.3483730581648138E-2</v>
      </c>
      <c r="O464" s="51"/>
      <c r="P464" s="51"/>
      <c r="Q464" s="51"/>
      <c r="R464" s="54"/>
      <c r="S464" s="54"/>
      <c r="T464" s="54"/>
      <c r="U464" s="54"/>
      <c r="V464" s="54"/>
      <c r="W464" s="51"/>
      <c r="X464" s="51"/>
      <c r="Y464" s="51"/>
    </row>
    <row r="465" spans="1:25" s="17" customFormat="1" x14ac:dyDescent="0.2">
      <c r="B465" s="43" t="s">
        <v>350</v>
      </c>
      <c r="C465" s="17" t="s">
        <v>351</v>
      </c>
      <c r="D465" s="18">
        <v>42000</v>
      </c>
      <c r="E465" s="18">
        <v>42000</v>
      </c>
      <c r="F465" s="18">
        <v>0</v>
      </c>
      <c r="G465" s="18">
        <v>0</v>
      </c>
      <c r="H465" s="18">
        <v>0</v>
      </c>
      <c r="I465" s="18">
        <f t="shared" si="46"/>
        <v>0</v>
      </c>
      <c r="J465" s="18">
        <f t="shared" si="47"/>
        <v>42000</v>
      </c>
      <c r="K465" s="37">
        <f t="shared" si="48"/>
        <v>1</v>
      </c>
      <c r="L465" s="37">
        <f t="shared" si="49"/>
        <v>-1</v>
      </c>
      <c r="M465" s="37">
        <f t="shared" si="50"/>
        <v>-1</v>
      </c>
      <c r="O465" s="51"/>
      <c r="P465" s="51"/>
      <c r="Q465" s="51"/>
      <c r="R465" s="54"/>
      <c r="S465" s="54"/>
      <c r="T465" s="54"/>
      <c r="U465" s="54"/>
      <c r="V465" s="54"/>
      <c r="W465" s="51"/>
      <c r="X465" s="51"/>
      <c r="Y465" s="51"/>
    </row>
    <row r="466" spans="1:25" s="17" customFormat="1" x14ac:dyDescent="0.2">
      <c r="B466" s="43" t="s">
        <v>82</v>
      </c>
      <c r="C466" s="17" t="s">
        <v>83</v>
      </c>
      <c r="D466" s="18">
        <v>20981.95</v>
      </c>
      <c r="E466" s="18">
        <v>20981.95</v>
      </c>
      <c r="F466" s="18">
        <v>3940.2999999999997</v>
      </c>
      <c r="G466" s="18">
        <v>36414.31</v>
      </c>
      <c r="H466" s="18">
        <v>0</v>
      </c>
      <c r="I466" s="18">
        <f t="shared" si="46"/>
        <v>36414.31</v>
      </c>
      <c r="J466" s="18">
        <f t="shared" si="47"/>
        <v>-15432.359999999997</v>
      </c>
      <c r="K466" s="37">
        <f t="shared" si="48"/>
        <v>-0.73550647103820166</v>
      </c>
      <c r="L466" s="37">
        <f t="shared" si="49"/>
        <v>-0.81220525260998144</v>
      </c>
      <c r="M466" s="37">
        <f t="shared" si="50"/>
        <v>1.9751539503512032</v>
      </c>
      <c r="O466" s="51"/>
      <c r="P466" s="51"/>
      <c r="Q466" s="51"/>
      <c r="R466" s="54"/>
      <c r="S466" s="54"/>
      <c r="T466" s="54"/>
      <c r="U466" s="54"/>
      <c r="V466" s="54"/>
      <c r="W466" s="51"/>
      <c r="X466" s="51"/>
      <c r="Y466" s="51"/>
    </row>
    <row r="467" spans="1:25" s="17" customFormat="1" x14ac:dyDescent="0.2">
      <c r="B467" s="43" t="s">
        <v>84</v>
      </c>
      <c r="C467" s="17" t="s">
        <v>85</v>
      </c>
      <c r="D467" s="18">
        <v>0</v>
      </c>
      <c r="E467" s="18">
        <v>0</v>
      </c>
      <c r="F467" s="18">
        <v>0</v>
      </c>
      <c r="G467" s="18">
        <v>0</v>
      </c>
      <c r="H467" s="18">
        <v>0</v>
      </c>
      <c r="I467" s="18">
        <f t="shared" si="46"/>
        <v>0</v>
      </c>
      <c r="J467" s="18">
        <f t="shared" si="47"/>
        <v>0</v>
      </c>
      <c r="K467" s="37" t="str">
        <f t="shared" si="48"/>
        <v>NA</v>
      </c>
      <c r="L467" s="37" t="str">
        <f t="shared" si="49"/>
        <v>NA</v>
      </c>
      <c r="M467" s="37" t="str">
        <f t="shared" si="50"/>
        <v>NA</v>
      </c>
      <c r="O467" s="51"/>
      <c r="P467" s="51"/>
      <c r="Q467" s="51"/>
      <c r="R467" s="54"/>
      <c r="S467" s="54"/>
      <c r="T467" s="54"/>
      <c r="U467" s="54"/>
      <c r="V467" s="54"/>
      <c r="W467" s="51"/>
      <c r="X467" s="51"/>
      <c r="Y467" s="51"/>
    </row>
    <row r="468" spans="1:25" s="17" customFormat="1" x14ac:dyDescent="0.2">
      <c r="B468" s="43" t="s">
        <v>98</v>
      </c>
      <c r="C468" s="17" t="s">
        <v>99</v>
      </c>
      <c r="D468" s="18">
        <v>60000</v>
      </c>
      <c r="E468" s="18">
        <v>60000</v>
      </c>
      <c r="F468" s="18">
        <v>0</v>
      </c>
      <c r="G468" s="18">
        <v>0</v>
      </c>
      <c r="H468" s="18">
        <v>0</v>
      </c>
      <c r="I468" s="18">
        <f t="shared" ref="I468:I489" si="56">SUM(G468:H468)</f>
        <v>0</v>
      </c>
      <c r="J468" s="18">
        <f t="shared" ref="J468:J489" si="57">E468-I468</f>
        <v>60000</v>
      </c>
      <c r="K468" s="37">
        <f t="shared" ref="K468:K489" si="58">IF(E468=0,"NA",J468/E468)</f>
        <v>1</v>
      </c>
      <c r="L468" s="37">
        <f t="shared" ref="L468:L489" si="59">IF(E468=0,"NA",(  ( F468 - (E468/$L$6)) / (E468/$L$6)))</f>
        <v>-1</v>
      </c>
      <c r="M468" s="37">
        <f t="shared" ref="M468:M489" si="60">IF(E468=0,"NA",(  ( G468 - ($M$6*(E468/12))) / ($M$6*(E468/12))))</f>
        <v>-1</v>
      </c>
      <c r="O468" s="51"/>
      <c r="P468" s="51"/>
      <c r="Q468" s="51"/>
      <c r="R468" s="54"/>
      <c r="S468" s="54"/>
      <c r="T468" s="54"/>
      <c r="U468" s="54"/>
      <c r="V468" s="54"/>
      <c r="W468" s="51"/>
      <c r="X468" s="51"/>
      <c r="Y468" s="51"/>
    </row>
    <row r="469" spans="1:25" s="17" customFormat="1" x14ac:dyDescent="0.2">
      <c r="B469" s="43" t="s">
        <v>106</v>
      </c>
      <c r="C469" s="17" t="s">
        <v>107</v>
      </c>
      <c r="D469" s="18"/>
      <c r="E469" s="18"/>
      <c r="F469" s="18">
        <v>0</v>
      </c>
      <c r="G469" s="18">
        <v>0</v>
      </c>
      <c r="H469" s="18">
        <v>0</v>
      </c>
      <c r="I469" s="18">
        <f t="shared" si="56"/>
        <v>0</v>
      </c>
      <c r="J469" s="18">
        <f t="shared" si="57"/>
        <v>0</v>
      </c>
      <c r="K469" s="37" t="str">
        <f t="shared" si="58"/>
        <v>NA</v>
      </c>
      <c r="L469" s="37" t="str">
        <f t="shared" si="59"/>
        <v>NA</v>
      </c>
      <c r="M469" s="37" t="str">
        <f t="shared" si="60"/>
        <v>NA</v>
      </c>
      <c r="O469" s="51"/>
      <c r="P469" s="51"/>
      <c r="Q469" s="51"/>
      <c r="R469" s="54"/>
      <c r="S469" s="54"/>
      <c r="T469" s="54"/>
      <c r="U469" s="54"/>
      <c r="V469" s="54"/>
      <c r="W469" s="51"/>
      <c r="X469" s="51"/>
      <c r="Y469" s="51"/>
    </row>
    <row r="470" spans="1:25" s="17" customFormat="1" x14ac:dyDescent="0.2">
      <c r="B470" s="43" t="s">
        <v>108</v>
      </c>
      <c r="C470" s="17" t="s">
        <v>109</v>
      </c>
      <c r="D470" s="18">
        <v>0</v>
      </c>
      <c r="E470" s="18">
        <v>76972</v>
      </c>
      <c r="F470" s="18">
        <v>0</v>
      </c>
      <c r="G470" s="18">
        <v>0</v>
      </c>
      <c r="H470" s="18">
        <v>0</v>
      </c>
      <c r="I470" s="18">
        <f t="shared" si="56"/>
        <v>0</v>
      </c>
      <c r="J470" s="18">
        <f t="shared" si="57"/>
        <v>76972</v>
      </c>
      <c r="K470" s="37">
        <f t="shared" si="58"/>
        <v>1</v>
      </c>
      <c r="L470" s="37">
        <f t="shared" si="59"/>
        <v>-1</v>
      </c>
      <c r="M470" s="37">
        <f t="shared" si="60"/>
        <v>-1</v>
      </c>
      <c r="O470" s="51"/>
      <c r="P470" s="51"/>
      <c r="Q470" s="51"/>
      <c r="R470" s="54"/>
      <c r="S470" s="54"/>
      <c r="T470" s="54"/>
      <c r="U470" s="54"/>
      <c r="V470" s="54"/>
      <c r="W470" s="51"/>
      <c r="X470" s="51"/>
      <c r="Y470" s="51"/>
    </row>
    <row r="471" spans="1:25" s="17" customFormat="1" ht="12" customHeight="1" x14ac:dyDescent="0.2">
      <c r="B471" s="43" t="s">
        <v>116</v>
      </c>
      <c r="C471" s="17" t="s">
        <v>117</v>
      </c>
      <c r="D471" s="18">
        <v>1000000</v>
      </c>
      <c r="E471" s="18">
        <v>887320</v>
      </c>
      <c r="F471" s="18">
        <v>0</v>
      </c>
      <c r="G471" s="18">
        <v>0</v>
      </c>
      <c r="H471" s="18">
        <v>0</v>
      </c>
      <c r="I471" s="18">
        <f t="shared" si="56"/>
        <v>0</v>
      </c>
      <c r="J471" s="18">
        <f t="shared" si="57"/>
        <v>887320</v>
      </c>
      <c r="K471" s="37">
        <f t="shared" si="58"/>
        <v>1</v>
      </c>
      <c r="L471" s="37">
        <f t="shared" si="59"/>
        <v>-1</v>
      </c>
      <c r="M471" s="37">
        <f t="shared" si="60"/>
        <v>-1</v>
      </c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</row>
    <row r="472" spans="1:25" s="17" customFormat="1" ht="12" customHeight="1" x14ac:dyDescent="0.2">
      <c r="A472" s="62" t="s">
        <v>454</v>
      </c>
      <c r="B472" s="63"/>
      <c r="C472" s="62"/>
      <c r="D472" s="64">
        <v>1932771.7399999998</v>
      </c>
      <c r="E472" s="64">
        <v>1897063.7399999998</v>
      </c>
      <c r="F472" s="64">
        <v>60079.01</v>
      </c>
      <c r="G472" s="64">
        <v>544705.8899999999</v>
      </c>
      <c r="H472" s="64">
        <v>0</v>
      </c>
      <c r="I472" s="64">
        <f t="shared" si="56"/>
        <v>544705.8899999999</v>
      </c>
      <c r="J472" s="64">
        <f t="shared" si="57"/>
        <v>1352357.8499999999</v>
      </c>
      <c r="K472" s="65">
        <f t="shared" si="58"/>
        <v>0.71286895716007936</v>
      </c>
      <c r="L472" s="65">
        <f t="shared" si="59"/>
        <v>-0.9683305264165768</v>
      </c>
      <c r="M472" s="65">
        <f t="shared" si="60"/>
        <v>-0.50777535513156469</v>
      </c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</row>
    <row r="473" spans="1:25" s="17" customFormat="1" ht="12" customHeight="1" x14ac:dyDescent="0.2">
      <c r="A473" s="17" t="s">
        <v>143</v>
      </c>
      <c r="B473" s="43" t="s">
        <v>72</v>
      </c>
      <c r="C473" s="17" t="s">
        <v>73</v>
      </c>
      <c r="D473" s="18">
        <v>0</v>
      </c>
      <c r="E473" s="18">
        <v>0</v>
      </c>
      <c r="F473" s="18">
        <v>1600</v>
      </c>
      <c r="G473" s="18">
        <v>83200</v>
      </c>
      <c r="H473" s="18">
        <v>0</v>
      </c>
      <c r="I473" s="18">
        <f t="shared" si="56"/>
        <v>83200</v>
      </c>
      <c r="J473" s="18">
        <f t="shared" si="57"/>
        <v>-83200</v>
      </c>
      <c r="K473" s="37" t="str">
        <f t="shared" si="58"/>
        <v>NA</v>
      </c>
      <c r="L473" s="37" t="str">
        <f t="shared" si="59"/>
        <v>NA</v>
      </c>
      <c r="M473" s="37" t="str">
        <f t="shared" si="60"/>
        <v>NA</v>
      </c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</row>
    <row r="474" spans="1:25" s="17" customFormat="1" ht="12" customHeight="1" x14ac:dyDescent="0.2">
      <c r="B474" s="43" t="s">
        <v>350</v>
      </c>
      <c r="C474" s="17" t="s">
        <v>351</v>
      </c>
      <c r="D474" s="18">
        <v>1005000</v>
      </c>
      <c r="E474" s="18">
        <v>1005000</v>
      </c>
      <c r="F474" s="18">
        <v>0</v>
      </c>
      <c r="G474" s="18">
        <v>0</v>
      </c>
      <c r="H474" s="18">
        <v>0</v>
      </c>
      <c r="I474" s="18">
        <f t="shared" si="56"/>
        <v>0</v>
      </c>
      <c r="J474" s="18">
        <f t="shared" si="57"/>
        <v>1005000</v>
      </c>
      <c r="K474" s="37">
        <f t="shared" si="58"/>
        <v>1</v>
      </c>
      <c r="L474" s="37">
        <f t="shared" si="59"/>
        <v>-1</v>
      </c>
      <c r="M474" s="37">
        <f t="shared" si="60"/>
        <v>-1</v>
      </c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</row>
    <row r="475" spans="1:25" s="17" customFormat="1" ht="12" customHeight="1" x14ac:dyDescent="0.2">
      <c r="B475" s="43" t="s">
        <v>82</v>
      </c>
      <c r="C475" s="17" t="s">
        <v>83</v>
      </c>
      <c r="D475" s="18">
        <v>0</v>
      </c>
      <c r="E475" s="18">
        <v>0</v>
      </c>
      <c r="F475" s="18">
        <v>72.399999999999991</v>
      </c>
      <c r="G475" s="18">
        <v>5684.7999999999975</v>
      </c>
      <c r="H475" s="18">
        <v>0</v>
      </c>
      <c r="I475" s="18">
        <f t="shared" si="56"/>
        <v>5684.7999999999975</v>
      </c>
      <c r="J475" s="18">
        <f t="shared" si="57"/>
        <v>-5684.7999999999975</v>
      </c>
      <c r="K475" s="37" t="str">
        <f t="shared" si="58"/>
        <v>NA</v>
      </c>
      <c r="L475" s="37" t="str">
        <f t="shared" si="59"/>
        <v>NA</v>
      </c>
      <c r="M475" s="37" t="str">
        <f t="shared" si="60"/>
        <v>NA</v>
      </c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</row>
    <row r="476" spans="1:25" s="17" customFormat="1" ht="12" customHeight="1" x14ac:dyDescent="0.2">
      <c r="B476" s="43" t="s">
        <v>110</v>
      </c>
      <c r="C476" s="17" t="s">
        <v>111</v>
      </c>
      <c r="D476" s="18">
        <v>0</v>
      </c>
      <c r="E476" s="18">
        <v>0</v>
      </c>
      <c r="F476" s="18">
        <v>0</v>
      </c>
      <c r="G476" s="18">
        <v>0</v>
      </c>
      <c r="H476" s="18">
        <v>0</v>
      </c>
      <c r="I476" s="18">
        <f t="shared" si="56"/>
        <v>0</v>
      </c>
      <c r="J476" s="18">
        <f t="shared" si="57"/>
        <v>0</v>
      </c>
      <c r="K476" s="37" t="str">
        <f t="shared" si="58"/>
        <v>NA</v>
      </c>
      <c r="L476" s="37" t="str">
        <f t="shared" si="59"/>
        <v>NA</v>
      </c>
      <c r="M476" s="37" t="str">
        <f t="shared" si="60"/>
        <v>NA</v>
      </c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</row>
    <row r="477" spans="1:25" s="17" customFormat="1" ht="12" customHeight="1" x14ac:dyDescent="0.2">
      <c r="A477" s="62" t="s">
        <v>144</v>
      </c>
      <c r="B477" s="63"/>
      <c r="C477" s="62"/>
      <c r="D477" s="64">
        <v>1005000</v>
      </c>
      <c r="E477" s="64">
        <v>1005000</v>
      </c>
      <c r="F477" s="64">
        <v>1672.4</v>
      </c>
      <c r="G477" s="64">
        <v>88884.800000000003</v>
      </c>
      <c r="H477" s="64">
        <v>0</v>
      </c>
      <c r="I477" s="64">
        <f t="shared" si="56"/>
        <v>88884.800000000003</v>
      </c>
      <c r="J477" s="64">
        <f t="shared" si="57"/>
        <v>916115.2</v>
      </c>
      <c r="K477" s="65">
        <f t="shared" si="58"/>
        <v>0.91155741293532333</v>
      </c>
      <c r="L477" s="65">
        <f t="shared" si="59"/>
        <v>-0.99833592039800989</v>
      </c>
      <c r="M477" s="65">
        <f t="shared" si="60"/>
        <v>-0.84838413646055444</v>
      </c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</row>
    <row r="478" spans="1:25" s="17" customFormat="1" ht="12" customHeight="1" x14ac:dyDescent="0.2">
      <c r="A478" s="17" t="s">
        <v>455</v>
      </c>
      <c r="B478" s="43" t="s">
        <v>130</v>
      </c>
      <c r="C478" s="17" t="s">
        <v>131</v>
      </c>
      <c r="D478" s="18">
        <v>37764.57</v>
      </c>
      <c r="E478" s="18">
        <v>37764.57</v>
      </c>
      <c r="F478" s="18">
        <v>0</v>
      </c>
      <c r="G478" s="18">
        <v>0</v>
      </c>
      <c r="H478" s="18">
        <v>0</v>
      </c>
      <c r="I478" s="18">
        <f t="shared" si="56"/>
        <v>0</v>
      </c>
      <c r="J478" s="18">
        <f t="shared" si="57"/>
        <v>37764.57</v>
      </c>
      <c r="K478" s="37">
        <f t="shared" si="58"/>
        <v>1</v>
      </c>
      <c r="L478" s="37">
        <f t="shared" si="59"/>
        <v>-1</v>
      </c>
      <c r="M478" s="37">
        <f t="shared" si="60"/>
        <v>-1</v>
      </c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</row>
    <row r="479" spans="1:25" s="17" customFormat="1" ht="12" customHeight="1" x14ac:dyDescent="0.2">
      <c r="B479" s="43" t="s">
        <v>72</v>
      </c>
      <c r="C479" s="17" t="s">
        <v>73</v>
      </c>
      <c r="D479" s="18">
        <v>1300000</v>
      </c>
      <c r="E479" s="18">
        <v>1235000</v>
      </c>
      <c r="F479" s="18">
        <v>0</v>
      </c>
      <c r="G479" s="18">
        <v>2963.75</v>
      </c>
      <c r="H479" s="18">
        <v>0</v>
      </c>
      <c r="I479" s="18">
        <f t="shared" si="56"/>
        <v>2963.75</v>
      </c>
      <c r="J479" s="18">
        <f t="shared" si="57"/>
        <v>1232036.25</v>
      </c>
      <c r="K479" s="37">
        <f t="shared" si="58"/>
        <v>0.99760020242914982</v>
      </c>
      <c r="L479" s="37">
        <f t="shared" si="59"/>
        <v>-1</v>
      </c>
      <c r="M479" s="37">
        <f t="shared" si="60"/>
        <v>-0.99588606130711399</v>
      </c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</row>
    <row r="480" spans="1:25" s="17" customFormat="1" ht="12" customHeight="1" x14ac:dyDescent="0.2">
      <c r="B480" s="43" t="s">
        <v>76</v>
      </c>
      <c r="C480" s="17" t="s">
        <v>77</v>
      </c>
      <c r="D480" s="18">
        <v>7481.16</v>
      </c>
      <c r="E480" s="18">
        <v>7481.16</v>
      </c>
      <c r="F480" s="18">
        <v>0</v>
      </c>
      <c r="G480" s="18">
        <v>0</v>
      </c>
      <c r="H480" s="18">
        <v>0</v>
      </c>
      <c r="I480" s="18">
        <f t="shared" si="56"/>
        <v>0</v>
      </c>
      <c r="J480" s="18">
        <f t="shared" si="57"/>
        <v>7481.16</v>
      </c>
      <c r="K480" s="37">
        <f t="shared" si="58"/>
        <v>1</v>
      </c>
      <c r="L480" s="37">
        <f t="shared" si="59"/>
        <v>-1</v>
      </c>
      <c r="M480" s="37">
        <f t="shared" si="60"/>
        <v>-1</v>
      </c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</row>
    <row r="481" spans="1:25" s="17" customFormat="1" ht="12" customHeight="1" x14ac:dyDescent="0.2">
      <c r="B481" s="43" t="s">
        <v>82</v>
      </c>
      <c r="C481" s="17" t="s">
        <v>83</v>
      </c>
      <c r="D481" s="18">
        <v>1000.76</v>
      </c>
      <c r="E481" s="18">
        <v>1000.76</v>
      </c>
      <c r="F481" s="18">
        <v>0</v>
      </c>
      <c r="G481" s="18">
        <v>0</v>
      </c>
      <c r="H481" s="18">
        <v>0</v>
      </c>
      <c r="I481" s="18">
        <f t="shared" si="56"/>
        <v>0</v>
      </c>
      <c r="J481" s="18">
        <f t="shared" si="57"/>
        <v>1000.76</v>
      </c>
      <c r="K481" s="37">
        <f t="shared" si="58"/>
        <v>1</v>
      </c>
      <c r="L481" s="37">
        <f t="shared" si="59"/>
        <v>-1</v>
      </c>
      <c r="M481" s="37">
        <f t="shared" si="60"/>
        <v>-1</v>
      </c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</row>
    <row r="482" spans="1:25" s="17" customFormat="1" ht="12" customHeight="1" x14ac:dyDescent="0.2">
      <c r="A482" s="62" t="s">
        <v>456</v>
      </c>
      <c r="B482" s="63"/>
      <c r="C482" s="62"/>
      <c r="D482" s="64">
        <v>1346246.49</v>
      </c>
      <c r="E482" s="64">
        <v>1281246.49</v>
      </c>
      <c r="F482" s="64">
        <v>0</v>
      </c>
      <c r="G482" s="64">
        <v>2963.75</v>
      </c>
      <c r="H482" s="64">
        <v>0</v>
      </c>
      <c r="I482" s="64">
        <f t="shared" si="56"/>
        <v>2963.75</v>
      </c>
      <c r="J482" s="64">
        <f t="shared" si="57"/>
        <v>1278282.74</v>
      </c>
      <c r="K482" s="65">
        <f t="shared" si="58"/>
        <v>0.99768682293131594</v>
      </c>
      <c r="L482" s="65">
        <f t="shared" si="59"/>
        <v>-1</v>
      </c>
      <c r="M482" s="65">
        <f t="shared" si="60"/>
        <v>-0.99603455359654158</v>
      </c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</row>
    <row r="483" spans="1:25" s="17" customFormat="1" ht="12" customHeight="1" x14ac:dyDescent="0.2">
      <c r="A483" s="17" t="s">
        <v>11</v>
      </c>
      <c r="B483" s="43" t="s">
        <v>116</v>
      </c>
      <c r="C483" s="17" t="s">
        <v>117</v>
      </c>
      <c r="D483" s="18">
        <v>0</v>
      </c>
      <c r="E483" s="18">
        <v>0</v>
      </c>
      <c r="F483" s="18">
        <v>0</v>
      </c>
      <c r="G483" s="18">
        <v>0</v>
      </c>
      <c r="H483" s="18">
        <v>0</v>
      </c>
      <c r="I483" s="18">
        <f t="shared" si="56"/>
        <v>0</v>
      </c>
      <c r="J483" s="18">
        <f t="shared" si="57"/>
        <v>0</v>
      </c>
      <c r="K483" s="37" t="str">
        <f t="shared" si="58"/>
        <v>NA</v>
      </c>
      <c r="L483" s="37" t="str">
        <f t="shared" si="59"/>
        <v>NA</v>
      </c>
      <c r="M483" s="37" t="str">
        <f t="shared" si="60"/>
        <v>NA</v>
      </c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</row>
    <row r="484" spans="1:25" s="17" customFormat="1" ht="12" customHeight="1" x14ac:dyDescent="0.2">
      <c r="B484" s="43" t="s">
        <v>12</v>
      </c>
      <c r="C484" s="17" t="s">
        <v>13</v>
      </c>
      <c r="D484" s="18">
        <v>7837334</v>
      </c>
      <c r="E484" s="18">
        <v>7837334</v>
      </c>
      <c r="F484" s="18">
        <v>0</v>
      </c>
      <c r="G484" s="18">
        <v>0</v>
      </c>
      <c r="H484" s="18">
        <v>0</v>
      </c>
      <c r="I484" s="18">
        <f t="shared" si="56"/>
        <v>0</v>
      </c>
      <c r="J484" s="18">
        <f t="shared" si="57"/>
        <v>7837334</v>
      </c>
      <c r="K484" s="37">
        <f t="shared" si="58"/>
        <v>1</v>
      </c>
      <c r="L484" s="37">
        <f t="shared" si="59"/>
        <v>-1</v>
      </c>
      <c r="M484" s="37">
        <f t="shared" si="60"/>
        <v>-1</v>
      </c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</row>
    <row r="485" spans="1:25" s="17" customFormat="1" ht="12" customHeight="1" x14ac:dyDescent="0.2">
      <c r="B485" s="43" t="s">
        <v>447</v>
      </c>
      <c r="C485" s="17" t="s">
        <v>448</v>
      </c>
      <c r="D485" s="18">
        <v>0</v>
      </c>
      <c r="E485" s="18">
        <v>0</v>
      </c>
      <c r="F485" s="18">
        <v>0</v>
      </c>
      <c r="G485" s="18">
        <v>0</v>
      </c>
      <c r="H485" s="18">
        <v>0</v>
      </c>
      <c r="I485" s="18">
        <f t="shared" si="56"/>
        <v>0</v>
      </c>
      <c r="J485" s="18">
        <f t="shared" si="57"/>
        <v>0</v>
      </c>
      <c r="K485" s="37" t="str">
        <f t="shared" si="58"/>
        <v>NA</v>
      </c>
      <c r="L485" s="37" t="str">
        <f t="shared" si="59"/>
        <v>NA</v>
      </c>
      <c r="M485" s="37" t="str">
        <f t="shared" si="60"/>
        <v>NA</v>
      </c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</row>
    <row r="486" spans="1:25" s="17" customFormat="1" ht="12" customHeight="1" x14ac:dyDescent="0.2">
      <c r="A486" s="62" t="s">
        <v>14</v>
      </c>
      <c r="B486" s="63"/>
      <c r="C486" s="62"/>
      <c r="D486" s="64">
        <v>7837334</v>
      </c>
      <c r="E486" s="64">
        <v>7837334</v>
      </c>
      <c r="F486" s="64">
        <v>0</v>
      </c>
      <c r="G486" s="64">
        <v>0</v>
      </c>
      <c r="H486" s="64">
        <v>0</v>
      </c>
      <c r="I486" s="64">
        <f t="shared" si="56"/>
        <v>0</v>
      </c>
      <c r="J486" s="64">
        <f t="shared" si="57"/>
        <v>7837334</v>
      </c>
      <c r="K486" s="65">
        <f t="shared" si="58"/>
        <v>1</v>
      </c>
      <c r="L486" s="65">
        <f t="shared" si="59"/>
        <v>-1</v>
      </c>
      <c r="M486" s="65">
        <f t="shared" si="60"/>
        <v>-1</v>
      </c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</row>
    <row r="487" spans="1:25" s="17" customFormat="1" ht="12" customHeight="1" x14ac:dyDescent="0.2">
      <c r="A487" s="17" t="s">
        <v>15</v>
      </c>
      <c r="B487" s="43" t="s">
        <v>16</v>
      </c>
      <c r="C487" s="17" t="s">
        <v>17</v>
      </c>
      <c r="D487" s="18">
        <v>0</v>
      </c>
      <c r="E487" s="18">
        <v>0</v>
      </c>
      <c r="F487" s="18">
        <v>0</v>
      </c>
      <c r="G487" s="18">
        <v>0</v>
      </c>
      <c r="H487" s="18">
        <v>0</v>
      </c>
      <c r="I487" s="18">
        <f t="shared" si="56"/>
        <v>0</v>
      </c>
      <c r="J487" s="18">
        <f t="shared" si="57"/>
        <v>0</v>
      </c>
      <c r="K487" s="37" t="str">
        <f t="shared" si="58"/>
        <v>NA</v>
      </c>
      <c r="L487" s="37" t="str">
        <f t="shared" si="59"/>
        <v>NA</v>
      </c>
      <c r="M487" s="37" t="str">
        <f t="shared" si="60"/>
        <v>NA</v>
      </c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</row>
    <row r="488" spans="1:25" s="17" customFormat="1" ht="12" customHeight="1" x14ac:dyDescent="0.2">
      <c r="B488" s="43" t="s">
        <v>29</v>
      </c>
      <c r="C488" s="17" t="s">
        <v>30</v>
      </c>
      <c r="D488" s="18">
        <v>0</v>
      </c>
      <c r="E488" s="18">
        <v>0</v>
      </c>
      <c r="F488" s="18">
        <v>0</v>
      </c>
      <c r="G488" s="18">
        <v>0</v>
      </c>
      <c r="H488" s="18">
        <v>0</v>
      </c>
      <c r="I488" s="18">
        <f t="shared" si="56"/>
        <v>0</v>
      </c>
      <c r="J488" s="18">
        <f t="shared" si="57"/>
        <v>0</v>
      </c>
      <c r="K488" s="37" t="str">
        <f t="shared" si="58"/>
        <v>NA</v>
      </c>
      <c r="L488" s="37" t="str">
        <f t="shared" si="59"/>
        <v>NA</v>
      </c>
      <c r="M488" s="37" t="str">
        <f t="shared" si="60"/>
        <v>NA</v>
      </c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</row>
    <row r="489" spans="1:25" s="17" customFormat="1" ht="12" customHeight="1" x14ac:dyDescent="0.2">
      <c r="A489" s="62" t="s">
        <v>18</v>
      </c>
      <c r="B489" s="63"/>
      <c r="C489" s="62"/>
      <c r="D489" s="64">
        <v>0</v>
      </c>
      <c r="E489" s="64">
        <v>0</v>
      </c>
      <c r="F489" s="64">
        <v>0</v>
      </c>
      <c r="G489" s="64">
        <v>0</v>
      </c>
      <c r="H489" s="64">
        <v>0</v>
      </c>
      <c r="I489" s="64">
        <f t="shared" si="56"/>
        <v>0</v>
      </c>
      <c r="J489" s="64">
        <f t="shared" si="57"/>
        <v>0</v>
      </c>
      <c r="K489" s="65" t="str">
        <f t="shared" si="58"/>
        <v>NA</v>
      </c>
      <c r="L489" s="65" t="str">
        <f t="shared" si="59"/>
        <v>NA</v>
      </c>
      <c r="M489" s="65" t="str">
        <f t="shared" si="60"/>
        <v>NA</v>
      </c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</row>
    <row r="490" spans="1:25" s="17" customFormat="1" x14ac:dyDescent="0.2">
      <c r="A490" s="23"/>
      <c r="B490" s="31"/>
      <c r="C490" s="23"/>
      <c r="D490" s="18"/>
      <c r="E490" s="18"/>
      <c r="F490" s="18"/>
      <c r="G490" s="18"/>
      <c r="H490" s="18"/>
      <c r="I490" s="18"/>
      <c r="J490" s="18"/>
      <c r="K490" s="37"/>
      <c r="L490" s="37"/>
      <c r="M490" s="37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</row>
    <row r="491" spans="1:25" ht="15.75" x14ac:dyDescent="0.25">
      <c r="A491" s="25" t="s">
        <v>27</v>
      </c>
      <c r="B491" s="32"/>
      <c r="C491" s="25"/>
      <c r="D491" s="6">
        <f>+D100+D148+D185+D198+D222+D266+D286+D318+D387+D424+D459+D472+D477+D482+D486+D489</f>
        <v>1326477446.9000001</v>
      </c>
      <c r="E491" s="6">
        <f>+E100+E148+E185+E198+E222+E266+E286+E318+E387+E424+E459+E472+E477+E482+E486+E489</f>
        <v>1325425689.22</v>
      </c>
      <c r="F491" s="6">
        <f>+F100+F148+F185+F198+F222+F266+F286+F318+F387+F424+F459+F472+F477+F482+F486+F489</f>
        <v>106249986.2</v>
      </c>
      <c r="G491" s="6">
        <f>+G100+G148+G185+G198+G222+G266+G286+G318+G387+G424+G459+G472+G477+G482+G486+G489</f>
        <v>630385734.87999988</v>
      </c>
      <c r="H491" s="6">
        <f>+H100+H148+H185+H198+H222+H266+H286+H318+H387+H424+H459+H472+H477+H482+H486+H489</f>
        <v>35641708.969999999</v>
      </c>
      <c r="I491" s="6">
        <f>+I100+I148+I185+I198+I222+I266+I286+I318+I387+I424+I459+I472+I477+I482+I486+I489</f>
        <v>666027443.84999967</v>
      </c>
      <c r="J491" s="6">
        <f>+J100+J148+J185+J198+J222+J266+J286+J318+J387+J424+J459+J472+J477+J482+J486+J489</f>
        <v>659398245.37000024</v>
      </c>
      <c r="K491" s="38">
        <f>IF(E491=0,"NA",J491/E491)</f>
        <v>0.49749921910601386</v>
      </c>
      <c r="L491" s="38">
        <f>IF(E491=0,"NA",(  ( F491 - (E491/$L$6)) / (E491/$L$6)))</f>
        <v>-0.91983708550078946</v>
      </c>
      <c r="M491" s="38">
        <f>IF(E491=0,"NA",(  ( G491 - ($M$6*(E491/12))) / ($M$6*(E491/12))))</f>
        <v>-0.18466854190049384</v>
      </c>
    </row>
    <row r="493" spans="1:25" x14ac:dyDescent="0.2">
      <c r="B493" s="52" t="s">
        <v>43</v>
      </c>
      <c r="C493" s="53" t="s">
        <v>44</v>
      </c>
    </row>
  </sheetData>
  <autoFilter ref="A7:M491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81"/>
  <sheetViews>
    <sheetView workbookViewId="0">
      <pane ySplit="7" topLeftCell="A449" activePane="bottomLeft" state="frozen"/>
      <selection activeCell="A8" sqref="A8"/>
      <selection pane="bottomLeft" activeCell="A481" sqref="A481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2" t="s">
        <v>39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3">
        <v>44957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7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  <c r="O7" s="12"/>
      <c r="P7" s="12"/>
      <c r="Q7" s="12"/>
      <c r="R7" s="12"/>
      <c r="S7" s="12"/>
      <c r="T7" s="12"/>
      <c r="U7" s="12"/>
      <c r="V7" s="12"/>
    </row>
    <row r="8" spans="1:22" x14ac:dyDescent="0.2">
      <c r="A8" s="17" t="s">
        <v>45</v>
      </c>
      <c r="B8" s="43" t="s">
        <v>46</v>
      </c>
      <c r="C8" s="17" t="s">
        <v>47</v>
      </c>
      <c r="D8" s="18">
        <v>65500</v>
      </c>
      <c r="E8" s="18">
        <v>50500</v>
      </c>
      <c r="F8" s="18">
        <v>0</v>
      </c>
      <c r="G8" s="18">
        <v>0</v>
      </c>
      <c r="H8" s="18">
        <v>0</v>
      </c>
      <c r="I8" s="18">
        <f t="shared" ref="I8" si="0">SUM(G8:H8)</f>
        <v>0</v>
      </c>
      <c r="J8" s="18">
        <f t="shared" ref="J8" si="1">E8-I8</f>
        <v>50500</v>
      </c>
      <c r="K8" s="37">
        <f>IF(E8=0,"NA",J8/E8)</f>
        <v>1</v>
      </c>
      <c r="L8" s="37">
        <f>IF(E8=0,"NA",(  ( F8 - (E8/$L$6)) / (E8/$L$6)))</f>
        <v>-1</v>
      </c>
      <c r="M8" s="37">
        <f>IF(E8=0,"NA",(  ( G8 - ($M$6*(E8/12))) / ($M$6*(E8/12))))</f>
        <v>-1</v>
      </c>
      <c r="R8" s="23"/>
      <c r="S8" s="23"/>
      <c r="T8" s="23"/>
      <c r="U8" s="23"/>
      <c r="V8" s="23"/>
    </row>
    <row r="9" spans="1:22" x14ac:dyDescent="0.2">
      <c r="A9" s="17"/>
      <c r="B9" s="43" t="s">
        <v>219</v>
      </c>
      <c r="C9" s="17" t="s">
        <v>220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f t="shared" ref="I9:I36" si="2">SUM(G9:H9)</f>
        <v>0</v>
      </c>
      <c r="J9" s="18">
        <f t="shared" ref="J9:J36" si="3">E9-I9</f>
        <v>0</v>
      </c>
      <c r="K9" s="37" t="str">
        <f t="shared" ref="K9:K36" si="4">IF(E9=0,"NA",J9/E9)</f>
        <v>NA</v>
      </c>
      <c r="L9" s="37" t="str">
        <f t="shared" ref="L9:L36" si="5">IF(E9=0,"NA",(  ( F9 - (E9/$L$6)) / (E9/$L$6)))</f>
        <v>NA</v>
      </c>
      <c r="M9" s="37" t="str">
        <f t="shared" ref="M9:M36" si="6">IF(E9=0,"NA",(  ( G9 - ($M$6*(E9/12))) / ($M$6*(E9/12))))</f>
        <v>NA</v>
      </c>
      <c r="R9" s="23"/>
      <c r="S9" s="23"/>
      <c r="T9" s="23"/>
      <c r="U9" s="23"/>
      <c r="V9" s="23"/>
    </row>
    <row r="10" spans="1:22" x14ac:dyDescent="0.2">
      <c r="A10" s="17"/>
      <c r="B10" s="43" t="s">
        <v>221</v>
      </c>
      <c r="C10" s="17" t="s">
        <v>222</v>
      </c>
      <c r="D10" s="18">
        <v>5650</v>
      </c>
      <c r="E10" s="18">
        <v>5650</v>
      </c>
      <c r="F10" s="18">
        <v>0</v>
      </c>
      <c r="G10" s="18">
        <v>0</v>
      </c>
      <c r="H10" s="18">
        <v>0</v>
      </c>
      <c r="I10" s="18">
        <f t="shared" si="2"/>
        <v>0</v>
      </c>
      <c r="J10" s="18">
        <f t="shared" si="3"/>
        <v>5650</v>
      </c>
      <c r="K10" s="37">
        <f t="shared" si="4"/>
        <v>1</v>
      </c>
      <c r="L10" s="37">
        <f t="shared" si="5"/>
        <v>-1</v>
      </c>
      <c r="M10" s="37">
        <f t="shared" si="6"/>
        <v>-1</v>
      </c>
      <c r="R10" s="23"/>
      <c r="S10" s="23"/>
      <c r="T10" s="23"/>
      <c r="U10" s="23"/>
      <c r="V10" s="23"/>
    </row>
    <row r="11" spans="1:22" x14ac:dyDescent="0.2">
      <c r="A11" s="17"/>
      <c r="B11" s="43" t="s">
        <v>223</v>
      </c>
      <c r="C11" s="17" t="s">
        <v>224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si="2"/>
        <v>0</v>
      </c>
      <c r="J11" s="18">
        <f t="shared" si="3"/>
        <v>0</v>
      </c>
      <c r="K11" s="37" t="str">
        <f t="shared" si="4"/>
        <v>NA</v>
      </c>
      <c r="L11" s="37" t="str">
        <f t="shared" si="5"/>
        <v>NA</v>
      </c>
      <c r="M11" s="37" t="str">
        <f t="shared" si="6"/>
        <v>NA</v>
      </c>
      <c r="R11" s="23"/>
      <c r="S11" s="23"/>
      <c r="T11" s="23"/>
      <c r="U11" s="23"/>
      <c r="V11" s="23"/>
    </row>
    <row r="12" spans="1:22" x14ac:dyDescent="0.2">
      <c r="A12" s="17"/>
      <c r="B12" s="43" t="s">
        <v>225</v>
      </c>
      <c r="C12" s="17" t="s">
        <v>226</v>
      </c>
      <c r="D12" s="18">
        <v>1800</v>
      </c>
      <c r="E12" s="18">
        <v>1800</v>
      </c>
      <c r="F12" s="18">
        <v>0</v>
      </c>
      <c r="G12" s="18">
        <v>0</v>
      </c>
      <c r="H12" s="18">
        <v>0</v>
      </c>
      <c r="I12" s="18">
        <f t="shared" si="2"/>
        <v>0</v>
      </c>
      <c r="J12" s="18">
        <f t="shared" si="3"/>
        <v>1800</v>
      </c>
      <c r="K12" s="37">
        <f t="shared" si="4"/>
        <v>1</v>
      </c>
      <c r="L12" s="37">
        <f t="shared" si="5"/>
        <v>-1</v>
      </c>
      <c r="M12" s="37">
        <f t="shared" si="6"/>
        <v>-1</v>
      </c>
      <c r="R12" s="23"/>
      <c r="S12" s="23"/>
      <c r="T12" s="23"/>
      <c r="U12" s="23"/>
      <c r="V12" s="23"/>
    </row>
    <row r="13" spans="1:22" x14ac:dyDescent="0.2">
      <c r="A13" s="17"/>
      <c r="B13" s="43" t="s">
        <v>48</v>
      </c>
      <c r="C13" s="17" t="s">
        <v>49</v>
      </c>
      <c r="D13" s="18">
        <v>31230744.549999997</v>
      </c>
      <c r="E13" s="18">
        <v>31583344.549999997</v>
      </c>
      <c r="F13" s="18">
        <v>2755874.62</v>
      </c>
      <c r="G13" s="18">
        <v>17961859.850000001</v>
      </c>
      <c r="H13" s="18">
        <v>0</v>
      </c>
      <c r="I13" s="18">
        <f t="shared" si="2"/>
        <v>17961859.850000001</v>
      </c>
      <c r="J13" s="18">
        <f t="shared" si="3"/>
        <v>13621484.699999996</v>
      </c>
      <c r="K13" s="37">
        <f t="shared" si="4"/>
        <v>0.43128696134241418</v>
      </c>
      <c r="L13" s="37">
        <f t="shared" si="5"/>
        <v>-0.91274278708396006</v>
      </c>
      <c r="M13" s="37">
        <f t="shared" si="6"/>
        <v>-2.5063362301281412E-2</v>
      </c>
      <c r="R13" s="23"/>
      <c r="S13" s="23"/>
      <c r="T13" s="23"/>
      <c r="U13" s="23"/>
      <c r="V13" s="23"/>
    </row>
    <row r="14" spans="1:22" x14ac:dyDescent="0.2">
      <c r="A14" s="17"/>
      <c r="B14" s="43" t="s">
        <v>457</v>
      </c>
      <c r="C14" s="17" t="s">
        <v>458</v>
      </c>
      <c r="D14" s="18">
        <v>-309752</v>
      </c>
      <c r="E14" s="18">
        <v>-277352</v>
      </c>
      <c r="F14" s="18">
        <v>60262.169999999991</v>
      </c>
      <c r="G14" s="18">
        <v>289152.64999999997</v>
      </c>
      <c r="H14" s="18">
        <v>0</v>
      </c>
      <c r="I14" s="18">
        <f t="shared" si="2"/>
        <v>289152.64999999997</v>
      </c>
      <c r="J14" s="18">
        <f t="shared" si="3"/>
        <v>-566504.64999999991</v>
      </c>
      <c r="K14" s="37">
        <f t="shared" si="4"/>
        <v>2.0425475568952085</v>
      </c>
      <c r="L14" s="37">
        <f t="shared" si="5"/>
        <v>-1.2172768539617524</v>
      </c>
      <c r="M14" s="37">
        <f t="shared" si="6"/>
        <v>-2.7872243832489292</v>
      </c>
      <c r="R14" s="23"/>
      <c r="S14" s="23"/>
      <c r="T14" s="23"/>
      <c r="U14" s="23"/>
      <c r="V14" s="23"/>
    </row>
    <row r="15" spans="1:22" x14ac:dyDescent="0.2">
      <c r="A15" s="17"/>
      <c r="B15" s="43" t="s">
        <v>459</v>
      </c>
      <c r="C15" s="17" t="s">
        <v>460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f t="shared" si="2"/>
        <v>0</v>
      </c>
      <c r="J15" s="18">
        <f t="shared" si="3"/>
        <v>0</v>
      </c>
      <c r="K15" s="37" t="str">
        <f t="shared" si="4"/>
        <v>NA</v>
      </c>
      <c r="L15" s="37" t="str">
        <f t="shared" si="5"/>
        <v>NA</v>
      </c>
      <c r="M15" s="37" t="str">
        <f t="shared" si="6"/>
        <v>NA</v>
      </c>
      <c r="R15" s="23"/>
      <c r="S15" s="23"/>
      <c r="T15" s="23"/>
      <c r="U15" s="23"/>
      <c r="V15" s="23"/>
    </row>
    <row r="16" spans="1:22" x14ac:dyDescent="0.2">
      <c r="A16" s="17"/>
      <c r="B16" s="43" t="s">
        <v>461</v>
      </c>
      <c r="C16" s="17" t="s">
        <v>462</v>
      </c>
      <c r="F16" s="18">
        <v>0</v>
      </c>
      <c r="G16" s="18">
        <v>0</v>
      </c>
      <c r="H16" s="18">
        <v>0</v>
      </c>
      <c r="I16" s="18">
        <f t="shared" si="2"/>
        <v>0</v>
      </c>
      <c r="J16" s="18">
        <f t="shared" si="3"/>
        <v>0</v>
      </c>
      <c r="K16" s="37" t="str">
        <f t="shared" si="4"/>
        <v>NA</v>
      </c>
      <c r="L16" s="37" t="str">
        <f t="shared" si="5"/>
        <v>NA</v>
      </c>
      <c r="M16" s="37" t="str">
        <f t="shared" si="6"/>
        <v>NA</v>
      </c>
      <c r="R16" s="23"/>
      <c r="S16" s="23"/>
      <c r="T16" s="23"/>
      <c r="U16" s="23"/>
      <c r="V16" s="23"/>
    </row>
    <row r="17" spans="1:22" x14ac:dyDescent="0.2">
      <c r="A17" s="17"/>
      <c r="B17" s="43" t="s">
        <v>463</v>
      </c>
      <c r="C17" s="17" t="s">
        <v>464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f t="shared" si="2"/>
        <v>0</v>
      </c>
      <c r="J17" s="18">
        <f t="shared" si="3"/>
        <v>0</v>
      </c>
      <c r="K17" s="37" t="str">
        <f t="shared" si="4"/>
        <v>NA</v>
      </c>
      <c r="L17" s="37" t="str">
        <f t="shared" si="5"/>
        <v>NA</v>
      </c>
      <c r="M17" s="37" t="str">
        <f t="shared" si="6"/>
        <v>NA</v>
      </c>
      <c r="R17" s="23"/>
      <c r="S17" s="23"/>
      <c r="T17" s="23"/>
      <c r="U17" s="23"/>
      <c r="V17" s="23"/>
    </row>
    <row r="18" spans="1:22" x14ac:dyDescent="0.2">
      <c r="A18" s="17"/>
      <c r="B18" s="43" t="s">
        <v>159</v>
      </c>
      <c r="C18" s="17" t="s">
        <v>160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f t="shared" si="2"/>
        <v>0</v>
      </c>
      <c r="J18" s="18">
        <f t="shared" si="3"/>
        <v>0</v>
      </c>
      <c r="K18" s="37" t="str">
        <f t="shared" si="4"/>
        <v>NA</v>
      </c>
      <c r="L18" s="37" t="str">
        <f t="shared" si="5"/>
        <v>NA</v>
      </c>
      <c r="M18" s="37" t="str">
        <f t="shared" si="6"/>
        <v>NA</v>
      </c>
      <c r="R18" s="23"/>
      <c r="S18" s="23"/>
      <c r="T18" s="23"/>
      <c r="U18" s="23"/>
      <c r="V18" s="23"/>
    </row>
    <row r="19" spans="1:22" x14ac:dyDescent="0.2">
      <c r="A19" s="17"/>
      <c r="B19" s="43" t="s">
        <v>161</v>
      </c>
      <c r="C19" s="17" t="s">
        <v>162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f t="shared" si="2"/>
        <v>0</v>
      </c>
      <c r="J19" s="18">
        <f t="shared" si="3"/>
        <v>0</v>
      </c>
      <c r="K19" s="37" t="str">
        <f t="shared" si="4"/>
        <v>NA</v>
      </c>
      <c r="L19" s="37" t="str">
        <f t="shared" si="5"/>
        <v>NA</v>
      </c>
      <c r="M19" s="37" t="str">
        <f t="shared" si="6"/>
        <v>NA</v>
      </c>
      <c r="R19" s="23"/>
      <c r="S19" s="23"/>
      <c r="T19" s="23"/>
      <c r="U19" s="23"/>
      <c r="V19" s="23"/>
    </row>
    <row r="20" spans="1:22" x14ac:dyDescent="0.2">
      <c r="A20" s="17"/>
      <c r="B20" s="43" t="s">
        <v>465</v>
      </c>
      <c r="C20" s="17" t="s">
        <v>466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f t="shared" si="2"/>
        <v>0</v>
      </c>
      <c r="J20" s="18">
        <f t="shared" si="3"/>
        <v>0</v>
      </c>
      <c r="K20" s="37" t="str">
        <f t="shared" si="4"/>
        <v>NA</v>
      </c>
      <c r="L20" s="37" t="str">
        <f t="shared" si="5"/>
        <v>NA</v>
      </c>
      <c r="M20" s="37" t="str">
        <f t="shared" si="6"/>
        <v>NA</v>
      </c>
      <c r="R20" s="23"/>
      <c r="S20" s="23"/>
      <c r="T20" s="23"/>
      <c r="U20" s="23"/>
      <c r="V20" s="23"/>
    </row>
    <row r="21" spans="1:22" x14ac:dyDescent="0.2">
      <c r="A21" s="17"/>
      <c r="B21" s="43" t="s">
        <v>467</v>
      </c>
      <c r="C21" s="17" t="s">
        <v>468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f t="shared" si="2"/>
        <v>0</v>
      </c>
      <c r="J21" s="18">
        <f t="shared" si="3"/>
        <v>0</v>
      </c>
      <c r="K21" s="37" t="str">
        <f t="shared" si="4"/>
        <v>NA</v>
      </c>
      <c r="L21" s="37" t="str">
        <f t="shared" si="5"/>
        <v>NA</v>
      </c>
      <c r="M21" s="37" t="str">
        <f t="shared" si="6"/>
        <v>NA</v>
      </c>
      <c r="R21" s="23"/>
      <c r="S21" s="23"/>
      <c r="T21" s="23"/>
      <c r="U21" s="23"/>
      <c r="V21" s="23"/>
    </row>
    <row r="22" spans="1:22" x14ac:dyDescent="0.2">
      <c r="A22" s="17"/>
      <c r="B22" s="43" t="s">
        <v>469</v>
      </c>
      <c r="C22" s="17" t="s">
        <v>470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f t="shared" si="2"/>
        <v>0</v>
      </c>
      <c r="J22" s="18">
        <f t="shared" si="3"/>
        <v>0</v>
      </c>
      <c r="K22" s="37" t="str">
        <f t="shared" si="4"/>
        <v>NA</v>
      </c>
      <c r="L22" s="37" t="str">
        <f t="shared" si="5"/>
        <v>NA</v>
      </c>
      <c r="M22" s="37" t="str">
        <f t="shared" si="6"/>
        <v>NA</v>
      </c>
      <c r="R22" s="23"/>
      <c r="S22" s="23"/>
      <c r="T22" s="23"/>
      <c r="U22" s="23"/>
      <c r="V22" s="23"/>
    </row>
    <row r="23" spans="1:22" x14ac:dyDescent="0.2">
      <c r="A23" s="17"/>
      <c r="B23" s="43" t="s">
        <v>471</v>
      </c>
      <c r="C23" s="17" t="s">
        <v>472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f t="shared" si="2"/>
        <v>0</v>
      </c>
      <c r="J23" s="18">
        <f t="shared" si="3"/>
        <v>0</v>
      </c>
      <c r="K23" s="37" t="str">
        <f t="shared" si="4"/>
        <v>NA</v>
      </c>
      <c r="L23" s="37" t="str">
        <f t="shared" si="5"/>
        <v>NA</v>
      </c>
      <c r="M23" s="37" t="str">
        <f t="shared" si="6"/>
        <v>NA</v>
      </c>
      <c r="R23" s="23"/>
      <c r="S23" s="23"/>
      <c r="T23" s="23"/>
      <c r="U23" s="23"/>
      <c r="V23" s="23"/>
    </row>
    <row r="24" spans="1:22" x14ac:dyDescent="0.2">
      <c r="A24" s="17"/>
      <c r="B24" s="43" t="s">
        <v>473</v>
      </c>
      <c r="C24" s="17" t="s">
        <v>474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f t="shared" si="2"/>
        <v>0</v>
      </c>
      <c r="J24" s="18">
        <f t="shared" si="3"/>
        <v>0</v>
      </c>
      <c r="K24" s="37" t="str">
        <f t="shared" si="4"/>
        <v>NA</v>
      </c>
      <c r="L24" s="37" t="str">
        <f t="shared" si="5"/>
        <v>NA</v>
      </c>
      <c r="M24" s="37" t="str">
        <f t="shared" si="6"/>
        <v>NA</v>
      </c>
      <c r="R24" s="23"/>
      <c r="S24" s="23"/>
      <c r="T24" s="23"/>
      <c r="U24" s="23"/>
      <c r="V24" s="23"/>
    </row>
    <row r="25" spans="1:22" x14ac:dyDescent="0.2">
      <c r="A25" s="62" t="s">
        <v>50</v>
      </c>
      <c r="B25" s="63"/>
      <c r="C25" s="62"/>
      <c r="D25" s="64">
        <v>30993942.549999997</v>
      </c>
      <c r="E25" s="64">
        <v>31363942.549999997</v>
      </c>
      <c r="F25" s="64">
        <v>2816136.79</v>
      </c>
      <c r="G25" s="64">
        <v>18251012.5</v>
      </c>
      <c r="H25" s="64">
        <v>0</v>
      </c>
      <c r="I25" s="64">
        <f t="shared" si="2"/>
        <v>18251012.5</v>
      </c>
      <c r="J25" s="64">
        <f t="shared" si="3"/>
        <v>13112930.049999997</v>
      </c>
      <c r="K25" s="65">
        <f t="shared" si="4"/>
        <v>0.41808934030202138</v>
      </c>
      <c r="L25" s="65">
        <f t="shared" si="5"/>
        <v>-0.91021100789511555</v>
      </c>
      <c r="M25" s="65">
        <f t="shared" si="6"/>
        <v>-2.4388690891795116E-3</v>
      </c>
      <c r="R25" s="23"/>
      <c r="S25" s="23"/>
      <c r="T25" s="23"/>
      <c r="U25" s="23"/>
      <c r="V25" s="23"/>
    </row>
    <row r="26" spans="1:22" x14ac:dyDescent="0.2">
      <c r="A26" s="17" t="s">
        <v>19</v>
      </c>
      <c r="B26" s="43" t="s">
        <v>20</v>
      </c>
      <c r="C26" s="17" t="s">
        <v>21</v>
      </c>
      <c r="D26" s="18">
        <v>0</v>
      </c>
      <c r="E26" s="18">
        <v>0</v>
      </c>
      <c r="F26" s="18">
        <v>1029.17</v>
      </c>
      <c r="G26" s="18">
        <v>4971.7700000000004</v>
      </c>
      <c r="H26" s="18">
        <v>0</v>
      </c>
      <c r="I26" s="18">
        <f t="shared" si="2"/>
        <v>4971.7700000000004</v>
      </c>
      <c r="J26" s="18">
        <f t="shared" si="3"/>
        <v>-4971.7700000000004</v>
      </c>
      <c r="K26" s="37" t="str">
        <f t="shared" si="4"/>
        <v>NA</v>
      </c>
      <c r="L26" s="37" t="str">
        <f t="shared" si="5"/>
        <v>NA</v>
      </c>
      <c r="M26" s="37" t="str">
        <f t="shared" si="6"/>
        <v>NA</v>
      </c>
      <c r="R26" s="23"/>
      <c r="S26" s="23"/>
      <c r="T26" s="23"/>
      <c r="U26" s="23"/>
      <c r="V26" s="23"/>
    </row>
    <row r="27" spans="1:22" x14ac:dyDescent="0.2">
      <c r="A27" s="62" t="s">
        <v>22</v>
      </c>
      <c r="B27" s="63"/>
      <c r="C27" s="62"/>
      <c r="D27" s="64">
        <v>0</v>
      </c>
      <c r="E27" s="64">
        <v>0</v>
      </c>
      <c r="F27" s="64">
        <v>1029.17</v>
      </c>
      <c r="G27" s="64">
        <v>4971.7700000000004</v>
      </c>
      <c r="H27" s="64">
        <v>0</v>
      </c>
      <c r="I27" s="64">
        <f t="shared" si="2"/>
        <v>4971.7700000000004</v>
      </c>
      <c r="J27" s="64">
        <f t="shared" si="3"/>
        <v>-4971.7700000000004</v>
      </c>
      <c r="K27" s="65" t="str">
        <f t="shared" si="4"/>
        <v>NA</v>
      </c>
      <c r="L27" s="65" t="str">
        <f t="shared" si="5"/>
        <v>NA</v>
      </c>
      <c r="M27" s="65" t="str">
        <f t="shared" si="6"/>
        <v>NA</v>
      </c>
      <c r="R27" s="23"/>
      <c r="S27" s="23"/>
      <c r="T27" s="23"/>
      <c r="U27" s="23"/>
      <c r="V27" s="23"/>
    </row>
    <row r="28" spans="1:22" x14ac:dyDescent="0.2">
      <c r="A28" s="17" t="s">
        <v>51</v>
      </c>
      <c r="B28" s="43" t="s">
        <v>475</v>
      </c>
      <c r="C28" s="17" t="s">
        <v>476</v>
      </c>
      <c r="D28" s="18">
        <v>12946251.710000001</v>
      </c>
      <c r="E28" s="18">
        <v>12946251.710000001</v>
      </c>
      <c r="F28" s="18">
        <v>1242928.94</v>
      </c>
      <c r="G28" s="18">
        <v>8062144.71</v>
      </c>
      <c r="H28" s="18">
        <v>0</v>
      </c>
      <c r="I28" s="18">
        <f t="shared" si="2"/>
        <v>8062144.71</v>
      </c>
      <c r="J28" s="18">
        <f t="shared" si="3"/>
        <v>4884107.0000000009</v>
      </c>
      <c r="K28" s="37">
        <f t="shared" si="4"/>
        <v>0.37726031514028091</v>
      </c>
      <c r="L28" s="37">
        <f t="shared" si="5"/>
        <v>-0.90399314273799181</v>
      </c>
      <c r="M28" s="37">
        <f t="shared" si="6"/>
        <v>6.7553745473804119E-2</v>
      </c>
      <c r="R28" s="23"/>
      <c r="S28" s="23"/>
      <c r="T28" s="23"/>
      <c r="U28" s="23"/>
      <c r="V28" s="23"/>
    </row>
    <row r="29" spans="1:22" x14ac:dyDescent="0.2">
      <c r="A29" s="17"/>
      <c r="B29" s="43" t="s">
        <v>54</v>
      </c>
      <c r="C29" s="17" t="s">
        <v>55</v>
      </c>
      <c r="D29" s="18">
        <v>2544589</v>
      </c>
      <c r="E29" s="18">
        <v>2304655</v>
      </c>
      <c r="F29" s="18">
        <v>0</v>
      </c>
      <c r="G29" s="18">
        <v>363714.23</v>
      </c>
      <c r="H29" s="18">
        <v>0</v>
      </c>
      <c r="I29" s="18">
        <f t="shared" si="2"/>
        <v>363714.23</v>
      </c>
      <c r="J29" s="18">
        <f t="shared" si="3"/>
        <v>1940940.77</v>
      </c>
      <c r="K29" s="37">
        <f t="shared" si="4"/>
        <v>0.8421827865776006</v>
      </c>
      <c r="L29" s="37">
        <f t="shared" si="5"/>
        <v>-1</v>
      </c>
      <c r="M29" s="37">
        <f t="shared" si="6"/>
        <v>-0.72945620556160096</v>
      </c>
      <c r="R29" s="23"/>
      <c r="S29" s="23"/>
      <c r="T29" s="23"/>
      <c r="U29" s="23"/>
      <c r="V29" s="23"/>
    </row>
    <row r="30" spans="1:22" x14ac:dyDescent="0.2">
      <c r="A30" s="17"/>
      <c r="B30" s="43" t="s">
        <v>245</v>
      </c>
      <c r="C30" s="17" t="s">
        <v>246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f t="shared" si="2"/>
        <v>0</v>
      </c>
      <c r="J30" s="18">
        <f t="shared" si="3"/>
        <v>0</v>
      </c>
      <c r="K30" s="37" t="str">
        <f t="shared" si="4"/>
        <v>NA</v>
      </c>
      <c r="L30" s="37" t="str">
        <f t="shared" si="5"/>
        <v>NA</v>
      </c>
      <c r="M30" s="37" t="str">
        <f t="shared" si="6"/>
        <v>NA</v>
      </c>
      <c r="R30" s="23"/>
      <c r="S30" s="23"/>
      <c r="T30" s="23"/>
      <c r="U30" s="23"/>
      <c r="V30" s="23"/>
    </row>
    <row r="31" spans="1:22" x14ac:dyDescent="0.2">
      <c r="A31" s="62" t="s">
        <v>56</v>
      </c>
      <c r="B31" s="63"/>
      <c r="C31" s="62"/>
      <c r="D31" s="64">
        <v>15490840.710000001</v>
      </c>
      <c r="E31" s="64">
        <v>15250906.710000001</v>
      </c>
      <c r="F31" s="64">
        <v>1242928.94</v>
      </c>
      <c r="G31" s="64">
        <v>8425858.9399999995</v>
      </c>
      <c r="H31" s="64">
        <v>0</v>
      </c>
      <c r="I31" s="64">
        <f t="shared" si="2"/>
        <v>8425858.9399999995</v>
      </c>
      <c r="J31" s="64">
        <f t="shared" si="3"/>
        <v>6825047.7700000014</v>
      </c>
      <c r="K31" s="65">
        <f t="shared" si="4"/>
        <v>0.4475175082885286</v>
      </c>
      <c r="L31" s="65">
        <f t="shared" si="5"/>
        <v>-0.91850130856908252</v>
      </c>
      <c r="M31" s="65">
        <f t="shared" si="6"/>
        <v>-5.2887157066048983E-2</v>
      </c>
      <c r="R31" s="23"/>
      <c r="S31" s="23"/>
      <c r="T31" s="23"/>
      <c r="U31" s="23"/>
      <c r="V31" s="23"/>
    </row>
    <row r="32" spans="1:22" x14ac:dyDescent="0.2">
      <c r="A32" s="17" t="s">
        <v>163</v>
      </c>
      <c r="B32" s="43" t="s">
        <v>164</v>
      </c>
      <c r="C32" s="17" t="s">
        <v>165</v>
      </c>
      <c r="D32" s="18">
        <v>73880840.069999993</v>
      </c>
      <c r="E32" s="18">
        <v>100063551.65000001</v>
      </c>
      <c r="F32" s="18">
        <v>2501723.09</v>
      </c>
      <c r="G32" s="18">
        <v>34764609.07</v>
      </c>
      <c r="H32" s="18">
        <v>0</v>
      </c>
      <c r="I32" s="18">
        <f t="shared" si="2"/>
        <v>34764609.07</v>
      </c>
      <c r="J32" s="18">
        <f t="shared" si="3"/>
        <v>65298942.580000006</v>
      </c>
      <c r="K32" s="37">
        <f t="shared" si="4"/>
        <v>0.65257470380824723</v>
      </c>
      <c r="L32" s="37">
        <f t="shared" si="5"/>
        <v>-0.97499865786544859</v>
      </c>
      <c r="M32" s="37">
        <f t="shared" si="6"/>
        <v>-0.40441377795699529</v>
      </c>
      <c r="R32" s="23"/>
      <c r="S32" s="23"/>
      <c r="T32" s="23"/>
      <c r="U32" s="23"/>
      <c r="V32" s="23"/>
    </row>
    <row r="33" spans="1:22" x14ac:dyDescent="0.2">
      <c r="A33" s="17"/>
      <c r="B33" s="43" t="s">
        <v>477</v>
      </c>
      <c r="C33" s="17" t="s">
        <v>478</v>
      </c>
      <c r="D33" s="18">
        <v>2555268.77</v>
      </c>
      <c r="E33" s="18">
        <v>3615158.8399999994</v>
      </c>
      <c r="F33" s="18">
        <v>268843.88</v>
      </c>
      <c r="G33" s="18">
        <v>1571074.4700000002</v>
      </c>
      <c r="H33" s="18">
        <v>0</v>
      </c>
      <c r="I33" s="18">
        <f t="shared" si="2"/>
        <v>1571074.4700000002</v>
      </c>
      <c r="J33" s="18">
        <f t="shared" si="3"/>
        <v>2044084.3699999992</v>
      </c>
      <c r="K33" s="37">
        <f t="shared" si="4"/>
        <v>0.5654203481692659</v>
      </c>
      <c r="L33" s="37">
        <f t="shared" si="5"/>
        <v>-0.92563428278022775</v>
      </c>
      <c r="M33" s="37">
        <f t="shared" si="6"/>
        <v>-0.25500631114731298</v>
      </c>
      <c r="R33" s="23"/>
      <c r="S33" s="23"/>
      <c r="T33" s="23"/>
      <c r="U33" s="23"/>
      <c r="V33" s="23"/>
    </row>
    <row r="34" spans="1:22" x14ac:dyDescent="0.2">
      <c r="A34" s="17"/>
      <c r="B34" s="43" t="s">
        <v>166</v>
      </c>
      <c r="C34" s="17" t="s">
        <v>167</v>
      </c>
      <c r="D34" s="18">
        <v>351475415</v>
      </c>
      <c r="E34" s="18">
        <v>499838136.30000001</v>
      </c>
      <c r="F34" s="18">
        <v>0</v>
      </c>
      <c r="G34" s="18">
        <v>52741034.880000003</v>
      </c>
      <c r="H34" s="18">
        <v>0</v>
      </c>
      <c r="I34" s="18">
        <f t="shared" si="2"/>
        <v>52741034.880000003</v>
      </c>
      <c r="J34" s="18">
        <f t="shared" si="3"/>
        <v>447097101.42000002</v>
      </c>
      <c r="K34" s="37">
        <f t="shared" si="4"/>
        <v>0.89448377174576943</v>
      </c>
      <c r="L34" s="37">
        <f t="shared" si="5"/>
        <v>-1</v>
      </c>
      <c r="M34" s="37">
        <f t="shared" si="6"/>
        <v>-0.81911503727846191</v>
      </c>
      <c r="R34" s="23"/>
      <c r="S34" s="23"/>
      <c r="T34" s="23"/>
      <c r="U34" s="23"/>
      <c r="V34" s="23"/>
    </row>
    <row r="35" spans="1:22" x14ac:dyDescent="0.2">
      <c r="A35" s="17"/>
      <c r="B35" s="43" t="s">
        <v>479</v>
      </c>
      <c r="C35" s="17" t="s">
        <v>480</v>
      </c>
      <c r="D35" s="18">
        <v>321087.62</v>
      </c>
      <c r="E35" s="18">
        <v>1107150.6200000001</v>
      </c>
      <c r="F35" s="18">
        <v>0</v>
      </c>
      <c r="G35" s="18">
        <v>0</v>
      </c>
      <c r="H35" s="18">
        <v>0</v>
      </c>
      <c r="I35" s="18">
        <f t="shared" si="2"/>
        <v>0</v>
      </c>
      <c r="J35" s="18">
        <f t="shared" si="3"/>
        <v>1107150.6200000001</v>
      </c>
      <c r="K35" s="37">
        <f t="shared" si="4"/>
        <v>1</v>
      </c>
      <c r="L35" s="37">
        <f t="shared" si="5"/>
        <v>-1</v>
      </c>
      <c r="M35" s="37">
        <f t="shared" si="6"/>
        <v>-1</v>
      </c>
      <c r="R35" s="23"/>
      <c r="S35" s="23"/>
      <c r="T35" s="23"/>
      <c r="U35" s="23"/>
      <c r="V35" s="23"/>
    </row>
    <row r="36" spans="1:22" x14ac:dyDescent="0.2">
      <c r="A36" s="17"/>
      <c r="B36" s="43" t="s">
        <v>481</v>
      </c>
      <c r="C36" s="17" t="s">
        <v>482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f t="shared" si="2"/>
        <v>0</v>
      </c>
      <c r="J36" s="18">
        <f t="shared" si="3"/>
        <v>0</v>
      </c>
      <c r="K36" s="37" t="str">
        <f t="shared" si="4"/>
        <v>NA</v>
      </c>
      <c r="L36" s="37" t="str">
        <f t="shared" si="5"/>
        <v>NA</v>
      </c>
      <c r="M36" s="37" t="str">
        <f t="shared" si="6"/>
        <v>NA</v>
      </c>
      <c r="R36" s="23"/>
      <c r="S36" s="23"/>
      <c r="T36" s="23"/>
      <c r="U36" s="23"/>
      <c r="V36" s="23"/>
    </row>
    <row r="37" spans="1:22" x14ac:dyDescent="0.2">
      <c r="A37" s="17"/>
      <c r="B37" s="43" t="s">
        <v>483</v>
      </c>
      <c r="C37" s="17" t="s">
        <v>484</v>
      </c>
      <c r="F37" s="18">
        <v>0</v>
      </c>
      <c r="G37" s="18">
        <v>0</v>
      </c>
      <c r="H37" s="18">
        <v>0</v>
      </c>
      <c r="I37" s="18">
        <f t="shared" ref="I37:I40" si="7">SUM(G37:H37)</f>
        <v>0</v>
      </c>
      <c r="J37" s="18">
        <f t="shared" ref="J37:J40" si="8">E37-I37</f>
        <v>0</v>
      </c>
      <c r="K37" s="37" t="str">
        <f t="shared" ref="K37:K40" si="9">IF(E37=0,"NA",J37/E37)</f>
        <v>NA</v>
      </c>
      <c r="L37" s="37" t="str">
        <f t="shared" ref="L37:L40" si="10">IF(E37=0,"NA",(  ( F37 - (E37/$L$6)) / (E37/$L$6)))</f>
        <v>NA</v>
      </c>
      <c r="M37" s="37" t="str">
        <f t="shared" ref="M37:M40" si="11">IF(E37=0,"NA",(  ( G37 - ($M$6*(E37/12))) / ($M$6*(E37/12))))</f>
        <v>NA</v>
      </c>
      <c r="R37" s="23"/>
      <c r="S37" s="23"/>
      <c r="T37" s="23"/>
      <c r="U37" s="23"/>
      <c r="V37" s="23"/>
    </row>
    <row r="38" spans="1:22" x14ac:dyDescent="0.2">
      <c r="A38" s="62" t="s">
        <v>168</v>
      </c>
      <c r="B38" s="63"/>
      <c r="C38" s="62"/>
      <c r="D38" s="64">
        <v>428232611.45999998</v>
      </c>
      <c r="E38" s="64">
        <v>604623997.40999997</v>
      </c>
      <c r="F38" s="64">
        <v>2770566.9699999997</v>
      </c>
      <c r="G38" s="64">
        <v>89076718.420000002</v>
      </c>
      <c r="H38" s="64">
        <v>0</v>
      </c>
      <c r="I38" s="64">
        <f t="shared" si="7"/>
        <v>89076718.420000002</v>
      </c>
      <c r="J38" s="64">
        <f t="shared" si="8"/>
        <v>515547278.98999995</v>
      </c>
      <c r="K38" s="65">
        <f t="shared" si="9"/>
        <v>0.85267419288421586</v>
      </c>
      <c r="L38" s="65">
        <f t="shared" si="10"/>
        <v>-0.99541770260216567</v>
      </c>
      <c r="M38" s="65">
        <f t="shared" si="11"/>
        <v>-0.74744147351579859</v>
      </c>
      <c r="R38" s="23"/>
      <c r="S38" s="23"/>
      <c r="T38" s="23"/>
      <c r="U38" s="23"/>
      <c r="V38" s="23"/>
    </row>
    <row r="39" spans="1:22" x14ac:dyDescent="0.2">
      <c r="A39" s="17" t="s">
        <v>23</v>
      </c>
      <c r="B39" s="43" t="s">
        <v>24</v>
      </c>
      <c r="C39" s="17" t="s">
        <v>25</v>
      </c>
      <c r="D39" s="18">
        <v>4445423</v>
      </c>
      <c r="E39" s="18">
        <v>4445423</v>
      </c>
      <c r="F39" s="18">
        <v>60262.17</v>
      </c>
      <c r="G39" s="18">
        <v>289152.75</v>
      </c>
      <c r="H39" s="18">
        <v>0</v>
      </c>
      <c r="I39" s="18">
        <f t="shared" si="7"/>
        <v>289152.75</v>
      </c>
      <c r="J39" s="18">
        <f t="shared" si="8"/>
        <v>4156270.25</v>
      </c>
      <c r="K39" s="37">
        <f t="shared" si="9"/>
        <v>0.93495495254332373</v>
      </c>
      <c r="L39" s="37">
        <f t="shared" si="10"/>
        <v>-0.98644399644308312</v>
      </c>
      <c r="M39" s="37">
        <f t="shared" si="11"/>
        <v>-0.88849420435998361</v>
      </c>
      <c r="R39" s="23"/>
      <c r="S39" s="23"/>
      <c r="T39" s="23"/>
      <c r="U39" s="23"/>
      <c r="V39" s="23"/>
    </row>
    <row r="40" spans="1:22" x14ac:dyDescent="0.2">
      <c r="A40" s="17"/>
      <c r="B40" s="43" t="s">
        <v>255</v>
      </c>
      <c r="C40" s="17" t="s">
        <v>256</v>
      </c>
      <c r="D40" s="18">
        <v>0</v>
      </c>
      <c r="E40" s="18">
        <v>705</v>
      </c>
      <c r="F40" s="18">
        <v>0</v>
      </c>
      <c r="G40" s="18">
        <v>1410</v>
      </c>
      <c r="H40" s="18">
        <v>0</v>
      </c>
      <c r="I40" s="18">
        <f t="shared" si="7"/>
        <v>1410</v>
      </c>
      <c r="J40" s="18">
        <f t="shared" si="8"/>
        <v>-705</v>
      </c>
      <c r="K40" s="37">
        <f t="shared" si="9"/>
        <v>-1</v>
      </c>
      <c r="L40" s="37">
        <f t="shared" si="10"/>
        <v>-1</v>
      </c>
      <c r="M40" s="37">
        <f t="shared" si="11"/>
        <v>2.4285714285714284</v>
      </c>
      <c r="R40" s="23"/>
      <c r="S40" s="23"/>
      <c r="T40" s="23"/>
      <c r="U40" s="23"/>
      <c r="V40" s="23"/>
    </row>
    <row r="41" spans="1:22" x14ac:dyDescent="0.2">
      <c r="A41" s="62" t="s">
        <v>26</v>
      </c>
      <c r="B41" s="63"/>
      <c r="C41" s="62"/>
      <c r="D41" s="64">
        <v>4445423</v>
      </c>
      <c r="E41" s="64">
        <v>4446128</v>
      </c>
      <c r="F41" s="64">
        <v>60262.17</v>
      </c>
      <c r="G41" s="64">
        <v>290562.75</v>
      </c>
      <c r="H41" s="64">
        <v>0</v>
      </c>
      <c r="I41" s="64">
        <f t="shared" ref="I41" si="12">SUM(G41:H41)</f>
        <v>290562.75</v>
      </c>
      <c r="J41" s="64">
        <f t="shared" ref="J41" si="13">E41-I41</f>
        <v>4155565.25</v>
      </c>
      <c r="K41" s="65">
        <f t="shared" ref="K41" si="14">IF(E41=0,"NA",J41/E41)</f>
        <v>0.93464813653588019</v>
      </c>
      <c r="L41" s="65">
        <f t="shared" ref="L41" si="15">IF(E41=0,"NA",(  ( F41 - (E41/$L$6)) / (E41/$L$6)))</f>
        <v>-0.9864461459499142</v>
      </c>
      <c r="M41" s="65">
        <f t="shared" ref="M41" si="16">IF(E41=0,"NA",(  ( G41 - ($M$6*(E41/12))) / ($M$6*(E41/12))))</f>
        <v>-0.88796823406150893</v>
      </c>
      <c r="R41" s="23"/>
      <c r="S41" s="23"/>
      <c r="T41" s="23"/>
      <c r="U41" s="23"/>
      <c r="V41" s="23"/>
    </row>
    <row r="42" spans="1:22" s="13" customFormat="1" ht="15.75" x14ac:dyDescent="0.25">
      <c r="A42" s="23"/>
      <c r="B42" s="31"/>
      <c r="C42" s="23"/>
      <c r="D42" s="18"/>
      <c r="E42" s="18"/>
      <c r="F42" s="18"/>
      <c r="G42" s="18"/>
      <c r="H42" s="18"/>
      <c r="I42" s="18"/>
      <c r="J42" s="18"/>
      <c r="K42" s="37"/>
      <c r="L42" s="37"/>
      <c r="M42" s="37"/>
      <c r="N42" s="17"/>
    </row>
    <row r="43" spans="1:22" customFormat="1" ht="15.75" x14ac:dyDescent="0.25">
      <c r="A43" s="25" t="s">
        <v>28</v>
      </c>
      <c r="B43" s="32"/>
      <c r="C43" s="25"/>
      <c r="D43" s="6">
        <f>+D25+D27+D31+D38+D41</f>
        <v>479162817.71999997</v>
      </c>
      <c r="E43" s="6">
        <f t="shared" ref="E43:J43" si="17">+E25+E27+E31+E38+E41</f>
        <v>655684974.66999996</v>
      </c>
      <c r="F43" s="6">
        <f t="shared" si="17"/>
        <v>6890924.0399999991</v>
      </c>
      <c r="G43" s="6">
        <f t="shared" si="17"/>
        <v>116049124.38</v>
      </c>
      <c r="H43" s="6">
        <f t="shared" si="17"/>
        <v>0</v>
      </c>
      <c r="I43" s="6">
        <f t="shared" si="17"/>
        <v>116049124.38</v>
      </c>
      <c r="J43" s="6">
        <f t="shared" si="17"/>
        <v>539635850.28999996</v>
      </c>
      <c r="K43" s="38">
        <f t="shared" ref="K43" si="18">IF(E43=0,"NA",J43/E43)</f>
        <v>0.82301085298102727</v>
      </c>
      <c r="L43" s="38">
        <f t="shared" ref="L43" si="19">IF(E43=0,"NA",(  ( F43 - (E43/$L$6)) / (E43/$L$6)))</f>
        <v>-0.98949049573163073</v>
      </c>
      <c r="M43" s="38">
        <f t="shared" ref="M43" si="20">IF(E43=0,"NA",(  ( G43 - ($M$6*(E43/12))) / ($M$6*(E43/12))))</f>
        <v>-0.69659003368176109</v>
      </c>
      <c r="N43" s="13"/>
      <c r="O43" s="17"/>
      <c r="P43" s="17"/>
      <c r="Q43" s="17"/>
      <c r="R43" s="17"/>
      <c r="S43" s="17"/>
      <c r="T43" s="17"/>
      <c r="U43" s="17"/>
      <c r="V43" s="17"/>
    </row>
    <row r="44" spans="1:22" x14ac:dyDescent="0.2">
      <c r="A44" s="21"/>
      <c r="B44" s="34"/>
      <c r="C44" s="21"/>
      <c r="D44" s="5"/>
      <c r="E44" s="5"/>
      <c r="F44" s="5"/>
      <c r="G44" s="5"/>
      <c r="H44" s="5"/>
      <c r="I44" s="5"/>
      <c r="J44" s="5"/>
      <c r="K44" s="40"/>
      <c r="L44" s="40"/>
      <c r="M44" s="40"/>
      <c r="N44"/>
    </row>
    <row r="45" spans="1:22" x14ac:dyDescent="0.2">
      <c r="A45" s="17" t="s">
        <v>63</v>
      </c>
      <c r="B45" s="43" t="s">
        <v>64</v>
      </c>
      <c r="C45" s="17" t="s">
        <v>65</v>
      </c>
      <c r="D45" s="18">
        <v>14500556.390000004</v>
      </c>
      <c r="E45" s="18">
        <v>52293053.070000008</v>
      </c>
      <c r="F45" s="18">
        <v>1505934.5299999998</v>
      </c>
      <c r="G45" s="18">
        <v>7058621.6000000034</v>
      </c>
      <c r="H45" s="18">
        <v>149.32</v>
      </c>
      <c r="I45" s="18">
        <f t="shared" ref="I45" si="21">SUM(G45:H45)</f>
        <v>7058770.9200000037</v>
      </c>
      <c r="J45" s="18">
        <f t="shared" ref="J45" si="22">E45-I45</f>
        <v>45234282.150000006</v>
      </c>
      <c r="K45" s="37">
        <f t="shared" ref="K45" si="23">IF(E45=0,"NA",J45/E45)</f>
        <v>0.86501513096680238</v>
      </c>
      <c r="L45" s="37">
        <f t="shared" ref="L45" si="24">IF(E45=0,"NA",(  ( F45 - (E45/$L$6)) / (E45/$L$6)))</f>
        <v>-0.97120201553380059</v>
      </c>
      <c r="M45" s="37">
        <f t="shared" ref="M45" si="25">IF(E45=0,"NA",(  ( G45 - ($M$6*(E45/12))) / ($M$6*(E45/12))))</f>
        <v>-0.76860226242230056</v>
      </c>
    </row>
    <row r="46" spans="1:22" x14ac:dyDescent="0.2">
      <c r="A46" s="17"/>
      <c r="B46" s="43" t="s">
        <v>485</v>
      </c>
      <c r="C46" s="17" t="s">
        <v>486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f t="shared" ref="I46:I75" si="26">SUM(G46:H46)</f>
        <v>0</v>
      </c>
      <c r="J46" s="18">
        <f t="shared" ref="J46:J75" si="27">E46-I46</f>
        <v>0</v>
      </c>
      <c r="K46" s="37" t="str">
        <f t="shared" ref="K46:K75" si="28">IF(E46=0,"NA",J46/E46)</f>
        <v>NA</v>
      </c>
      <c r="L46" s="37" t="str">
        <f t="shared" ref="L46:L75" si="29">IF(E46=0,"NA",(  ( F46 - (E46/$L$6)) / (E46/$L$6)))</f>
        <v>NA</v>
      </c>
      <c r="M46" s="37" t="str">
        <f t="shared" ref="M46:M75" si="30">IF(E46=0,"NA",(  ( G46 - ($M$6*(E46/12))) / ($M$6*(E46/12))))</f>
        <v>NA</v>
      </c>
    </row>
    <row r="47" spans="1:22" x14ac:dyDescent="0.2">
      <c r="A47" s="17"/>
      <c r="B47" s="43" t="s">
        <v>257</v>
      </c>
      <c r="C47" s="17" t="s">
        <v>66</v>
      </c>
      <c r="D47" s="18">
        <v>76000</v>
      </c>
      <c r="E47" s="18">
        <v>34680</v>
      </c>
      <c r="F47" s="18">
        <v>1030</v>
      </c>
      <c r="G47" s="18">
        <v>12886.89</v>
      </c>
      <c r="H47" s="18">
        <v>0</v>
      </c>
      <c r="I47" s="18">
        <f t="shared" si="26"/>
        <v>12886.89</v>
      </c>
      <c r="J47" s="18">
        <f t="shared" si="27"/>
        <v>21793.11</v>
      </c>
      <c r="K47" s="37">
        <f t="shared" si="28"/>
        <v>0.62840570934256057</v>
      </c>
      <c r="L47" s="37">
        <f t="shared" si="29"/>
        <v>-0.97029988465974626</v>
      </c>
      <c r="M47" s="37">
        <f t="shared" si="30"/>
        <v>-0.36298121601581812</v>
      </c>
    </row>
    <row r="48" spans="1:22" x14ac:dyDescent="0.2">
      <c r="A48" s="17"/>
      <c r="B48" s="43" t="s">
        <v>67</v>
      </c>
      <c r="C48" s="17" t="s">
        <v>66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26"/>
        <v>0</v>
      </c>
      <c r="J48" s="18">
        <f t="shared" si="27"/>
        <v>0</v>
      </c>
      <c r="K48" s="37" t="str">
        <f t="shared" si="28"/>
        <v>NA</v>
      </c>
      <c r="L48" s="37" t="str">
        <f t="shared" si="29"/>
        <v>NA</v>
      </c>
      <c r="M48" s="37" t="str">
        <f t="shared" si="30"/>
        <v>NA</v>
      </c>
    </row>
    <row r="49" spans="1:13" x14ac:dyDescent="0.2">
      <c r="A49" s="17"/>
      <c r="B49" s="43" t="s">
        <v>258</v>
      </c>
      <c r="C49" s="17" t="s">
        <v>259</v>
      </c>
      <c r="D49" s="18">
        <v>0</v>
      </c>
      <c r="E49" s="18">
        <v>33322</v>
      </c>
      <c r="F49" s="18">
        <v>28364.7</v>
      </c>
      <c r="G49" s="18">
        <v>179096.87000000002</v>
      </c>
      <c r="H49" s="18">
        <v>0</v>
      </c>
      <c r="I49" s="18">
        <f t="shared" si="26"/>
        <v>179096.87000000002</v>
      </c>
      <c r="J49" s="18">
        <f t="shared" si="27"/>
        <v>-145774.87000000002</v>
      </c>
      <c r="K49" s="37">
        <f t="shared" si="28"/>
        <v>-4.3747335093931943</v>
      </c>
      <c r="L49" s="37">
        <f t="shared" si="29"/>
        <v>-0.14876958165776361</v>
      </c>
      <c r="M49" s="37">
        <f t="shared" si="30"/>
        <v>8.2138288732454754</v>
      </c>
    </row>
    <row r="50" spans="1:13" x14ac:dyDescent="0.2">
      <c r="A50" s="17"/>
      <c r="B50" s="43" t="s">
        <v>260</v>
      </c>
      <c r="C50" s="17" t="s">
        <v>261</v>
      </c>
      <c r="D50" s="18">
        <v>153500</v>
      </c>
      <c r="E50" s="18">
        <v>100000</v>
      </c>
      <c r="F50" s="18">
        <v>0</v>
      </c>
      <c r="G50" s="18">
        <v>0</v>
      </c>
      <c r="H50" s="18">
        <v>0</v>
      </c>
      <c r="I50" s="18">
        <f t="shared" si="26"/>
        <v>0</v>
      </c>
      <c r="J50" s="18">
        <f t="shared" si="27"/>
        <v>100000</v>
      </c>
      <c r="K50" s="37">
        <f t="shared" si="28"/>
        <v>1</v>
      </c>
      <c r="L50" s="37">
        <f t="shared" si="29"/>
        <v>-1</v>
      </c>
      <c r="M50" s="37">
        <f t="shared" si="30"/>
        <v>-1</v>
      </c>
    </row>
    <row r="51" spans="1:13" x14ac:dyDescent="0.2">
      <c r="A51" s="17"/>
      <c r="B51" s="43" t="s">
        <v>262</v>
      </c>
      <c r="C51" s="17" t="s">
        <v>263</v>
      </c>
      <c r="D51" s="18">
        <v>0</v>
      </c>
      <c r="E51" s="18">
        <v>981081</v>
      </c>
      <c r="F51" s="18">
        <v>493</v>
      </c>
      <c r="G51" s="18">
        <v>28603.25</v>
      </c>
      <c r="H51" s="18">
        <v>0</v>
      </c>
      <c r="I51" s="18">
        <f t="shared" si="26"/>
        <v>28603.25</v>
      </c>
      <c r="J51" s="18">
        <f t="shared" si="27"/>
        <v>952477.75</v>
      </c>
      <c r="K51" s="37">
        <f t="shared" si="28"/>
        <v>0.97084516976681845</v>
      </c>
      <c r="L51" s="37">
        <f t="shared" si="29"/>
        <v>-0.99949749307141811</v>
      </c>
      <c r="M51" s="37">
        <f t="shared" si="30"/>
        <v>-0.95002029102883156</v>
      </c>
    </row>
    <row r="52" spans="1:13" x14ac:dyDescent="0.2">
      <c r="A52" s="17"/>
      <c r="B52" s="43" t="s">
        <v>264</v>
      </c>
      <c r="C52" s="17" t="s">
        <v>265</v>
      </c>
      <c r="D52" s="18">
        <v>30090.06</v>
      </c>
      <c r="E52" s="18">
        <v>65652</v>
      </c>
      <c r="F52" s="18">
        <v>2907.12</v>
      </c>
      <c r="G52" s="18">
        <v>14535.599999999999</v>
      </c>
      <c r="H52" s="18">
        <v>0</v>
      </c>
      <c r="I52" s="18">
        <f t="shared" si="26"/>
        <v>14535.599999999999</v>
      </c>
      <c r="J52" s="18">
        <f t="shared" si="27"/>
        <v>51116.4</v>
      </c>
      <c r="K52" s="37">
        <f t="shared" si="28"/>
        <v>0.77859623469201245</v>
      </c>
      <c r="L52" s="37">
        <f t="shared" si="29"/>
        <v>-0.95571924693840249</v>
      </c>
      <c r="M52" s="37">
        <f t="shared" si="30"/>
        <v>-0.62045068804344994</v>
      </c>
    </row>
    <row r="53" spans="1:13" x14ac:dyDescent="0.2">
      <c r="A53" s="17"/>
      <c r="B53" s="43" t="s">
        <v>266</v>
      </c>
      <c r="C53" s="17" t="s">
        <v>267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f t="shared" si="26"/>
        <v>0</v>
      </c>
      <c r="J53" s="18">
        <f t="shared" si="27"/>
        <v>0</v>
      </c>
      <c r="K53" s="37" t="str">
        <f t="shared" si="28"/>
        <v>NA</v>
      </c>
      <c r="L53" s="37" t="str">
        <f t="shared" si="29"/>
        <v>NA</v>
      </c>
      <c r="M53" s="37" t="str">
        <f t="shared" si="30"/>
        <v>NA</v>
      </c>
    </row>
    <row r="54" spans="1:13" x14ac:dyDescent="0.2">
      <c r="A54" s="17"/>
      <c r="B54" s="43" t="s">
        <v>268</v>
      </c>
      <c r="C54" s="17" t="s">
        <v>269</v>
      </c>
      <c r="D54" s="18">
        <v>5025452.0299999863</v>
      </c>
      <c r="E54" s="18">
        <v>7019372.8999999827</v>
      </c>
      <c r="F54" s="18">
        <v>393470.29999999964</v>
      </c>
      <c r="G54" s="18">
        <v>2122797.8599999966</v>
      </c>
      <c r="H54" s="18">
        <v>0</v>
      </c>
      <c r="I54" s="18">
        <f t="shared" si="26"/>
        <v>2122797.8599999966</v>
      </c>
      <c r="J54" s="18">
        <f t="shared" si="27"/>
        <v>4896575.0399999861</v>
      </c>
      <c r="K54" s="37">
        <f t="shared" si="28"/>
        <v>0.69758012713642814</v>
      </c>
      <c r="L54" s="37">
        <f t="shared" si="29"/>
        <v>-0.94394509230304591</v>
      </c>
      <c r="M54" s="37">
        <f t="shared" si="30"/>
        <v>-0.48156593223387673</v>
      </c>
    </row>
    <row r="55" spans="1:13" x14ac:dyDescent="0.2">
      <c r="A55" s="17"/>
      <c r="B55" s="43" t="s">
        <v>270</v>
      </c>
      <c r="C55" s="17" t="s">
        <v>271</v>
      </c>
      <c r="D55" s="18">
        <v>330351</v>
      </c>
      <c r="E55" s="18">
        <v>311069</v>
      </c>
      <c r="F55" s="18">
        <v>21971.18</v>
      </c>
      <c r="G55" s="18">
        <v>111867.98000000001</v>
      </c>
      <c r="H55" s="18">
        <v>0</v>
      </c>
      <c r="I55" s="18">
        <f t="shared" si="26"/>
        <v>111867.98000000001</v>
      </c>
      <c r="J55" s="18">
        <f t="shared" si="27"/>
        <v>199201.02</v>
      </c>
      <c r="K55" s="37">
        <f t="shared" si="28"/>
        <v>0.64037567227849768</v>
      </c>
      <c r="L55" s="37">
        <f t="shared" si="29"/>
        <v>-0.92936878956115843</v>
      </c>
      <c r="M55" s="37">
        <f t="shared" si="30"/>
        <v>-0.38350115247742461</v>
      </c>
    </row>
    <row r="56" spans="1:13" x14ac:dyDescent="0.2">
      <c r="A56" s="17"/>
      <c r="B56" s="43" t="s">
        <v>272</v>
      </c>
      <c r="C56" s="17" t="s">
        <v>273</v>
      </c>
      <c r="D56" s="18">
        <v>161581.45000000001</v>
      </c>
      <c r="E56" s="18">
        <v>171245</v>
      </c>
      <c r="F56" s="18">
        <v>14270.4</v>
      </c>
      <c r="G56" s="18">
        <v>71352.03</v>
      </c>
      <c r="H56" s="18">
        <v>0</v>
      </c>
      <c r="I56" s="18">
        <f t="shared" si="26"/>
        <v>71352.03</v>
      </c>
      <c r="J56" s="18">
        <f t="shared" si="27"/>
        <v>99892.97</v>
      </c>
      <c r="K56" s="37">
        <f t="shared" si="28"/>
        <v>0.58333364477794969</v>
      </c>
      <c r="L56" s="37">
        <f t="shared" si="29"/>
        <v>-0.91666676399310931</v>
      </c>
      <c r="M56" s="37">
        <f t="shared" si="30"/>
        <v>-0.28571481961934231</v>
      </c>
    </row>
    <row r="57" spans="1:13" x14ac:dyDescent="0.2">
      <c r="A57" s="17"/>
      <c r="B57" s="43" t="s">
        <v>310</v>
      </c>
      <c r="C57" s="17" t="s">
        <v>311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f t="shared" si="26"/>
        <v>0</v>
      </c>
      <c r="J57" s="18">
        <f t="shared" si="27"/>
        <v>0</v>
      </c>
      <c r="K57" s="37" t="str">
        <f t="shared" si="28"/>
        <v>NA</v>
      </c>
      <c r="L57" s="37" t="str">
        <f t="shared" si="29"/>
        <v>NA</v>
      </c>
      <c r="M57" s="37" t="str">
        <f t="shared" si="30"/>
        <v>NA</v>
      </c>
    </row>
    <row r="58" spans="1:13" x14ac:dyDescent="0.2">
      <c r="A58" s="17"/>
      <c r="B58" s="43" t="s">
        <v>274</v>
      </c>
      <c r="C58" s="17" t="s">
        <v>275</v>
      </c>
      <c r="D58" s="18">
        <v>0</v>
      </c>
      <c r="E58" s="18">
        <v>119539</v>
      </c>
      <c r="F58" s="18">
        <v>0</v>
      </c>
      <c r="G58" s="18">
        <v>0</v>
      </c>
      <c r="H58" s="18">
        <v>0</v>
      </c>
      <c r="I58" s="18">
        <f t="shared" si="26"/>
        <v>0</v>
      </c>
      <c r="J58" s="18">
        <f t="shared" si="27"/>
        <v>119539</v>
      </c>
      <c r="K58" s="37">
        <f t="shared" si="28"/>
        <v>1</v>
      </c>
      <c r="L58" s="37">
        <f t="shared" si="29"/>
        <v>-1</v>
      </c>
      <c r="M58" s="37">
        <f t="shared" si="30"/>
        <v>-1</v>
      </c>
    </row>
    <row r="59" spans="1:13" x14ac:dyDescent="0.2">
      <c r="A59" s="17"/>
      <c r="B59" s="43" t="s">
        <v>276</v>
      </c>
      <c r="C59" s="17" t="s">
        <v>277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f t="shared" si="26"/>
        <v>0</v>
      </c>
      <c r="J59" s="18">
        <f t="shared" si="27"/>
        <v>0</v>
      </c>
      <c r="K59" s="37" t="str">
        <f t="shared" si="28"/>
        <v>NA</v>
      </c>
      <c r="L59" s="37" t="str">
        <f t="shared" si="29"/>
        <v>NA</v>
      </c>
      <c r="M59" s="37" t="str">
        <f t="shared" si="30"/>
        <v>NA</v>
      </c>
    </row>
    <row r="60" spans="1:13" x14ac:dyDescent="0.2">
      <c r="A60" s="17"/>
      <c r="B60" s="43" t="s">
        <v>120</v>
      </c>
      <c r="C60" s="17" t="s">
        <v>121</v>
      </c>
      <c r="D60" s="18">
        <v>3942269</v>
      </c>
      <c r="E60" s="18">
        <v>4088069</v>
      </c>
      <c r="F60" s="18">
        <v>0</v>
      </c>
      <c r="G60" s="18">
        <v>1957642.9999999998</v>
      </c>
      <c r="H60" s="18">
        <v>0</v>
      </c>
      <c r="I60" s="18">
        <f t="shared" si="26"/>
        <v>1957642.9999999998</v>
      </c>
      <c r="J60" s="18">
        <f t="shared" si="27"/>
        <v>2130426</v>
      </c>
      <c r="K60" s="37">
        <f t="shared" si="28"/>
        <v>0.52113259340779228</v>
      </c>
      <c r="L60" s="37">
        <f t="shared" si="29"/>
        <v>-1</v>
      </c>
      <c r="M60" s="37">
        <f t="shared" si="30"/>
        <v>-0.17908444584192984</v>
      </c>
    </row>
    <row r="61" spans="1:13" x14ac:dyDescent="0.2">
      <c r="A61" s="17"/>
      <c r="B61" s="43" t="s">
        <v>72</v>
      </c>
      <c r="C61" s="17" t="s">
        <v>73</v>
      </c>
      <c r="D61" s="18">
        <v>21510000</v>
      </c>
      <c r="E61" s="18">
        <v>39293662</v>
      </c>
      <c r="F61" s="18">
        <v>148137.68</v>
      </c>
      <c r="G61" s="18">
        <v>3978496.3699999996</v>
      </c>
      <c r="H61" s="18">
        <v>0</v>
      </c>
      <c r="I61" s="18">
        <f t="shared" si="26"/>
        <v>3978496.3699999996</v>
      </c>
      <c r="J61" s="18">
        <f t="shared" si="27"/>
        <v>35315165.630000003</v>
      </c>
      <c r="K61" s="37">
        <f t="shared" si="28"/>
        <v>0.89874966680377111</v>
      </c>
      <c r="L61" s="37">
        <f t="shared" si="29"/>
        <v>-0.9962299853854294</v>
      </c>
      <c r="M61" s="37">
        <f t="shared" si="30"/>
        <v>-0.82642800023503604</v>
      </c>
    </row>
    <row r="62" spans="1:13" x14ac:dyDescent="0.2">
      <c r="A62" s="17"/>
      <c r="B62" s="43" t="s">
        <v>284</v>
      </c>
      <c r="C62" s="17" t="s">
        <v>285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f t="shared" si="26"/>
        <v>0</v>
      </c>
      <c r="J62" s="18">
        <f t="shared" si="27"/>
        <v>0</v>
      </c>
      <c r="K62" s="37" t="str">
        <f t="shared" si="28"/>
        <v>NA</v>
      </c>
      <c r="L62" s="37" t="str">
        <f t="shared" si="29"/>
        <v>NA</v>
      </c>
      <c r="M62" s="37" t="str">
        <f t="shared" si="30"/>
        <v>NA</v>
      </c>
    </row>
    <row r="63" spans="1:13" x14ac:dyDescent="0.2">
      <c r="A63" s="17"/>
      <c r="B63" s="43" t="s">
        <v>74</v>
      </c>
      <c r="C63" s="17" t="s">
        <v>75</v>
      </c>
      <c r="D63" s="18">
        <v>4014833.06</v>
      </c>
      <c r="E63" s="18">
        <v>10923550</v>
      </c>
      <c r="F63" s="18">
        <v>288224.70999999996</v>
      </c>
      <c r="G63" s="18">
        <v>1401796.34</v>
      </c>
      <c r="H63" s="18">
        <v>0</v>
      </c>
      <c r="I63" s="18">
        <f t="shared" si="26"/>
        <v>1401796.34</v>
      </c>
      <c r="J63" s="18">
        <f t="shared" si="27"/>
        <v>9521753.6600000001</v>
      </c>
      <c r="K63" s="37">
        <f t="shared" si="28"/>
        <v>0.8716720901172238</v>
      </c>
      <c r="L63" s="37">
        <f t="shared" si="29"/>
        <v>-0.97361437353241387</v>
      </c>
      <c r="M63" s="37">
        <f t="shared" si="30"/>
        <v>-0.7800092973438123</v>
      </c>
    </row>
    <row r="64" spans="1:13" x14ac:dyDescent="0.2">
      <c r="A64" s="17"/>
      <c r="B64" s="43" t="s">
        <v>76</v>
      </c>
      <c r="C64" s="17" t="s">
        <v>77</v>
      </c>
      <c r="D64" s="18">
        <v>3945245.27</v>
      </c>
      <c r="E64" s="18">
        <v>15183973.699999999</v>
      </c>
      <c r="F64" s="18">
        <v>326707.53999999998</v>
      </c>
      <c r="G64" s="18">
        <v>2148115.9999999972</v>
      </c>
      <c r="H64" s="18">
        <v>0</v>
      </c>
      <c r="I64" s="18">
        <f t="shared" si="26"/>
        <v>2148115.9999999972</v>
      </c>
      <c r="J64" s="18">
        <f t="shared" si="27"/>
        <v>13035857.700000003</v>
      </c>
      <c r="K64" s="37">
        <f t="shared" si="28"/>
        <v>0.85852741565272883</v>
      </c>
      <c r="L64" s="37">
        <f t="shared" si="29"/>
        <v>-0.97848339660914985</v>
      </c>
      <c r="M64" s="37">
        <f t="shared" si="30"/>
        <v>-0.75747556969039231</v>
      </c>
    </row>
    <row r="65" spans="1:13" x14ac:dyDescent="0.2">
      <c r="A65" s="17"/>
      <c r="B65" s="43" t="s">
        <v>82</v>
      </c>
      <c r="C65" s="17" t="s">
        <v>83</v>
      </c>
      <c r="D65" s="18">
        <v>1226271.8600000003</v>
      </c>
      <c r="E65" s="18">
        <v>3327204.54</v>
      </c>
      <c r="F65" s="18">
        <v>73445.379999999859</v>
      </c>
      <c r="G65" s="18">
        <v>514643.25999999966</v>
      </c>
      <c r="H65" s="18">
        <v>0</v>
      </c>
      <c r="I65" s="18">
        <f t="shared" si="26"/>
        <v>514643.25999999966</v>
      </c>
      <c r="J65" s="18">
        <f t="shared" si="27"/>
        <v>2812561.2800000003</v>
      </c>
      <c r="K65" s="37">
        <f t="shared" si="28"/>
        <v>0.8453226263029805</v>
      </c>
      <c r="L65" s="37">
        <f t="shared" si="29"/>
        <v>-0.97792579953620773</v>
      </c>
      <c r="M65" s="37">
        <f t="shared" si="30"/>
        <v>-0.73483878794796664</v>
      </c>
    </row>
    <row r="66" spans="1:13" x14ac:dyDescent="0.2">
      <c r="A66" s="17"/>
      <c r="B66" s="43" t="s">
        <v>84</v>
      </c>
      <c r="C66" s="17" t="s">
        <v>85</v>
      </c>
      <c r="D66" s="18">
        <v>37534677.049999997</v>
      </c>
      <c r="E66" s="18">
        <v>6449151.7799999993</v>
      </c>
      <c r="F66" s="18">
        <v>158385.79</v>
      </c>
      <c r="G66" s="18">
        <v>671167.55999999994</v>
      </c>
      <c r="H66" s="18">
        <v>482706.62</v>
      </c>
      <c r="I66" s="18">
        <f t="shared" si="26"/>
        <v>1153874.18</v>
      </c>
      <c r="J66" s="18">
        <f t="shared" si="27"/>
        <v>5295277.5999999996</v>
      </c>
      <c r="K66" s="37">
        <f t="shared" si="28"/>
        <v>0.82108124923057713</v>
      </c>
      <c r="L66" s="37">
        <f t="shared" si="29"/>
        <v>-0.97544083386420155</v>
      </c>
      <c r="M66" s="37">
        <f t="shared" si="30"/>
        <v>-0.82159313360120667</v>
      </c>
    </row>
    <row r="67" spans="1:13" x14ac:dyDescent="0.2">
      <c r="A67" s="17"/>
      <c r="B67" s="43" t="s">
        <v>296</v>
      </c>
      <c r="C67" s="17" t="s">
        <v>297</v>
      </c>
      <c r="D67" s="18">
        <v>1998053</v>
      </c>
      <c r="E67" s="18">
        <v>8300345.4099999992</v>
      </c>
      <c r="F67" s="18">
        <v>704229.30999999994</v>
      </c>
      <c r="G67" s="18">
        <v>1717170.71</v>
      </c>
      <c r="H67" s="18">
        <v>14305.01</v>
      </c>
      <c r="I67" s="18">
        <f t="shared" si="26"/>
        <v>1731475.72</v>
      </c>
      <c r="J67" s="18">
        <f t="shared" si="27"/>
        <v>6568869.6899999995</v>
      </c>
      <c r="K67" s="37">
        <f t="shared" si="28"/>
        <v>0.79139714861577071</v>
      </c>
      <c r="L67" s="37">
        <f t="shared" si="29"/>
        <v>-0.91515662599395375</v>
      </c>
      <c r="M67" s="37">
        <f t="shared" si="30"/>
        <v>-0.64534955212871592</v>
      </c>
    </row>
    <row r="68" spans="1:13" x14ac:dyDescent="0.2">
      <c r="A68" s="17"/>
      <c r="B68" s="43" t="s">
        <v>487</v>
      </c>
      <c r="C68" s="17" t="s">
        <v>488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f t="shared" si="26"/>
        <v>0</v>
      </c>
      <c r="J68" s="18">
        <f t="shared" si="27"/>
        <v>0</v>
      </c>
      <c r="K68" s="37" t="str">
        <f t="shared" si="28"/>
        <v>NA</v>
      </c>
      <c r="L68" s="37" t="str">
        <f t="shared" si="29"/>
        <v>NA</v>
      </c>
      <c r="M68" s="37" t="str">
        <f t="shared" si="30"/>
        <v>NA</v>
      </c>
    </row>
    <row r="69" spans="1:13" x14ac:dyDescent="0.2">
      <c r="A69" s="17"/>
      <c r="B69" s="43" t="s">
        <v>353</v>
      </c>
      <c r="C69" s="17" t="s">
        <v>354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f t="shared" si="26"/>
        <v>0</v>
      </c>
      <c r="J69" s="18">
        <f t="shared" si="27"/>
        <v>0</v>
      </c>
      <c r="K69" s="37" t="str">
        <f t="shared" si="28"/>
        <v>NA</v>
      </c>
      <c r="L69" s="37" t="str">
        <f t="shared" si="29"/>
        <v>NA</v>
      </c>
      <c r="M69" s="37" t="str">
        <f t="shared" si="30"/>
        <v>NA</v>
      </c>
    </row>
    <row r="70" spans="1:13" x14ac:dyDescent="0.2">
      <c r="A70" s="17"/>
      <c r="B70" s="43" t="s">
        <v>391</v>
      </c>
      <c r="C70" s="17" t="s">
        <v>392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f t="shared" si="26"/>
        <v>0</v>
      </c>
      <c r="J70" s="18">
        <f t="shared" si="27"/>
        <v>0</v>
      </c>
      <c r="K70" s="37" t="str">
        <f t="shared" si="28"/>
        <v>NA</v>
      </c>
      <c r="L70" s="37" t="str">
        <f t="shared" si="29"/>
        <v>NA</v>
      </c>
      <c r="M70" s="37" t="str">
        <f t="shared" si="30"/>
        <v>NA</v>
      </c>
    </row>
    <row r="71" spans="1:13" x14ac:dyDescent="0.2">
      <c r="A71" s="17"/>
      <c r="B71" s="43" t="s">
        <v>86</v>
      </c>
      <c r="C71" s="17" t="s">
        <v>87</v>
      </c>
      <c r="D71" s="18">
        <v>15080</v>
      </c>
      <c r="E71" s="18">
        <v>0</v>
      </c>
      <c r="F71" s="18">
        <v>0</v>
      </c>
      <c r="G71" s="18">
        <v>0</v>
      </c>
      <c r="H71" s="18">
        <v>0</v>
      </c>
      <c r="I71" s="18">
        <f t="shared" si="26"/>
        <v>0</v>
      </c>
      <c r="J71" s="18">
        <f t="shared" si="27"/>
        <v>0</v>
      </c>
      <c r="K71" s="37" t="str">
        <f t="shared" si="28"/>
        <v>NA</v>
      </c>
      <c r="L71" s="37" t="str">
        <f t="shared" si="29"/>
        <v>NA</v>
      </c>
      <c r="M71" s="37" t="str">
        <f t="shared" si="30"/>
        <v>NA</v>
      </c>
    </row>
    <row r="72" spans="1:13" x14ac:dyDescent="0.2">
      <c r="A72" s="17"/>
      <c r="B72" s="43" t="s">
        <v>122</v>
      </c>
      <c r="C72" s="17" t="s">
        <v>123</v>
      </c>
      <c r="D72" s="18">
        <v>450000</v>
      </c>
      <c r="E72" s="18">
        <v>450000</v>
      </c>
      <c r="F72" s="18">
        <v>0</v>
      </c>
      <c r="G72" s="18">
        <v>0</v>
      </c>
      <c r="H72" s="18">
        <v>0</v>
      </c>
      <c r="I72" s="18">
        <f t="shared" si="26"/>
        <v>0</v>
      </c>
      <c r="J72" s="18">
        <f t="shared" si="27"/>
        <v>450000</v>
      </c>
      <c r="K72" s="37">
        <f t="shared" si="28"/>
        <v>1</v>
      </c>
      <c r="L72" s="37">
        <f t="shared" si="29"/>
        <v>-1</v>
      </c>
      <c r="M72" s="37">
        <f t="shared" si="30"/>
        <v>-1</v>
      </c>
    </row>
    <row r="73" spans="1:13" x14ac:dyDescent="0.2">
      <c r="A73" s="17"/>
      <c r="B73" s="43" t="s">
        <v>88</v>
      </c>
      <c r="C73" s="17" t="s">
        <v>89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f t="shared" si="26"/>
        <v>0</v>
      </c>
      <c r="J73" s="18">
        <f t="shared" si="27"/>
        <v>0</v>
      </c>
      <c r="K73" s="37" t="str">
        <f t="shared" si="28"/>
        <v>NA</v>
      </c>
      <c r="L73" s="37" t="str">
        <f t="shared" si="29"/>
        <v>NA</v>
      </c>
      <c r="M73" s="37" t="str">
        <f t="shared" si="30"/>
        <v>NA</v>
      </c>
    </row>
    <row r="74" spans="1:13" x14ac:dyDescent="0.2">
      <c r="A74" s="17"/>
      <c r="B74" s="43" t="s">
        <v>90</v>
      </c>
      <c r="C74" s="17" t="s">
        <v>91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f t="shared" si="26"/>
        <v>0</v>
      </c>
      <c r="J74" s="18">
        <f t="shared" si="27"/>
        <v>0</v>
      </c>
      <c r="K74" s="37" t="str">
        <f t="shared" si="28"/>
        <v>NA</v>
      </c>
      <c r="L74" s="37" t="str">
        <f t="shared" si="29"/>
        <v>NA</v>
      </c>
      <c r="M74" s="37" t="str">
        <f t="shared" si="30"/>
        <v>NA</v>
      </c>
    </row>
    <row r="75" spans="1:13" x14ac:dyDescent="0.2">
      <c r="A75" s="17"/>
      <c r="B75" s="43" t="s">
        <v>489</v>
      </c>
      <c r="C75" s="17" t="s">
        <v>490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f t="shared" si="26"/>
        <v>0</v>
      </c>
      <c r="J75" s="18">
        <f t="shared" si="27"/>
        <v>0</v>
      </c>
      <c r="K75" s="37" t="str">
        <f t="shared" si="28"/>
        <v>NA</v>
      </c>
      <c r="L75" s="37" t="str">
        <f t="shared" si="29"/>
        <v>NA</v>
      </c>
      <c r="M75" s="37" t="str">
        <f t="shared" si="30"/>
        <v>NA</v>
      </c>
    </row>
    <row r="76" spans="1:13" x14ac:dyDescent="0.2">
      <c r="A76" s="17"/>
      <c r="B76" s="43" t="s">
        <v>326</v>
      </c>
      <c r="C76" s="17" t="s">
        <v>327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f t="shared" ref="I76:I181" si="31">SUM(G76:H76)</f>
        <v>0</v>
      </c>
      <c r="J76" s="18">
        <f t="shared" ref="J76:J181" si="32">E76-I76</f>
        <v>0</v>
      </c>
      <c r="K76" s="37" t="str">
        <f t="shared" ref="K76:K181" si="33">IF(E76=0,"NA",J76/E76)</f>
        <v>NA</v>
      </c>
      <c r="L76" s="37" t="str">
        <f t="shared" ref="L76:L181" si="34">IF(E76=0,"NA",(  ( F76 - (E76/$L$6)) / (E76/$L$6)))</f>
        <v>NA</v>
      </c>
      <c r="M76" s="37" t="str">
        <f t="shared" ref="M76:M181" si="35">IF(E76=0,"NA",(  ( G76 - ($M$6*(E76/12))) / ($M$6*(E76/12))))</f>
        <v>NA</v>
      </c>
    </row>
    <row r="77" spans="1:13" x14ac:dyDescent="0.2">
      <c r="A77" s="17"/>
      <c r="B77" s="43" t="s">
        <v>298</v>
      </c>
      <c r="C77" s="17" t="s">
        <v>299</v>
      </c>
      <c r="D77" s="18">
        <v>500000</v>
      </c>
      <c r="E77" s="18">
        <v>3002600</v>
      </c>
      <c r="F77" s="18">
        <v>600</v>
      </c>
      <c r="G77" s="18">
        <v>600</v>
      </c>
      <c r="H77" s="18">
        <v>1865.29</v>
      </c>
      <c r="I77" s="18">
        <f t="shared" si="31"/>
        <v>2465.29</v>
      </c>
      <c r="J77" s="18">
        <f t="shared" si="32"/>
        <v>3000134.71</v>
      </c>
      <c r="K77" s="37">
        <f t="shared" si="33"/>
        <v>0.99917894824485443</v>
      </c>
      <c r="L77" s="37">
        <f t="shared" si="34"/>
        <v>-0.99980017318324121</v>
      </c>
      <c r="M77" s="37">
        <f t="shared" si="35"/>
        <v>-0.99965743974269916</v>
      </c>
    </row>
    <row r="78" spans="1:13" x14ac:dyDescent="0.2">
      <c r="A78" s="17"/>
      <c r="B78" s="43" t="s">
        <v>92</v>
      </c>
      <c r="C78" s="17" t="s">
        <v>93</v>
      </c>
      <c r="D78" s="18">
        <v>5887936.2199999997</v>
      </c>
      <c r="E78" s="18">
        <v>7411471.8399999999</v>
      </c>
      <c r="F78" s="18">
        <v>936357.97</v>
      </c>
      <c r="G78" s="18">
        <v>2940122.5100000002</v>
      </c>
      <c r="H78" s="18">
        <v>413493.19</v>
      </c>
      <c r="I78" s="18">
        <f t="shared" si="31"/>
        <v>3353615.7</v>
      </c>
      <c r="J78" s="18">
        <f t="shared" si="32"/>
        <v>4057856.1399999997</v>
      </c>
      <c r="K78" s="37">
        <f t="shared" si="33"/>
        <v>0.5475101609507026</v>
      </c>
      <c r="L78" s="37">
        <f t="shared" si="34"/>
        <v>-0.87366099605931991</v>
      </c>
      <c r="M78" s="37">
        <f t="shared" si="35"/>
        <v>-0.31994479288976729</v>
      </c>
    </row>
    <row r="79" spans="1:13" x14ac:dyDescent="0.2">
      <c r="A79" s="17"/>
      <c r="B79" s="43" t="s">
        <v>491</v>
      </c>
      <c r="C79" s="17" t="s">
        <v>492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f t="shared" si="31"/>
        <v>0</v>
      </c>
      <c r="J79" s="18">
        <f t="shared" si="32"/>
        <v>0</v>
      </c>
      <c r="K79" s="37" t="str">
        <f t="shared" si="33"/>
        <v>NA</v>
      </c>
      <c r="L79" s="37" t="str">
        <f t="shared" si="34"/>
        <v>NA</v>
      </c>
      <c r="M79" s="37" t="str">
        <f t="shared" si="35"/>
        <v>NA</v>
      </c>
    </row>
    <row r="80" spans="1:13" x14ac:dyDescent="0.2">
      <c r="A80" s="17"/>
      <c r="B80" s="43" t="s">
        <v>493</v>
      </c>
      <c r="C80" s="17" t="s">
        <v>494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f t="shared" si="31"/>
        <v>0</v>
      </c>
      <c r="J80" s="18">
        <f t="shared" si="32"/>
        <v>0</v>
      </c>
      <c r="K80" s="37" t="str">
        <f t="shared" si="33"/>
        <v>NA</v>
      </c>
      <c r="L80" s="37" t="str">
        <f t="shared" si="34"/>
        <v>NA</v>
      </c>
      <c r="M80" s="37" t="str">
        <f t="shared" si="35"/>
        <v>NA</v>
      </c>
    </row>
    <row r="81" spans="1:13" x14ac:dyDescent="0.2">
      <c r="A81" s="17"/>
      <c r="B81" s="43" t="s">
        <v>379</v>
      </c>
      <c r="C81" s="17" t="s">
        <v>380</v>
      </c>
      <c r="D81" s="18">
        <v>0</v>
      </c>
      <c r="E81" s="18">
        <v>1000</v>
      </c>
      <c r="F81" s="18">
        <v>0</v>
      </c>
      <c r="G81" s="18">
        <v>0</v>
      </c>
      <c r="H81" s="18">
        <v>0</v>
      </c>
      <c r="I81" s="18">
        <f t="shared" si="31"/>
        <v>0</v>
      </c>
      <c r="J81" s="18">
        <f t="shared" si="32"/>
        <v>1000</v>
      </c>
      <c r="K81" s="37">
        <f t="shared" si="33"/>
        <v>1</v>
      </c>
      <c r="L81" s="37">
        <f t="shared" si="34"/>
        <v>-1</v>
      </c>
      <c r="M81" s="37">
        <f t="shared" si="35"/>
        <v>-1</v>
      </c>
    </row>
    <row r="82" spans="1:13" x14ac:dyDescent="0.2">
      <c r="A82" s="17"/>
      <c r="B82" s="43" t="s">
        <v>94</v>
      </c>
      <c r="C82" s="17" t="s">
        <v>95</v>
      </c>
      <c r="D82" s="18">
        <v>370359</v>
      </c>
      <c r="E82" s="18">
        <v>48267</v>
      </c>
      <c r="F82" s="18">
        <v>0</v>
      </c>
      <c r="G82" s="18">
        <v>-237.12000000000012</v>
      </c>
      <c r="H82" s="18">
        <v>11200</v>
      </c>
      <c r="I82" s="18">
        <f t="shared" si="31"/>
        <v>10962.88</v>
      </c>
      <c r="J82" s="18">
        <f t="shared" si="32"/>
        <v>37304.120000000003</v>
      </c>
      <c r="K82" s="37">
        <f t="shared" si="33"/>
        <v>0.77287007686411013</v>
      </c>
      <c r="L82" s="37">
        <f t="shared" si="34"/>
        <v>-1</v>
      </c>
      <c r="M82" s="37">
        <f t="shared" si="35"/>
        <v>-1.0084217255800325</v>
      </c>
    </row>
    <row r="83" spans="1:13" x14ac:dyDescent="0.2">
      <c r="A83" s="17"/>
      <c r="B83" s="43" t="s">
        <v>96</v>
      </c>
      <c r="C83" s="17" t="s">
        <v>97</v>
      </c>
      <c r="D83" s="18">
        <v>28000</v>
      </c>
      <c r="E83" s="18">
        <v>0</v>
      </c>
      <c r="F83" s="18">
        <v>0</v>
      </c>
      <c r="G83" s="18">
        <v>579.04</v>
      </c>
      <c r="H83" s="18">
        <v>0</v>
      </c>
      <c r="I83" s="18">
        <f t="shared" si="31"/>
        <v>579.04</v>
      </c>
      <c r="J83" s="18">
        <f t="shared" si="32"/>
        <v>-579.04</v>
      </c>
      <c r="K83" s="37" t="str">
        <f t="shared" si="33"/>
        <v>NA</v>
      </c>
      <c r="L83" s="37" t="str">
        <f t="shared" si="34"/>
        <v>NA</v>
      </c>
      <c r="M83" s="37" t="str">
        <f t="shared" si="35"/>
        <v>NA</v>
      </c>
    </row>
    <row r="84" spans="1:13" x14ac:dyDescent="0.2">
      <c r="A84" s="17"/>
      <c r="B84" s="43" t="s">
        <v>98</v>
      </c>
      <c r="C84" s="17" t="s">
        <v>99</v>
      </c>
      <c r="D84" s="18">
        <v>4507061.71</v>
      </c>
      <c r="E84" s="18">
        <v>6533862.0100000007</v>
      </c>
      <c r="F84" s="18">
        <v>142577.44</v>
      </c>
      <c r="G84" s="18">
        <v>1123498.6199999999</v>
      </c>
      <c r="H84" s="18">
        <v>442510.6</v>
      </c>
      <c r="I84" s="18">
        <f t="shared" si="31"/>
        <v>1566009.2199999997</v>
      </c>
      <c r="J84" s="18">
        <f t="shared" si="32"/>
        <v>4967852.790000001</v>
      </c>
      <c r="K84" s="37">
        <f t="shared" si="33"/>
        <v>0.76032410577339393</v>
      </c>
      <c r="L84" s="37">
        <f t="shared" si="34"/>
        <v>-0.97817868822730147</v>
      </c>
      <c r="M84" s="37">
        <f t="shared" si="35"/>
        <v>-0.70522829662793651</v>
      </c>
    </row>
    <row r="85" spans="1:13" x14ac:dyDescent="0.2">
      <c r="A85" s="17"/>
      <c r="B85" s="43" t="s">
        <v>495</v>
      </c>
      <c r="C85" s="17" t="s">
        <v>496</v>
      </c>
      <c r="D85" s="18">
        <v>0.31</v>
      </c>
      <c r="E85" s="18">
        <v>4020367.4000000004</v>
      </c>
      <c r="F85" s="18">
        <v>8326</v>
      </c>
      <c r="G85" s="18">
        <v>110826</v>
      </c>
      <c r="H85" s="18">
        <v>0</v>
      </c>
      <c r="I85" s="18">
        <f t="shared" si="31"/>
        <v>110826</v>
      </c>
      <c r="J85" s="18">
        <f t="shared" si="32"/>
        <v>3909541.4000000004</v>
      </c>
      <c r="K85" s="37">
        <f t="shared" si="33"/>
        <v>0.9724338626365342</v>
      </c>
      <c r="L85" s="37">
        <f t="shared" si="34"/>
        <v>-0.99792904499225621</v>
      </c>
      <c r="M85" s="37">
        <f t="shared" si="35"/>
        <v>-0.95274376451977283</v>
      </c>
    </row>
    <row r="86" spans="1:13" x14ac:dyDescent="0.2">
      <c r="A86" s="17"/>
      <c r="B86" s="43" t="s">
        <v>302</v>
      </c>
      <c r="C86" s="17" t="s">
        <v>303</v>
      </c>
      <c r="D86" s="18">
        <v>279552.90000000002</v>
      </c>
      <c r="E86" s="18">
        <v>248037</v>
      </c>
      <c r="F86" s="18">
        <v>10007.58</v>
      </c>
      <c r="G86" s="18">
        <v>48520.749999999993</v>
      </c>
      <c r="H86" s="18">
        <v>9850.6</v>
      </c>
      <c r="I86" s="18">
        <f t="shared" si="31"/>
        <v>58371.349999999991</v>
      </c>
      <c r="J86" s="18">
        <f t="shared" si="32"/>
        <v>189665.65000000002</v>
      </c>
      <c r="K86" s="37">
        <f t="shared" si="33"/>
        <v>0.76466676342642437</v>
      </c>
      <c r="L86" s="37">
        <f t="shared" si="34"/>
        <v>-0.95965287436954971</v>
      </c>
      <c r="M86" s="37">
        <f t="shared" si="35"/>
        <v>-0.66465314218673599</v>
      </c>
    </row>
    <row r="87" spans="1:13" x14ac:dyDescent="0.2">
      <c r="A87" s="17"/>
      <c r="B87" s="43" t="s">
        <v>100</v>
      </c>
      <c r="C87" s="17" t="s">
        <v>101</v>
      </c>
      <c r="D87" s="18">
        <v>717408</v>
      </c>
      <c r="E87" s="18">
        <v>310946</v>
      </c>
      <c r="F87" s="18">
        <v>11360.880000000001</v>
      </c>
      <c r="G87" s="18">
        <v>69497.64</v>
      </c>
      <c r="H87" s="18">
        <v>17522.150000000001</v>
      </c>
      <c r="I87" s="18">
        <f t="shared" si="31"/>
        <v>87019.790000000008</v>
      </c>
      <c r="J87" s="18">
        <f t="shared" si="32"/>
        <v>223926.21</v>
      </c>
      <c r="K87" s="37">
        <f t="shared" si="33"/>
        <v>0.72014500910125867</v>
      </c>
      <c r="L87" s="37">
        <f t="shared" si="34"/>
        <v>-0.96346349526927499</v>
      </c>
      <c r="M87" s="37">
        <f t="shared" si="35"/>
        <v>-0.61685047748299893</v>
      </c>
    </row>
    <row r="88" spans="1:13" x14ac:dyDescent="0.2">
      <c r="A88" s="17"/>
      <c r="B88" s="43" t="s">
        <v>102</v>
      </c>
      <c r="C88" s="17" t="s">
        <v>103</v>
      </c>
      <c r="D88" s="18">
        <v>1138575.02</v>
      </c>
      <c r="E88" s="18">
        <v>4335066.8599999994</v>
      </c>
      <c r="F88" s="18">
        <v>85572.23000000001</v>
      </c>
      <c r="G88" s="18">
        <v>408181.85999999993</v>
      </c>
      <c r="H88" s="18">
        <v>279528.86</v>
      </c>
      <c r="I88" s="18">
        <f t="shared" si="31"/>
        <v>687710.71999999997</v>
      </c>
      <c r="J88" s="18">
        <f t="shared" si="32"/>
        <v>3647356.1399999997</v>
      </c>
      <c r="K88" s="37">
        <f t="shared" si="33"/>
        <v>0.84136098883605226</v>
      </c>
      <c r="L88" s="37">
        <f t="shared" si="34"/>
        <v>-0.98026045900477754</v>
      </c>
      <c r="M88" s="37">
        <f t="shared" si="35"/>
        <v>-0.83858603476566185</v>
      </c>
    </row>
    <row r="89" spans="1:13" x14ac:dyDescent="0.2">
      <c r="A89" s="17"/>
      <c r="B89" s="43" t="s">
        <v>104</v>
      </c>
      <c r="C89" s="17" t="s">
        <v>105</v>
      </c>
      <c r="D89" s="18">
        <v>1308791.48</v>
      </c>
      <c r="E89" s="18">
        <v>50974229.700000003</v>
      </c>
      <c r="F89" s="18">
        <v>73129.150000000009</v>
      </c>
      <c r="G89" s="18">
        <v>1800009.24</v>
      </c>
      <c r="H89" s="18">
        <v>3581153.71</v>
      </c>
      <c r="I89" s="18">
        <f t="shared" si="31"/>
        <v>5381162.9500000002</v>
      </c>
      <c r="J89" s="18">
        <f t="shared" si="32"/>
        <v>45593066.75</v>
      </c>
      <c r="K89" s="37">
        <f t="shared" si="33"/>
        <v>0.89443365830793509</v>
      </c>
      <c r="L89" s="37">
        <f t="shared" si="34"/>
        <v>-0.99856537017959102</v>
      </c>
      <c r="M89" s="37">
        <f t="shared" si="35"/>
        <v>-0.93946489934473143</v>
      </c>
    </row>
    <row r="90" spans="1:13" x14ac:dyDescent="0.2">
      <c r="A90" s="17"/>
      <c r="B90" s="43" t="s">
        <v>304</v>
      </c>
      <c r="C90" s="17" t="s">
        <v>305</v>
      </c>
      <c r="D90" s="18">
        <v>0</v>
      </c>
      <c r="E90" s="18">
        <v>934970</v>
      </c>
      <c r="F90" s="18">
        <v>0</v>
      </c>
      <c r="G90" s="18">
        <v>5814.15</v>
      </c>
      <c r="H90" s="18">
        <v>0</v>
      </c>
      <c r="I90" s="18">
        <f t="shared" si="31"/>
        <v>5814.15</v>
      </c>
      <c r="J90" s="18">
        <f t="shared" si="32"/>
        <v>929155.85</v>
      </c>
      <c r="K90" s="37">
        <f t="shared" si="33"/>
        <v>0.9937814582286062</v>
      </c>
      <c r="L90" s="37">
        <f t="shared" si="34"/>
        <v>-1</v>
      </c>
      <c r="M90" s="37">
        <f t="shared" si="35"/>
        <v>-0.98933964267761065</v>
      </c>
    </row>
    <row r="91" spans="1:13" x14ac:dyDescent="0.2">
      <c r="A91" s="17"/>
      <c r="B91" s="43" t="s">
        <v>306</v>
      </c>
      <c r="C91" s="17" t="s">
        <v>307</v>
      </c>
      <c r="D91" s="18">
        <v>11348722.809999999</v>
      </c>
      <c r="E91" s="18">
        <v>11372493.93</v>
      </c>
      <c r="F91" s="18">
        <v>0</v>
      </c>
      <c r="G91" s="18">
        <v>4061.64</v>
      </c>
      <c r="H91" s="18">
        <v>2678.4</v>
      </c>
      <c r="I91" s="18">
        <f t="shared" si="31"/>
        <v>6740.04</v>
      </c>
      <c r="J91" s="18">
        <f t="shared" si="32"/>
        <v>11365753.890000001</v>
      </c>
      <c r="K91" s="37">
        <f t="shared" si="33"/>
        <v>0.99940733843944118</v>
      </c>
      <c r="L91" s="37">
        <f t="shared" si="34"/>
        <v>-1</v>
      </c>
      <c r="M91" s="37">
        <f t="shared" si="35"/>
        <v>-0.99938774982238476</v>
      </c>
    </row>
    <row r="92" spans="1:13" x14ac:dyDescent="0.2">
      <c r="A92" s="17"/>
      <c r="B92" s="43" t="s">
        <v>106</v>
      </c>
      <c r="C92" s="17" t="s">
        <v>107</v>
      </c>
      <c r="D92" s="18">
        <v>511190.23</v>
      </c>
      <c r="E92" s="18">
        <v>2872348</v>
      </c>
      <c r="F92" s="18">
        <v>8068</v>
      </c>
      <c r="G92" s="18">
        <v>191365.28999999998</v>
      </c>
      <c r="H92" s="18">
        <v>104866.5</v>
      </c>
      <c r="I92" s="18">
        <f t="shared" si="31"/>
        <v>296231.78999999998</v>
      </c>
      <c r="J92" s="18">
        <f t="shared" si="32"/>
        <v>2576116.21</v>
      </c>
      <c r="K92" s="37">
        <f t="shared" si="33"/>
        <v>0.89686772285252347</v>
      </c>
      <c r="L92" s="37">
        <f t="shared" si="34"/>
        <v>-0.99719114814778709</v>
      </c>
      <c r="M92" s="37">
        <f t="shared" si="35"/>
        <v>-0.88578863603673963</v>
      </c>
    </row>
    <row r="93" spans="1:13" x14ac:dyDescent="0.2">
      <c r="A93" s="17"/>
      <c r="B93" s="43" t="s">
        <v>110</v>
      </c>
      <c r="C93" s="17" t="s">
        <v>111</v>
      </c>
      <c r="D93" s="18">
        <v>498098</v>
      </c>
      <c r="E93" s="18">
        <v>517453</v>
      </c>
      <c r="F93" s="18">
        <v>14577.15</v>
      </c>
      <c r="G93" s="18">
        <v>14577.15</v>
      </c>
      <c r="H93" s="18">
        <v>49313.120000000003</v>
      </c>
      <c r="I93" s="18">
        <f t="shared" si="31"/>
        <v>63890.270000000004</v>
      </c>
      <c r="J93" s="18">
        <f t="shared" si="32"/>
        <v>453562.73</v>
      </c>
      <c r="K93" s="37">
        <f t="shared" si="33"/>
        <v>0.87652932730122346</v>
      </c>
      <c r="L93" s="37">
        <f t="shared" si="34"/>
        <v>-0.97182903568053525</v>
      </c>
      <c r="M93" s="37">
        <f t="shared" si="35"/>
        <v>-0.95170691830948895</v>
      </c>
    </row>
    <row r="94" spans="1:13" x14ac:dyDescent="0.2">
      <c r="A94" s="17"/>
      <c r="B94" s="43" t="s">
        <v>112</v>
      </c>
      <c r="C94" s="17" t="s">
        <v>113</v>
      </c>
      <c r="D94" s="18">
        <v>42282</v>
      </c>
      <c r="E94" s="18">
        <v>32955</v>
      </c>
      <c r="F94" s="18">
        <v>0</v>
      </c>
      <c r="G94" s="18">
        <v>104995</v>
      </c>
      <c r="H94" s="18">
        <v>451.82</v>
      </c>
      <c r="I94" s="18">
        <f t="shared" si="31"/>
        <v>105446.82</v>
      </c>
      <c r="J94" s="18">
        <f t="shared" si="32"/>
        <v>-72491.820000000007</v>
      </c>
      <c r="K94" s="37">
        <f t="shared" si="33"/>
        <v>-2.199721438324989</v>
      </c>
      <c r="L94" s="37">
        <f t="shared" si="34"/>
        <v>-1</v>
      </c>
      <c r="M94" s="37">
        <f t="shared" si="35"/>
        <v>4.4617335327394496</v>
      </c>
    </row>
    <row r="95" spans="1:13" x14ac:dyDescent="0.2">
      <c r="A95" s="17"/>
      <c r="B95" s="43" t="s">
        <v>114</v>
      </c>
      <c r="C95" s="17" t="s">
        <v>115</v>
      </c>
      <c r="D95" s="18">
        <v>85434</v>
      </c>
      <c r="E95" s="18">
        <v>1000</v>
      </c>
      <c r="F95" s="18">
        <v>0</v>
      </c>
      <c r="G95" s="18">
        <v>3439.85</v>
      </c>
      <c r="H95" s="18">
        <v>2400</v>
      </c>
      <c r="I95" s="18">
        <f t="shared" si="31"/>
        <v>5839.85</v>
      </c>
      <c r="J95" s="18">
        <f t="shared" si="32"/>
        <v>-4839.8500000000004</v>
      </c>
      <c r="K95" s="37">
        <f t="shared" si="33"/>
        <v>-4.8398500000000002</v>
      </c>
      <c r="L95" s="37">
        <f t="shared" si="34"/>
        <v>-1</v>
      </c>
      <c r="M95" s="37">
        <f t="shared" si="35"/>
        <v>4.8968857142857143</v>
      </c>
    </row>
    <row r="96" spans="1:13" x14ac:dyDescent="0.2">
      <c r="A96" s="17"/>
      <c r="B96" s="43" t="s">
        <v>116</v>
      </c>
      <c r="C96" s="17" t="s">
        <v>117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f t="shared" si="31"/>
        <v>0</v>
      </c>
      <c r="J96" s="18">
        <f t="shared" si="32"/>
        <v>0</v>
      </c>
      <c r="K96" s="37" t="str">
        <f t="shared" si="33"/>
        <v>NA</v>
      </c>
      <c r="L96" s="37" t="str">
        <f t="shared" si="34"/>
        <v>NA</v>
      </c>
      <c r="M96" s="37" t="str">
        <f t="shared" si="35"/>
        <v>NA</v>
      </c>
    </row>
    <row r="97" spans="1:13" x14ac:dyDescent="0.2">
      <c r="A97" s="62" t="s">
        <v>118</v>
      </c>
      <c r="B97" s="63"/>
      <c r="C97" s="62"/>
      <c r="D97" s="64">
        <v>122137371.84999999</v>
      </c>
      <c r="E97" s="64">
        <v>241762038.13999999</v>
      </c>
      <c r="F97" s="64">
        <v>4958148.040000001</v>
      </c>
      <c r="G97" s="64">
        <v>28814646.93999999</v>
      </c>
      <c r="H97" s="64">
        <v>5413995.1900000004</v>
      </c>
      <c r="I97" s="64">
        <f t="shared" si="31"/>
        <v>34228642.129999988</v>
      </c>
      <c r="J97" s="64">
        <f t="shared" si="32"/>
        <v>207533396.00999999</v>
      </c>
      <c r="K97" s="65">
        <f t="shared" si="33"/>
        <v>0.85842011263083906</v>
      </c>
      <c r="L97" s="65">
        <f t="shared" si="34"/>
        <v>-0.9794916187911652</v>
      </c>
      <c r="M97" s="65">
        <f t="shared" si="35"/>
        <v>-0.79568116652448173</v>
      </c>
    </row>
    <row r="98" spans="1:13" x14ac:dyDescent="0.2">
      <c r="A98" s="17" t="s">
        <v>119</v>
      </c>
      <c r="B98" s="43" t="s">
        <v>64</v>
      </c>
      <c r="C98" s="17" t="s">
        <v>65</v>
      </c>
      <c r="F98" s="18">
        <v>0</v>
      </c>
      <c r="G98" s="18">
        <v>0</v>
      </c>
      <c r="H98" s="18">
        <v>0</v>
      </c>
      <c r="I98" s="18">
        <f t="shared" si="31"/>
        <v>0</v>
      </c>
      <c r="J98" s="18">
        <f t="shared" si="32"/>
        <v>0</v>
      </c>
      <c r="K98" s="37" t="str">
        <f t="shared" si="33"/>
        <v>NA</v>
      </c>
      <c r="L98" s="37" t="str">
        <f t="shared" si="34"/>
        <v>NA</v>
      </c>
      <c r="M98" s="37" t="str">
        <f t="shared" si="35"/>
        <v>NA</v>
      </c>
    </row>
    <row r="99" spans="1:13" x14ac:dyDescent="0.2">
      <c r="A99" s="17"/>
      <c r="B99" s="43" t="s">
        <v>257</v>
      </c>
      <c r="C99" s="17" t="s">
        <v>66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f t="shared" si="31"/>
        <v>0</v>
      </c>
      <c r="J99" s="18">
        <f t="shared" si="32"/>
        <v>0</v>
      </c>
      <c r="K99" s="37" t="str">
        <f t="shared" si="33"/>
        <v>NA</v>
      </c>
      <c r="L99" s="37" t="str">
        <f t="shared" si="34"/>
        <v>NA</v>
      </c>
      <c r="M99" s="37" t="str">
        <f t="shared" si="35"/>
        <v>NA</v>
      </c>
    </row>
    <row r="100" spans="1:13" x14ac:dyDescent="0.2">
      <c r="A100" s="17"/>
      <c r="B100" s="43" t="s">
        <v>67</v>
      </c>
      <c r="C100" s="17" t="s">
        <v>66</v>
      </c>
      <c r="D100" s="18">
        <v>0</v>
      </c>
      <c r="E100" s="18">
        <v>0</v>
      </c>
      <c r="F100" s="18">
        <v>0</v>
      </c>
      <c r="G100" s="18">
        <v>1642.5</v>
      </c>
      <c r="H100" s="18">
        <v>0</v>
      </c>
      <c r="I100" s="18">
        <f t="shared" si="31"/>
        <v>1642.5</v>
      </c>
      <c r="J100" s="18">
        <f t="shared" si="32"/>
        <v>-1642.5</v>
      </c>
      <c r="K100" s="37" t="str">
        <f t="shared" si="33"/>
        <v>NA</v>
      </c>
      <c r="L100" s="37" t="str">
        <f t="shared" si="34"/>
        <v>NA</v>
      </c>
      <c r="M100" s="37" t="str">
        <f t="shared" si="35"/>
        <v>NA</v>
      </c>
    </row>
    <row r="101" spans="1:13" x14ac:dyDescent="0.2">
      <c r="A101" s="17"/>
      <c r="B101" s="43" t="s">
        <v>260</v>
      </c>
      <c r="C101" s="17" t="s">
        <v>261</v>
      </c>
      <c r="D101" s="18">
        <v>0</v>
      </c>
      <c r="E101" s="18">
        <v>1960</v>
      </c>
      <c r="F101" s="18">
        <v>0</v>
      </c>
      <c r="G101" s="18">
        <v>0</v>
      </c>
      <c r="H101" s="18">
        <v>0</v>
      </c>
      <c r="I101" s="18">
        <f t="shared" si="31"/>
        <v>0</v>
      </c>
      <c r="J101" s="18">
        <f t="shared" si="32"/>
        <v>1960</v>
      </c>
      <c r="K101" s="37">
        <f t="shared" si="33"/>
        <v>1</v>
      </c>
      <c r="L101" s="37">
        <f t="shared" si="34"/>
        <v>-1</v>
      </c>
      <c r="M101" s="37">
        <f t="shared" si="35"/>
        <v>-1</v>
      </c>
    </row>
    <row r="102" spans="1:13" x14ac:dyDescent="0.2">
      <c r="A102" s="17"/>
      <c r="B102" s="43" t="s">
        <v>268</v>
      </c>
      <c r="C102" s="17" t="s">
        <v>269</v>
      </c>
      <c r="D102" s="18">
        <v>73571.930000000008</v>
      </c>
      <c r="E102" s="18">
        <v>0</v>
      </c>
      <c r="F102" s="18">
        <v>0</v>
      </c>
      <c r="G102" s="18">
        <v>0</v>
      </c>
      <c r="H102" s="18">
        <v>0</v>
      </c>
      <c r="I102" s="18">
        <f t="shared" si="31"/>
        <v>0</v>
      </c>
      <c r="J102" s="18">
        <f t="shared" si="32"/>
        <v>0</v>
      </c>
      <c r="K102" s="37" t="str">
        <f t="shared" si="33"/>
        <v>NA</v>
      </c>
      <c r="L102" s="37" t="str">
        <f t="shared" si="34"/>
        <v>NA</v>
      </c>
      <c r="M102" s="37" t="str">
        <f t="shared" si="35"/>
        <v>NA</v>
      </c>
    </row>
    <row r="103" spans="1:13" x14ac:dyDescent="0.2">
      <c r="A103" s="17"/>
      <c r="B103" s="43" t="s">
        <v>68</v>
      </c>
      <c r="C103" s="17" t="s">
        <v>69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f t="shared" si="31"/>
        <v>0</v>
      </c>
      <c r="J103" s="18">
        <f t="shared" si="32"/>
        <v>0</v>
      </c>
      <c r="K103" s="37" t="str">
        <f t="shared" si="33"/>
        <v>NA</v>
      </c>
      <c r="L103" s="37" t="str">
        <f t="shared" si="34"/>
        <v>NA</v>
      </c>
      <c r="M103" s="37" t="str">
        <f t="shared" si="35"/>
        <v>NA</v>
      </c>
    </row>
    <row r="104" spans="1:13" x14ac:dyDescent="0.2">
      <c r="A104" s="17"/>
      <c r="B104" s="43" t="s">
        <v>270</v>
      </c>
      <c r="C104" s="17" t="s">
        <v>271</v>
      </c>
      <c r="D104" s="18">
        <v>0</v>
      </c>
      <c r="E104" s="18">
        <v>0</v>
      </c>
      <c r="F104" s="18">
        <v>0</v>
      </c>
      <c r="G104" s="18">
        <v>910</v>
      </c>
      <c r="H104" s="18">
        <v>0</v>
      </c>
      <c r="I104" s="18">
        <f t="shared" si="31"/>
        <v>910</v>
      </c>
      <c r="J104" s="18">
        <f t="shared" si="32"/>
        <v>-910</v>
      </c>
      <c r="K104" s="37" t="str">
        <f t="shared" si="33"/>
        <v>NA</v>
      </c>
      <c r="L104" s="37" t="str">
        <f t="shared" si="34"/>
        <v>NA</v>
      </c>
      <c r="M104" s="37" t="str">
        <f t="shared" si="35"/>
        <v>NA</v>
      </c>
    </row>
    <row r="105" spans="1:13" x14ac:dyDescent="0.2">
      <c r="A105" s="17"/>
      <c r="B105" s="43" t="s">
        <v>308</v>
      </c>
      <c r="C105" s="17" t="s">
        <v>309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f t="shared" si="31"/>
        <v>0</v>
      </c>
      <c r="J105" s="18">
        <f t="shared" si="32"/>
        <v>0</v>
      </c>
      <c r="K105" s="37" t="str">
        <f t="shared" si="33"/>
        <v>NA</v>
      </c>
      <c r="L105" s="37" t="str">
        <f t="shared" si="34"/>
        <v>NA</v>
      </c>
      <c r="M105" s="37" t="str">
        <f t="shared" si="35"/>
        <v>NA</v>
      </c>
    </row>
    <row r="106" spans="1:13" x14ac:dyDescent="0.2">
      <c r="A106" s="17"/>
      <c r="B106" s="43" t="s">
        <v>310</v>
      </c>
      <c r="C106" s="17" t="s">
        <v>311</v>
      </c>
      <c r="D106" s="18">
        <v>68006</v>
      </c>
      <c r="E106" s="18">
        <v>73174</v>
      </c>
      <c r="F106" s="18">
        <v>6014.5</v>
      </c>
      <c r="G106" s="18">
        <v>30072.5</v>
      </c>
      <c r="H106" s="18">
        <v>0</v>
      </c>
      <c r="I106" s="18">
        <f t="shared" si="31"/>
        <v>30072.5</v>
      </c>
      <c r="J106" s="18">
        <f t="shared" si="32"/>
        <v>43101.5</v>
      </c>
      <c r="K106" s="37">
        <f t="shared" si="33"/>
        <v>0.58902752343728648</v>
      </c>
      <c r="L106" s="37">
        <f t="shared" si="34"/>
        <v>-0.91780550468745725</v>
      </c>
      <c r="M106" s="37">
        <f t="shared" si="35"/>
        <v>-0.2954757544639196</v>
      </c>
    </row>
    <row r="107" spans="1:13" x14ac:dyDescent="0.2">
      <c r="A107" s="17"/>
      <c r="B107" s="43" t="s">
        <v>274</v>
      </c>
      <c r="C107" s="17" t="s">
        <v>275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f t="shared" si="31"/>
        <v>0</v>
      </c>
      <c r="J107" s="18">
        <f t="shared" si="32"/>
        <v>0</v>
      </c>
      <c r="K107" s="37" t="str">
        <f t="shared" si="33"/>
        <v>NA</v>
      </c>
      <c r="L107" s="37" t="str">
        <f t="shared" si="34"/>
        <v>NA</v>
      </c>
      <c r="M107" s="37" t="str">
        <f t="shared" si="35"/>
        <v>NA</v>
      </c>
    </row>
    <row r="108" spans="1:13" x14ac:dyDescent="0.2">
      <c r="A108" s="17"/>
      <c r="B108" s="43" t="s">
        <v>343</v>
      </c>
      <c r="C108" s="17" t="s">
        <v>344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f t="shared" si="31"/>
        <v>0</v>
      </c>
      <c r="J108" s="18">
        <f t="shared" si="32"/>
        <v>0</v>
      </c>
      <c r="K108" s="37" t="str">
        <f t="shared" si="33"/>
        <v>NA</v>
      </c>
      <c r="L108" s="37" t="str">
        <f t="shared" si="34"/>
        <v>NA</v>
      </c>
      <c r="M108" s="37" t="str">
        <f t="shared" si="35"/>
        <v>NA</v>
      </c>
    </row>
    <row r="109" spans="1:13" x14ac:dyDescent="0.2">
      <c r="A109" s="17"/>
      <c r="B109" s="43" t="s">
        <v>312</v>
      </c>
      <c r="C109" s="17" t="s">
        <v>313</v>
      </c>
      <c r="D109" s="18">
        <v>1253849.07</v>
      </c>
      <c r="E109" s="18">
        <v>979311</v>
      </c>
      <c r="F109" s="18">
        <v>90922.9</v>
      </c>
      <c r="G109" s="18">
        <v>474731.17000000004</v>
      </c>
      <c r="H109" s="18">
        <v>0</v>
      </c>
      <c r="I109" s="18">
        <f t="shared" si="31"/>
        <v>474731.17000000004</v>
      </c>
      <c r="J109" s="18">
        <f t="shared" si="32"/>
        <v>504579.82999999996</v>
      </c>
      <c r="K109" s="37">
        <f t="shared" si="33"/>
        <v>0.51523962255095668</v>
      </c>
      <c r="L109" s="37">
        <f t="shared" si="34"/>
        <v>-0.90715625577574432</v>
      </c>
      <c r="M109" s="37">
        <f t="shared" si="35"/>
        <v>-0.16898221008735434</v>
      </c>
    </row>
    <row r="110" spans="1:13" x14ac:dyDescent="0.2">
      <c r="A110" s="17"/>
      <c r="B110" s="43" t="s">
        <v>276</v>
      </c>
      <c r="C110" s="17" t="s">
        <v>277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f t="shared" si="31"/>
        <v>0</v>
      </c>
      <c r="J110" s="18">
        <f t="shared" si="32"/>
        <v>0</v>
      </c>
      <c r="K110" s="37" t="str">
        <f t="shared" si="33"/>
        <v>NA</v>
      </c>
      <c r="L110" s="37" t="str">
        <f t="shared" si="34"/>
        <v>NA</v>
      </c>
      <c r="M110" s="37" t="str">
        <f t="shared" si="35"/>
        <v>NA</v>
      </c>
    </row>
    <row r="111" spans="1:13" x14ac:dyDescent="0.2">
      <c r="A111" s="17"/>
      <c r="B111" s="43" t="s">
        <v>278</v>
      </c>
      <c r="C111" s="17" t="s">
        <v>279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f t="shared" si="31"/>
        <v>0</v>
      </c>
      <c r="J111" s="18">
        <f t="shared" si="32"/>
        <v>0</v>
      </c>
      <c r="K111" s="37" t="str">
        <f t="shared" si="33"/>
        <v>NA</v>
      </c>
      <c r="L111" s="37" t="str">
        <f t="shared" si="34"/>
        <v>NA</v>
      </c>
      <c r="M111" s="37" t="str">
        <f t="shared" si="35"/>
        <v>NA</v>
      </c>
    </row>
    <row r="112" spans="1:13" x14ac:dyDescent="0.2">
      <c r="A112" s="17"/>
      <c r="B112" s="43" t="s">
        <v>314</v>
      </c>
      <c r="C112" s="17" t="s">
        <v>315</v>
      </c>
      <c r="D112" s="18">
        <v>0</v>
      </c>
      <c r="E112" s="18">
        <v>71748</v>
      </c>
      <c r="F112" s="18">
        <v>0</v>
      </c>
      <c r="G112" s="18">
        <v>0</v>
      </c>
      <c r="H112" s="18">
        <v>0</v>
      </c>
      <c r="I112" s="18">
        <f t="shared" si="31"/>
        <v>0</v>
      </c>
      <c r="J112" s="18">
        <f t="shared" si="32"/>
        <v>71748</v>
      </c>
      <c r="K112" s="37">
        <f t="shared" si="33"/>
        <v>1</v>
      </c>
      <c r="L112" s="37">
        <f t="shared" si="34"/>
        <v>-1</v>
      </c>
      <c r="M112" s="37">
        <f t="shared" si="35"/>
        <v>-1</v>
      </c>
    </row>
    <row r="113" spans="1:13" x14ac:dyDescent="0.2">
      <c r="A113" s="17"/>
      <c r="B113" s="43" t="s">
        <v>316</v>
      </c>
      <c r="C113" s="17" t="s">
        <v>317</v>
      </c>
      <c r="D113" s="18">
        <v>369497.04</v>
      </c>
      <c r="E113" s="18">
        <v>146669</v>
      </c>
      <c r="F113" s="18">
        <v>10527.6</v>
      </c>
      <c r="G113" s="18">
        <v>51913.02</v>
      </c>
      <c r="H113" s="18">
        <v>0</v>
      </c>
      <c r="I113" s="18">
        <f t="shared" si="31"/>
        <v>51913.02</v>
      </c>
      <c r="J113" s="18">
        <f t="shared" si="32"/>
        <v>94755.98000000001</v>
      </c>
      <c r="K113" s="37">
        <f t="shared" si="33"/>
        <v>0.64605322188056102</v>
      </c>
      <c r="L113" s="37">
        <f t="shared" si="34"/>
        <v>-0.92822205101282473</v>
      </c>
      <c r="M113" s="37">
        <f t="shared" si="35"/>
        <v>-0.39323409465239023</v>
      </c>
    </row>
    <row r="114" spans="1:13" x14ac:dyDescent="0.2">
      <c r="A114" s="17"/>
      <c r="B114" s="43" t="s">
        <v>318</v>
      </c>
      <c r="C114" s="17" t="s">
        <v>319</v>
      </c>
      <c r="D114" s="18">
        <v>500193.88</v>
      </c>
      <c r="E114" s="18">
        <v>1681902</v>
      </c>
      <c r="F114" s="18">
        <v>100677.06000000004</v>
      </c>
      <c r="G114" s="18">
        <v>625239.35000000021</v>
      </c>
      <c r="H114" s="18">
        <v>0</v>
      </c>
      <c r="I114" s="18">
        <f t="shared" si="31"/>
        <v>625239.35000000021</v>
      </c>
      <c r="J114" s="18">
        <f t="shared" si="32"/>
        <v>1056662.6499999999</v>
      </c>
      <c r="K114" s="37">
        <f t="shared" si="33"/>
        <v>0.62825458914966503</v>
      </c>
      <c r="L114" s="37">
        <f t="shared" si="34"/>
        <v>-0.94014094757007238</v>
      </c>
      <c r="M114" s="37">
        <f t="shared" si="35"/>
        <v>-0.36272215282799708</v>
      </c>
    </row>
    <row r="115" spans="1:13" x14ac:dyDescent="0.2">
      <c r="A115" s="17"/>
      <c r="B115" s="43" t="s">
        <v>497</v>
      </c>
      <c r="C115" s="17" t="s">
        <v>498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f t="shared" si="31"/>
        <v>0</v>
      </c>
      <c r="J115" s="18">
        <f t="shared" si="32"/>
        <v>0</v>
      </c>
      <c r="K115" s="37" t="str">
        <f t="shared" si="33"/>
        <v>NA</v>
      </c>
      <c r="L115" s="37" t="str">
        <f t="shared" si="34"/>
        <v>NA</v>
      </c>
      <c r="M115" s="37" t="str">
        <f t="shared" si="35"/>
        <v>NA</v>
      </c>
    </row>
    <row r="116" spans="1:13" x14ac:dyDescent="0.2">
      <c r="A116" s="17"/>
      <c r="B116" s="43" t="s">
        <v>441</v>
      </c>
      <c r="C116" s="17" t="s">
        <v>442</v>
      </c>
      <c r="D116" s="18">
        <v>0</v>
      </c>
      <c r="E116" s="18">
        <v>0</v>
      </c>
      <c r="F116" s="18">
        <v>0</v>
      </c>
      <c r="G116" s="18">
        <v>0</v>
      </c>
      <c r="H116" s="18">
        <v>0</v>
      </c>
      <c r="I116" s="18">
        <f t="shared" si="31"/>
        <v>0</v>
      </c>
      <c r="J116" s="18">
        <f t="shared" si="32"/>
        <v>0</v>
      </c>
      <c r="K116" s="37" t="str">
        <f t="shared" si="33"/>
        <v>NA</v>
      </c>
      <c r="L116" s="37" t="str">
        <f t="shared" si="34"/>
        <v>NA</v>
      </c>
      <c r="M116" s="37" t="str">
        <f t="shared" si="35"/>
        <v>NA</v>
      </c>
    </row>
    <row r="117" spans="1:13" x14ac:dyDescent="0.2">
      <c r="A117" s="17"/>
      <c r="B117" s="43" t="s">
        <v>70</v>
      </c>
      <c r="C117" s="17" t="s">
        <v>71</v>
      </c>
      <c r="D117" s="18">
        <v>350991.35</v>
      </c>
      <c r="E117" s="18">
        <v>243491.35</v>
      </c>
      <c r="F117" s="18">
        <v>21571.8</v>
      </c>
      <c r="G117" s="18">
        <v>136021.54999999999</v>
      </c>
      <c r="H117" s="18">
        <v>0</v>
      </c>
      <c r="I117" s="18">
        <f t="shared" si="31"/>
        <v>136021.54999999999</v>
      </c>
      <c r="J117" s="18">
        <f t="shared" si="32"/>
        <v>107469.80000000002</v>
      </c>
      <c r="K117" s="37">
        <f t="shared" si="33"/>
        <v>0.44137009384522291</v>
      </c>
      <c r="L117" s="37">
        <f t="shared" si="34"/>
        <v>-0.91140629841676102</v>
      </c>
      <c r="M117" s="37">
        <f t="shared" si="35"/>
        <v>-4.2348732306096482E-2</v>
      </c>
    </row>
    <row r="118" spans="1:13" x14ac:dyDescent="0.2">
      <c r="A118" s="17"/>
      <c r="B118" s="43" t="s">
        <v>120</v>
      </c>
      <c r="C118" s="17" t="s">
        <v>121</v>
      </c>
      <c r="D118" s="18">
        <v>333659</v>
      </c>
      <c r="E118" s="18">
        <v>1120592</v>
      </c>
      <c r="F118" s="18">
        <v>20697.86</v>
      </c>
      <c r="G118" s="18">
        <v>161251.09999999998</v>
      </c>
      <c r="H118" s="18">
        <v>0</v>
      </c>
      <c r="I118" s="18">
        <f t="shared" si="31"/>
        <v>161251.09999999998</v>
      </c>
      <c r="J118" s="18">
        <f t="shared" si="32"/>
        <v>959340.9</v>
      </c>
      <c r="K118" s="37">
        <f t="shared" si="33"/>
        <v>0.85610186401473509</v>
      </c>
      <c r="L118" s="37">
        <f t="shared" si="34"/>
        <v>-0.98152953081942396</v>
      </c>
      <c r="M118" s="37">
        <f t="shared" si="35"/>
        <v>-0.75331748116811736</v>
      </c>
    </row>
    <row r="119" spans="1:13" x14ac:dyDescent="0.2">
      <c r="A119" s="17"/>
      <c r="B119" s="43" t="s">
        <v>72</v>
      </c>
      <c r="C119" s="17" t="s">
        <v>73</v>
      </c>
      <c r="D119" s="18">
        <v>3324719.61</v>
      </c>
      <c r="E119" s="18">
        <v>6080212.6099999994</v>
      </c>
      <c r="F119" s="18">
        <v>895787.58000000007</v>
      </c>
      <c r="G119" s="18">
        <v>4450550.0999999996</v>
      </c>
      <c r="H119" s="18">
        <v>0</v>
      </c>
      <c r="I119" s="18">
        <f t="shared" si="31"/>
        <v>4450550.0999999996</v>
      </c>
      <c r="J119" s="18">
        <f t="shared" si="32"/>
        <v>1629662.5099999998</v>
      </c>
      <c r="K119" s="37">
        <f t="shared" si="33"/>
        <v>0.26802722446246824</v>
      </c>
      <c r="L119" s="37">
        <f t="shared" si="34"/>
        <v>-0.85267166833496633</v>
      </c>
      <c r="M119" s="37">
        <f t="shared" si="35"/>
        <v>0.25481047235005455</v>
      </c>
    </row>
    <row r="120" spans="1:13" x14ac:dyDescent="0.2">
      <c r="A120" s="17"/>
      <c r="B120" s="43" t="s">
        <v>282</v>
      </c>
      <c r="C120" s="17" t="s">
        <v>283</v>
      </c>
      <c r="D120" s="18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f t="shared" si="31"/>
        <v>0</v>
      </c>
      <c r="J120" s="18">
        <f t="shared" si="32"/>
        <v>0</v>
      </c>
      <c r="K120" s="37" t="str">
        <f t="shared" si="33"/>
        <v>NA</v>
      </c>
      <c r="L120" s="37" t="str">
        <f t="shared" si="34"/>
        <v>NA</v>
      </c>
      <c r="M120" s="37" t="str">
        <f t="shared" si="35"/>
        <v>NA</v>
      </c>
    </row>
    <row r="121" spans="1:13" x14ac:dyDescent="0.2">
      <c r="A121" s="17"/>
      <c r="B121" s="43" t="s">
        <v>284</v>
      </c>
      <c r="C121" s="17" t="s">
        <v>285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f t="shared" si="31"/>
        <v>0</v>
      </c>
      <c r="J121" s="18">
        <f t="shared" si="32"/>
        <v>0</v>
      </c>
      <c r="K121" s="37" t="str">
        <f t="shared" si="33"/>
        <v>NA</v>
      </c>
      <c r="L121" s="37" t="str">
        <f t="shared" si="34"/>
        <v>NA</v>
      </c>
      <c r="M121" s="37" t="str">
        <f t="shared" si="35"/>
        <v>NA</v>
      </c>
    </row>
    <row r="122" spans="1:13" x14ac:dyDescent="0.2">
      <c r="A122" s="17"/>
      <c r="B122" s="43" t="s">
        <v>74</v>
      </c>
      <c r="C122" s="17" t="s">
        <v>75</v>
      </c>
      <c r="D122" s="18">
        <v>621810</v>
      </c>
      <c r="E122" s="18">
        <v>1141941.45</v>
      </c>
      <c r="F122" s="18">
        <v>143325.13</v>
      </c>
      <c r="G122" s="18">
        <v>708908.02</v>
      </c>
      <c r="H122" s="18">
        <v>0</v>
      </c>
      <c r="I122" s="18">
        <f t="shared" si="31"/>
        <v>708908.02</v>
      </c>
      <c r="J122" s="18">
        <f t="shared" si="32"/>
        <v>433033.42999999993</v>
      </c>
      <c r="K122" s="37">
        <f t="shared" si="33"/>
        <v>0.37920808461764827</v>
      </c>
      <c r="L122" s="37">
        <f t="shared" si="34"/>
        <v>-0.8744899486746891</v>
      </c>
      <c r="M122" s="37">
        <f t="shared" si="35"/>
        <v>6.421471208403158E-2</v>
      </c>
    </row>
    <row r="123" spans="1:13" x14ac:dyDescent="0.2">
      <c r="A123" s="17"/>
      <c r="B123" s="43" t="s">
        <v>76</v>
      </c>
      <c r="C123" s="17" t="s">
        <v>77</v>
      </c>
      <c r="D123" s="18">
        <v>744373.02999999991</v>
      </c>
      <c r="E123" s="18">
        <v>1185328.1400000001</v>
      </c>
      <c r="F123" s="18">
        <v>221280.47999999998</v>
      </c>
      <c r="G123" s="18">
        <v>1109523.93</v>
      </c>
      <c r="H123" s="18">
        <v>0</v>
      </c>
      <c r="I123" s="18">
        <f t="shared" si="31"/>
        <v>1109523.93</v>
      </c>
      <c r="J123" s="18">
        <f t="shared" si="32"/>
        <v>75804.210000000196</v>
      </c>
      <c r="K123" s="37">
        <f t="shared" si="33"/>
        <v>6.3952088406506735E-2</v>
      </c>
      <c r="L123" s="37">
        <f t="shared" si="34"/>
        <v>-0.81331711233987913</v>
      </c>
      <c r="M123" s="37">
        <f t="shared" si="35"/>
        <v>0.60465356273170257</v>
      </c>
    </row>
    <row r="124" spans="1:13" x14ac:dyDescent="0.2">
      <c r="A124" s="17"/>
      <c r="B124" s="43" t="s">
        <v>547</v>
      </c>
      <c r="C124" s="17" t="s">
        <v>548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f t="shared" si="31"/>
        <v>0</v>
      </c>
      <c r="J124" s="18">
        <f t="shared" si="32"/>
        <v>0</v>
      </c>
      <c r="K124" s="37" t="str">
        <f t="shared" si="33"/>
        <v>NA</v>
      </c>
      <c r="L124" s="37" t="str">
        <f t="shared" si="34"/>
        <v>NA</v>
      </c>
      <c r="M124" s="37" t="str">
        <f t="shared" si="35"/>
        <v>NA</v>
      </c>
    </row>
    <row r="125" spans="1:13" x14ac:dyDescent="0.2">
      <c r="A125" s="17"/>
      <c r="B125" s="43" t="s">
        <v>82</v>
      </c>
      <c r="C125" s="17" t="s">
        <v>83</v>
      </c>
      <c r="D125" s="18">
        <v>161561.45000000001</v>
      </c>
      <c r="E125" s="18">
        <v>292652.37</v>
      </c>
      <c r="F125" s="18">
        <v>42413.06999999992</v>
      </c>
      <c r="G125" s="18">
        <v>217048.31999999992</v>
      </c>
      <c r="H125" s="18">
        <v>0</v>
      </c>
      <c r="I125" s="18">
        <f t="shared" si="31"/>
        <v>217048.31999999992</v>
      </c>
      <c r="J125" s="18">
        <f t="shared" si="32"/>
        <v>75604.050000000076</v>
      </c>
      <c r="K125" s="37">
        <f t="shared" si="33"/>
        <v>0.25834080892630418</v>
      </c>
      <c r="L125" s="37">
        <f t="shared" si="34"/>
        <v>-0.8550735468159717</v>
      </c>
      <c r="M125" s="37">
        <f t="shared" si="35"/>
        <v>0.27141575612633584</v>
      </c>
    </row>
    <row r="126" spans="1:13" x14ac:dyDescent="0.2">
      <c r="A126" s="17"/>
      <c r="B126" s="43" t="s">
        <v>84</v>
      </c>
      <c r="C126" s="17" t="s">
        <v>85</v>
      </c>
      <c r="D126" s="18">
        <v>37726652.060000002</v>
      </c>
      <c r="E126" s="18">
        <v>10539052.83</v>
      </c>
      <c r="F126" s="18">
        <v>451425.19</v>
      </c>
      <c r="G126" s="18">
        <v>1857327.4</v>
      </c>
      <c r="H126" s="18">
        <v>1660706.8399999999</v>
      </c>
      <c r="I126" s="18">
        <f t="shared" si="31"/>
        <v>3518034.2399999998</v>
      </c>
      <c r="J126" s="18">
        <f t="shared" si="32"/>
        <v>7021018.5899999999</v>
      </c>
      <c r="K126" s="37">
        <f t="shared" si="33"/>
        <v>0.66619066279032968</v>
      </c>
      <c r="L126" s="37">
        <f t="shared" si="34"/>
        <v>-0.95716643636940579</v>
      </c>
      <c r="M126" s="37">
        <f t="shared" si="35"/>
        <v>-0.69788652928012429</v>
      </c>
    </row>
    <row r="127" spans="1:13" x14ac:dyDescent="0.2">
      <c r="A127" s="17"/>
      <c r="B127" s="43" t="s">
        <v>86</v>
      </c>
      <c r="C127" s="17" t="s">
        <v>87</v>
      </c>
      <c r="D127" s="18">
        <v>0</v>
      </c>
      <c r="E127" s="18">
        <v>0</v>
      </c>
      <c r="F127" s="18">
        <v>0</v>
      </c>
      <c r="G127" s="18">
        <v>2500</v>
      </c>
      <c r="H127" s="18">
        <v>0</v>
      </c>
      <c r="I127" s="18">
        <f t="shared" si="31"/>
        <v>2500</v>
      </c>
      <c r="J127" s="18">
        <f t="shared" si="32"/>
        <v>-2500</v>
      </c>
      <c r="K127" s="37" t="str">
        <f t="shared" si="33"/>
        <v>NA</v>
      </c>
      <c r="L127" s="37" t="str">
        <f t="shared" si="34"/>
        <v>NA</v>
      </c>
      <c r="M127" s="37" t="str">
        <f t="shared" si="35"/>
        <v>NA</v>
      </c>
    </row>
    <row r="128" spans="1:13" x14ac:dyDescent="0.2">
      <c r="A128" s="17"/>
      <c r="B128" s="43" t="s">
        <v>298</v>
      </c>
      <c r="C128" s="17" t="s">
        <v>299</v>
      </c>
      <c r="D128" s="18">
        <v>82727</v>
      </c>
      <c r="E128" s="18">
        <v>93476</v>
      </c>
      <c r="F128" s="18">
        <v>3696</v>
      </c>
      <c r="G128" s="18">
        <v>15580</v>
      </c>
      <c r="H128" s="18">
        <v>2193.63</v>
      </c>
      <c r="I128" s="18">
        <f t="shared" si="31"/>
        <v>17773.63</v>
      </c>
      <c r="J128" s="18">
        <f t="shared" si="32"/>
        <v>75702.37</v>
      </c>
      <c r="K128" s="37">
        <f t="shared" si="33"/>
        <v>0.8098588942616286</v>
      </c>
      <c r="L128" s="37">
        <f t="shared" si="34"/>
        <v>-0.96046043904317691</v>
      </c>
      <c r="M128" s="37">
        <f t="shared" si="35"/>
        <v>-0.71427348807638935</v>
      </c>
    </row>
    <row r="129" spans="1:13" x14ac:dyDescent="0.2">
      <c r="A129" s="17"/>
      <c r="B129" s="43" t="s">
        <v>92</v>
      </c>
      <c r="C129" s="17" t="s">
        <v>93</v>
      </c>
      <c r="D129" s="18">
        <v>114158</v>
      </c>
      <c r="E129" s="18">
        <v>2013861</v>
      </c>
      <c r="F129" s="18">
        <v>2000</v>
      </c>
      <c r="G129" s="18">
        <v>488030.29</v>
      </c>
      <c r="H129" s="18">
        <v>16833.72</v>
      </c>
      <c r="I129" s="18">
        <f t="shared" si="31"/>
        <v>504864.01</v>
      </c>
      <c r="J129" s="18">
        <f t="shared" si="32"/>
        <v>1508996.99</v>
      </c>
      <c r="K129" s="37">
        <f t="shared" si="33"/>
        <v>0.74930543369179903</v>
      </c>
      <c r="L129" s="37">
        <f t="shared" si="34"/>
        <v>-0.99900688279876315</v>
      </c>
      <c r="M129" s="37">
        <f t="shared" si="35"/>
        <v>-0.58456747795120201</v>
      </c>
    </row>
    <row r="130" spans="1:13" x14ac:dyDescent="0.2">
      <c r="A130" s="17"/>
      <c r="B130" s="43" t="s">
        <v>94</v>
      </c>
      <c r="C130" s="17" t="s">
        <v>95</v>
      </c>
      <c r="D130" s="18">
        <v>34000</v>
      </c>
      <c r="E130" s="18">
        <v>50000</v>
      </c>
      <c r="F130" s="18">
        <v>103.13</v>
      </c>
      <c r="G130" s="18">
        <v>1209.4100000000001</v>
      </c>
      <c r="H130" s="18">
        <v>0</v>
      </c>
      <c r="I130" s="18">
        <f t="shared" si="31"/>
        <v>1209.4100000000001</v>
      </c>
      <c r="J130" s="18">
        <f t="shared" si="32"/>
        <v>48790.59</v>
      </c>
      <c r="K130" s="37">
        <f t="shared" si="33"/>
        <v>0.9758117999999999</v>
      </c>
      <c r="L130" s="37">
        <f t="shared" si="34"/>
        <v>-0.99793740000000009</v>
      </c>
      <c r="M130" s="37">
        <f t="shared" si="35"/>
        <v>-0.95853451428571435</v>
      </c>
    </row>
    <row r="131" spans="1:13" x14ac:dyDescent="0.2">
      <c r="A131" s="17"/>
      <c r="B131" s="43" t="s">
        <v>96</v>
      </c>
      <c r="C131" s="17" t="s">
        <v>97</v>
      </c>
      <c r="D131" s="18">
        <v>8000</v>
      </c>
      <c r="E131" s="18">
        <v>11422</v>
      </c>
      <c r="F131" s="18">
        <v>0</v>
      </c>
      <c r="G131" s="18">
        <v>0</v>
      </c>
      <c r="H131" s="18">
        <v>0</v>
      </c>
      <c r="I131" s="18">
        <f t="shared" si="31"/>
        <v>0</v>
      </c>
      <c r="J131" s="18">
        <f t="shared" si="32"/>
        <v>11422</v>
      </c>
      <c r="K131" s="37">
        <f t="shared" si="33"/>
        <v>1</v>
      </c>
      <c r="L131" s="37">
        <f t="shared" si="34"/>
        <v>-1</v>
      </c>
      <c r="M131" s="37">
        <f t="shared" si="35"/>
        <v>-1</v>
      </c>
    </row>
    <row r="132" spans="1:13" x14ac:dyDescent="0.2">
      <c r="A132" s="17"/>
      <c r="B132" s="43" t="s">
        <v>98</v>
      </c>
      <c r="C132" s="17" t="s">
        <v>99</v>
      </c>
      <c r="D132" s="18">
        <v>447032.22</v>
      </c>
      <c r="E132" s="18">
        <v>687560.26</v>
      </c>
      <c r="F132" s="18">
        <v>59494.389999999992</v>
      </c>
      <c r="G132" s="18">
        <v>205953.67999999996</v>
      </c>
      <c r="H132" s="18">
        <v>79212.669999999969</v>
      </c>
      <c r="I132" s="18">
        <f t="shared" si="31"/>
        <v>285166.34999999992</v>
      </c>
      <c r="J132" s="18">
        <f t="shared" si="32"/>
        <v>402393.91000000009</v>
      </c>
      <c r="K132" s="37">
        <f t="shared" si="33"/>
        <v>0.58524893512606457</v>
      </c>
      <c r="L132" s="37">
        <f t="shared" si="34"/>
        <v>-0.91347028986230239</v>
      </c>
      <c r="M132" s="37">
        <f t="shared" si="35"/>
        <v>-0.4864981704606206</v>
      </c>
    </row>
    <row r="133" spans="1:13" x14ac:dyDescent="0.2">
      <c r="A133" s="17"/>
      <c r="B133" s="43" t="s">
        <v>302</v>
      </c>
      <c r="C133" s="17" t="s">
        <v>303</v>
      </c>
      <c r="D133" s="18">
        <v>5260</v>
      </c>
      <c r="E133" s="18">
        <v>6876</v>
      </c>
      <c r="F133" s="18">
        <v>0</v>
      </c>
      <c r="G133" s="18">
        <v>3261.9</v>
      </c>
      <c r="H133" s="18">
        <v>0</v>
      </c>
      <c r="I133" s="18">
        <f t="shared" si="31"/>
        <v>3261.9</v>
      </c>
      <c r="J133" s="18">
        <f t="shared" si="32"/>
        <v>3614.1</v>
      </c>
      <c r="K133" s="37">
        <f t="shared" si="33"/>
        <v>0.52561082024432804</v>
      </c>
      <c r="L133" s="37">
        <f t="shared" si="34"/>
        <v>-1</v>
      </c>
      <c r="M133" s="37">
        <f t="shared" si="35"/>
        <v>-0.18676140613313386</v>
      </c>
    </row>
    <row r="134" spans="1:13" x14ac:dyDescent="0.2">
      <c r="A134" s="17"/>
      <c r="B134" s="43" t="s">
        <v>100</v>
      </c>
      <c r="C134" s="17" t="s">
        <v>101</v>
      </c>
      <c r="D134" s="18">
        <v>4741.6000000000004</v>
      </c>
      <c r="E134" s="18">
        <v>4741.6000000000004</v>
      </c>
      <c r="F134" s="18">
        <v>0</v>
      </c>
      <c r="G134" s="18">
        <v>0</v>
      </c>
      <c r="H134" s="18">
        <v>641.66999999999996</v>
      </c>
      <c r="I134" s="18">
        <f t="shared" si="31"/>
        <v>641.66999999999996</v>
      </c>
      <c r="J134" s="18">
        <f t="shared" si="32"/>
        <v>4099.93</v>
      </c>
      <c r="K134" s="37">
        <f t="shared" si="33"/>
        <v>0.86467226252741691</v>
      </c>
      <c r="L134" s="37">
        <f t="shared" si="34"/>
        <v>-1</v>
      </c>
      <c r="M134" s="37">
        <f t="shared" si="35"/>
        <v>-1</v>
      </c>
    </row>
    <row r="135" spans="1:13" x14ac:dyDescent="0.2">
      <c r="A135" s="17"/>
      <c r="B135" s="43" t="s">
        <v>102</v>
      </c>
      <c r="C135" s="17" t="s">
        <v>103</v>
      </c>
      <c r="D135" s="18">
        <v>25351</v>
      </c>
      <c r="E135" s="18">
        <v>161757.56</v>
      </c>
      <c r="F135" s="18">
        <v>3157.42</v>
      </c>
      <c r="G135" s="18">
        <v>59890.93</v>
      </c>
      <c r="H135" s="18">
        <v>17152.349999999999</v>
      </c>
      <c r="I135" s="18">
        <f t="shared" si="31"/>
        <v>77043.28</v>
      </c>
      <c r="J135" s="18">
        <f t="shared" si="32"/>
        <v>84714.28</v>
      </c>
      <c r="K135" s="37">
        <f t="shared" si="33"/>
        <v>0.52371141107717001</v>
      </c>
      <c r="L135" s="37">
        <f t="shared" si="34"/>
        <v>-0.98048054137315122</v>
      </c>
      <c r="M135" s="37">
        <f t="shared" si="35"/>
        <v>-0.36528366455153188</v>
      </c>
    </row>
    <row r="136" spans="1:13" x14ac:dyDescent="0.2">
      <c r="A136" s="17"/>
      <c r="B136" s="43" t="s">
        <v>104</v>
      </c>
      <c r="C136" s="17" t="s">
        <v>105</v>
      </c>
      <c r="D136" s="18">
        <v>88492</v>
      </c>
      <c r="E136" s="18">
        <v>154802</v>
      </c>
      <c r="F136" s="18">
        <v>0</v>
      </c>
      <c r="G136" s="18">
        <v>27459.78</v>
      </c>
      <c r="H136" s="18">
        <v>44970</v>
      </c>
      <c r="I136" s="18">
        <f t="shared" si="31"/>
        <v>72429.78</v>
      </c>
      <c r="J136" s="18">
        <f t="shared" si="32"/>
        <v>82372.22</v>
      </c>
      <c r="K136" s="37">
        <f t="shared" si="33"/>
        <v>0.53211340938747564</v>
      </c>
      <c r="L136" s="37">
        <f t="shared" si="34"/>
        <v>-1</v>
      </c>
      <c r="M136" s="37">
        <f t="shared" si="35"/>
        <v>-0.69590891221412787</v>
      </c>
    </row>
    <row r="137" spans="1:13" x14ac:dyDescent="0.2">
      <c r="A137" s="17"/>
      <c r="B137" s="43" t="s">
        <v>431</v>
      </c>
      <c r="C137" s="17" t="s">
        <v>432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  <c r="I137" s="18">
        <f t="shared" si="31"/>
        <v>0</v>
      </c>
      <c r="J137" s="18">
        <f t="shared" si="32"/>
        <v>0</v>
      </c>
      <c r="K137" s="37" t="str">
        <f t="shared" si="33"/>
        <v>NA</v>
      </c>
      <c r="L137" s="37" t="str">
        <f t="shared" si="34"/>
        <v>NA</v>
      </c>
      <c r="M137" s="37" t="str">
        <f t="shared" si="35"/>
        <v>NA</v>
      </c>
    </row>
    <row r="138" spans="1:13" x14ac:dyDescent="0.2">
      <c r="A138" s="17"/>
      <c r="B138" s="43" t="s">
        <v>306</v>
      </c>
      <c r="C138" s="17" t="s">
        <v>307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f t="shared" si="31"/>
        <v>0</v>
      </c>
      <c r="J138" s="18">
        <f t="shared" si="32"/>
        <v>0</v>
      </c>
      <c r="K138" s="37" t="str">
        <f t="shared" si="33"/>
        <v>NA</v>
      </c>
      <c r="L138" s="37" t="str">
        <f t="shared" si="34"/>
        <v>NA</v>
      </c>
      <c r="M138" s="37" t="str">
        <f t="shared" si="35"/>
        <v>NA</v>
      </c>
    </row>
    <row r="139" spans="1:13" x14ac:dyDescent="0.2">
      <c r="A139" s="17"/>
      <c r="B139" s="43" t="s">
        <v>106</v>
      </c>
      <c r="C139" s="17" t="s">
        <v>107</v>
      </c>
      <c r="D139" s="18">
        <v>93116</v>
      </c>
      <c r="E139" s="18">
        <v>105173</v>
      </c>
      <c r="F139" s="18">
        <v>832.27</v>
      </c>
      <c r="G139" s="18">
        <v>6834.8200000000006</v>
      </c>
      <c r="H139" s="18">
        <v>15221.039999999999</v>
      </c>
      <c r="I139" s="18">
        <f t="shared" si="31"/>
        <v>22055.86</v>
      </c>
      <c r="J139" s="18">
        <f t="shared" si="32"/>
        <v>83117.14</v>
      </c>
      <c r="K139" s="37">
        <f t="shared" si="33"/>
        <v>0.79028971313930385</v>
      </c>
      <c r="L139" s="37">
        <f t="shared" si="34"/>
        <v>-0.99208665722191047</v>
      </c>
      <c r="M139" s="37">
        <f t="shared" si="35"/>
        <v>-0.8885946556082428</v>
      </c>
    </row>
    <row r="140" spans="1:13" x14ac:dyDescent="0.2">
      <c r="A140" s="17"/>
      <c r="B140" s="43" t="s">
        <v>110</v>
      </c>
      <c r="C140" s="17" t="s">
        <v>111</v>
      </c>
      <c r="D140" s="18">
        <v>0</v>
      </c>
      <c r="E140" s="18">
        <v>30380</v>
      </c>
      <c r="F140" s="18">
        <v>20000</v>
      </c>
      <c r="G140" s="18">
        <v>30000</v>
      </c>
      <c r="H140" s="18">
        <v>19200</v>
      </c>
      <c r="I140" s="18">
        <f t="shared" si="31"/>
        <v>49200</v>
      </c>
      <c r="J140" s="18">
        <f t="shared" si="32"/>
        <v>-18820</v>
      </c>
      <c r="K140" s="37">
        <f t="shared" si="33"/>
        <v>-0.61948650427913099</v>
      </c>
      <c r="L140" s="37">
        <f t="shared" si="34"/>
        <v>-0.34167215273206059</v>
      </c>
      <c r="M140" s="37">
        <f t="shared" si="35"/>
        <v>0.69284303583184448</v>
      </c>
    </row>
    <row r="141" spans="1:13" x14ac:dyDescent="0.2">
      <c r="A141" s="17"/>
      <c r="B141" s="43" t="s">
        <v>112</v>
      </c>
      <c r="C141" s="17" t="s">
        <v>113</v>
      </c>
      <c r="D141" s="18">
        <v>0</v>
      </c>
      <c r="E141" s="18">
        <v>100000</v>
      </c>
      <c r="F141" s="18">
        <v>0</v>
      </c>
      <c r="G141" s="18">
        <v>0</v>
      </c>
      <c r="H141" s="18">
        <v>0</v>
      </c>
      <c r="I141" s="18">
        <f t="shared" si="31"/>
        <v>0</v>
      </c>
      <c r="J141" s="18">
        <f t="shared" si="32"/>
        <v>100000</v>
      </c>
      <c r="K141" s="37">
        <f t="shared" si="33"/>
        <v>1</v>
      </c>
      <c r="L141" s="37">
        <f t="shared" si="34"/>
        <v>-1</v>
      </c>
      <c r="M141" s="37">
        <f t="shared" si="35"/>
        <v>-1</v>
      </c>
    </row>
    <row r="142" spans="1:13" x14ac:dyDescent="0.2">
      <c r="A142" s="17"/>
      <c r="B142" s="43" t="s">
        <v>114</v>
      </c>
      <c r="C142" s="17" t="s">
        <v>115</v>
      </c>
      <c r="D142" s="18">
        <v>12027</v>
      </c>
      <c r="E142" s="18">
        <v>21300</v>
      </c>
      <c r="F142" s="18">
        <v>120</v>
      </c>
      <c r="G142" s="18">
        <v>120</v>
      </c>
      <c r="H142" s="18">
        <v>302.5</v>
      </c>
      <c r="I142" s="18">
        <f t="shared" si="31"/>
        <v>422.5</v>
      </c>
      <c r="J142" s="18">
        <f t="shared" si="32"/>
        <v>20877.5</v>
      </c>
      <c r="K142" s="37">
        <f t="shared" si="33"/>
        <v>0.9801643192488263</v>
      </c>
      <c r="L142" s="37">
        <f t="shared" si="34"/>
        <v>-0.9943661971830986</v>
      </c>
      <c r="M142" s="37">
        <f t="shared" si="35"/>
        <v>-0.99034205231388328</v>
      </c>
    </row>
    <row r="143" spans="1:13" x14ac:dyDescent="0.2">
      <c r="A143" s="17"/>
      <c r="B143" s="43" t="s">
        <v>116</v>
      </c>
      <c r="C143" s="17" t="s">
        <v>117</v>
      </c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f t="shared" si="31"/>
        <v>0</v>
      </c>
      <c r="J143" s="18">
        <f t="shared" si="32"/>
        <v>0</v>
      </c>
      <c r="K143" s="37" t="str">
        <f t="shared" si="33"/>
        <v>NA</v>
      </c>
      <c r="L143" s="37" t="str">
        <f t="shared" si="34"/>
        <v>NA</v>
      </c>
      <c r="M143" s="37" t="str">
        <f t="shared" si="35"/>
        <v>NA</v>
      </c>
    </row>
    <row r="144" spans="1:13" x14ac:dyDescent="0.2">
      <c r="A144" s="62" t="s">
        <v>124</v>
      </c>
      <c r="B144" s="63"/>
      <c r="C144" s="62"/>
      <c r="D144" s="64">
        <v>46443789.240000002</v>
      </c>
      <c r="E144" s="64">
        <v>26999384.170000002</v>
      </c>
      <c r="F144" s="64">
        <v>2094046.3799999997</v>
      </c>
      <c r="G144" s="64">
        <v>10665979.77</v>
      </c>
      <c r="H144" s="64">
        <v>1856434.4199999997</v>
      </c>
      <c r="I144" s="64">
        <f t="shared" si="31"/>
        <v>12522414.189999999</v>
      </c>
      <c r="J144" s="64">
        <f t="shared" si="32"/>
        <v>14476969.980000002</v>
      </c>
      <c r="K144" s="65">
        <f t="shared" si="33"/>
        <v>0.53619630317664391</v>
      </c>
      <c r="L144" s="65">
        <f t="shared" si="34"/>
        <v>-0.92244095765981327</v>
      </c>
      <c r="M144" s="65">
        <f t="shared" si="35"/>
        <v>-0.32277948884152546</v>
      </c>
    </row>
    <row r="145" spans="1:13" x14ac:dyDescent="0.2">
      <c r="A145" s="17" t="s">
        <v>330</v>
      </c>
      <c r="B145" s="43" t="s">
        <v>64</v>
      </c>
      <c r="C145" s="17" t="s">
        <v>65</v>
      </c>
      <c r="D145" s="18">
        <v>184284</v>
      </c>
      <c r="E145" s="18">
        <v>0</v>
      </c>
      <c r="F145" s="18">
        <v>4396.55</v>
      </c>
      <c r="G145" s="18">
        <v>4396.55</v>
      </c>
      <c r="H145" s="18">
        <v>0</v>
      </c>
      <c r="I145" s="18">
        <f t="shared" si="31"/>
        <v>4396.55</v>
      </c>
      <c r="J145" s="18">
        <f t="shared" si="32"/>
        <v>-4396.55</v>
      </c>
      <c r="K145" s="37" t="str">
        <f t="shared" si="33"/>
        <v>NA</v>
      </c>
      <c r="L145" s="37" t="str">
        <f t="shared" si="34"/>
        <v>NA</v>
      </c>
      <c r="M145" s="37" t="str">
        <f t="shared" si="35"/>
        <v>NA</v>
      </c>
    </row>
    <row r="146" spans="1:13" x14ac:dyDescent="0.2">
      <c r="A146" s="17"/>
      <c r="B146" s="43" t="s">
        <v>257</v>
      </c>
      <c r="C146" s="17" t="s">
        <v>66</v>
      </c>
      <c r="D146" s="18">
        <v>0</v>
      </c>
      <c r="E146" s="18">
        <v>540.30999999999995</v>
      </c>
      <c r="F146" s="18">
        <v>90</v>
      </c>
      <c r="G146" s="18">
        <v>2160</v>
      </c>
      <c r="H146" s="18">
        <v>0</v>
      </c>
      <c r="I146" s="18">
        <f t="shared" si="31"/>
        <v>2160</v>
      </c>
      <c r="J146" s="18">
        <f t="shared" si="32"/>
        <v>-1619.69</v>
      </c>
      <c r="K146" s="37">
        <f t="shared" si="33"/>
        <v>-2.9977050211915386</v>
      </c>
      <c r="L146" s="37">
        <f t="shared" si="34"/>
        <v>-0.8334289574503525</v>
      </c>
      <c r="M146" s="37">
        <f t="shared" si="35"/>
        <v>5.8532086077569225</v>
      </c>
    </row>
    <row r="147" spans="1:13" x14ac:dyDescent="0.2">
      <c r="A147" s="17"/>
      <c r="B147" s="43" t="s">
        <v>67</v>
      </c>
      <c r="C147" s="17" t="s">
        <v>66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f t="shared" si="31"/>
        <v>0</v>
      </c>
      <c r="J147" s="18">
        <f t="shared" si="32"/>
        <v>0</v>
      </c>
      <c r="K147" s="37" t="str">
        <f t="shared" si="33"/>
        <v>NA</v>
      </c>
      <c r="L147" s="37" t="str">
        <f t="shared" si="34"/>
        <v>NA</v>
      </c>
      <c r="M147" s="37" t="str">
        <f t="shared" si="35"/>
        <v>NA</v>
      </c>
    </row>
    <row r="148" spans="1:13" x14ac:dyDescent="0.2">
      <c r="A148" s="17"/>
      <c r="B148" s="43" t="s">
        <v>258</v>
      </c>
      <c r="C148" s="17" t="s">
        <v>259</v>
      </c>
      <c r="D148" s="18">
        <v>0</v>
      </c>
      <c r="E148" s="18">
        <v>2000</v>
      </c>
      <c r="F148" s="18">
        <v>0</v>
      </c>
      <c r="G148" s="18">
        <v>409.46</v>
      </c>
      <c r="H148" s="18">
        <v>0</v>
      </c>
      <c r="I148" s="18">
        <f t="shared" si="31"/>
        <v>409.46</v>
      </c>
      <c r="J148" s="18">
        <f t="shared" si="32"/>
        <v>1590.54</v>
      </c>
      <c r="K148" s="37">
        <f t="shared" si="33"/>
        <v>0.79527000000000003</v>
      </c>
      <c r="L148" s="37">
        <f t="shared" si="34"/>
        <v>-1</v>
      </c>
      <c r="M148" s="37">
        <f t="shared" si="35"/>
        <v>-0.64903428571428567</v>
      </c>
    </row>
    <row r="149" spans="1:13" x14ac:dyDescent="0.2">
      <c r="A149" s="17"/>
      <c r="B149" s="43" t="s">
        <v>260</v>
      </c>
      <c r="C149" s="17" t="s">
        <v>261</v>
      </c>
      <c r="D149" s="18">
        <v>0</v>
      </c>
      <c r="E149" s="18">
        <v>7750</v>
      </c>
      <c r="F149" s="18">
        <v>0</v>
      </c>
      <c r="G149" s="18">
        <v>16118.51</v>
      </c>
      <c r="H149" s="18">
        <v>0</v>
      </c>
      <c r="I149" s="18">
        <f t="shared" si="31"/>
        <v>16118.51</v>
      </c>
      <c r="J149" s="18">
        <f t="shared" si="32"/>
        <v>-8368.51</v>
      </c>
      <c r="K149" s="37">
        <f t="shared" si="33"/>
        <v>-1.0798077419354839</v>
      </c>
      <c r="L149" s="37">
        <f t="shared" si="34"/>
        <v>-1</v>
      </c>
      <c r="M149" s="37">
        <f t="shared" si="35"/>
        <v>2.5653847004608292</v>
      </c>
    </row>
    <row r="150" spans="1:13" x14ac:dyDescent="0.2">
      <c r="A150" s="17"/>
      <c r="B150" s="43" t="s">
        <v>268</v>
      </c>
      <c r="C150" s="17" t="s">
        <v>269</v>
      </c>
      <c r="F150" s="18">
        <v>0</v>
      </c>
      <c r="G150" s="18">
        <v>0</v>
      </c>
      <c r="H150" s="18">
        <v>0</v>
      </c>
      <c r="I150" s="18">
        <f t="shared" si="31"/>
        <v>0</v>
      </c>
      <c r="J150" s="18">
        <f t="shared" si="32"/>
        <v>0</v>
      </c>
      <c r="K150" s="37" t="str">
        <f t="shared" si="33"/>
        <v>NA</v>
      </c>
      <c r="L150" s="37" t="str">
        <f t="shared" si="34"/>
        <v>NA</v>
      </c>
      <c r="M150" s="37" t="str">
        <f t="shared" si="35"/>
        <v>NA</v>
      </c>
    </row>
    <row r="151" spans="1:13" x14ac:dyDescent="0.2">
      <c r="A151" s="17"/>
      <c r="B151" s="43" t="s">
        <v>68</v>
      </c>
      <c r="C151" s="17" t="s">
        <v>69</v>
      </c>
      <c r="D151" s="18">
        <v>50001</v>
      </c>
      <c r="E151" s="18">
        <v>53871</v>
      </c>
      <c r="F151" s="18">
        <v>4503.2</v>
      </c>
      <c r="G151" s="18">
        <v>45744.289999999994</v>
      </c>
      <c r="H151" s="18">
        <v>0</v>
      </c>
      <c r="I151" s="18">
        <f t="shared" si="31"/>
        <v>45744.289999999994</v>
      </c>
      <c r="J151" s="18">
        <f t="shared" si="32"/>
        <v>8126.7100000000064</v>
      </c>
      <c r="K151" s="37">
        <f t="shared" si="33"/>
        <v>0.15085500547604475</v>
      </c>
      <c r="L151" s="37">
        <f t="shared" si="34"/>
        <v>-0.91640771472591942</v>
      </c>
      <c r="M151" s="37">
        <f t="shared" si="35"/>
        <v>0.45567713346963756</v>
      </c>
    </row>
    <row r="152" spans="1:13" x14ac:dyDescent="0.2">
      <c r="A152" s="17"/>
      <c r="B152" s="43" t="s">
        <v>318</v>
      </c>
      <c r="C152" s="17" t="s">
        <v>319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f t="shared" si="31"/>
        <v>0</v>
      </c>
      <c r="J152" s="18">
        <f t="shared" si="32"/>
        <v>0</v>
      </c>
      <c r="K152" s="37" t="str">
        <f t="shared" si="33"/>
        <v>NA</v>
      </c>
      <c r="L152" s="37" t="str">
        <f t="shared" si="34"/>
        <v>NA</v>
      </c>
      <c r="M152" s="37" t="str">
        <f t="shared" si="35"/>
        <v>NA</v>
      </c>
    </row>
    <row r="153" spans="1:13" x14ac:dyDescent="0.2">
      <c r="A153" s="17"/>
      <c r="B153" s="43" t="s">
        <v>70</v>
      </c>
      <c r="C153" s="17" t="s">
        <v>71</v>
      </c>
      <c r="D153" s="18">
        <v>330602.5</v>
      </c>
      <c r="E153" s="18">
        <v>344589.5</v>
      </c>
      <c r="F153" s="18">
        <v>28325.340000000004</v>
      </c>
      <c r="G153" s="18">
        <v>197496.13999999998</v>
      </c>
      <c r="H153" s="18">
        <v>0</v>
      </c>
      <c r="I153" s="18">
        <f t="shared" si="31"/>
        <v>197496.13999999998</v>
      </c>
      <c r="J153" s="18">
        <f t="shared" si="32"/>
        <v>147093.36000000002</v>
      </c>
      <c r="K153" s="37">
        <f t="shared" si="33"/>
        <v>0.42686547326601654</v>
      </c>
      <c r="L153" s="37">
        <f t="shared" si="34"/>
        <v>-0.91779975884349341</v>
      </c>
      <c r="M153" s="37">
        <f t="shared" si="35"/>
        <v>-1.7483668456028494E-2</v>
      </c>
    </row>
    <row r="154" spans="1:13" x14ac:dyDescent="0.2">
      <c r="A154" s="17"/>
      <c r="B154" s="43" t="s">
        <v>120</v>
      </c>
      <c r="C154" s="17" t="s">
        <v>121</v>
      </c>
      <c r="D154" s="18">
        <v>0</v>
      </c>
      <c r="E154" s="18">
        <v>95267</v>
      </c>
      <c r="F154" s="18">
        <v>6616.05</v>
      </c>
      <c r="G154" s="18">
        <v>126544.70000000001</v>
      </c>
      <c r="H154" s="18">
        <v>0</v>
      </c>
      <c r="I154" s="18">
        <f t="shared" si="31"/>
        <v>126544.70000000001</v>
      </c>
      <c r="J154" s="18">
        <f t="shared" si="32"/>
        <v>-31277.700000000012</v>
      </c>
      <c r="K154" s="37">
        <f t="shared" si="33"/>
        <v>-0.32831620603146955</v>
      </c>
      <c r="L154" s="37">
        <f t="shared" si="34"/>
        <v>-0.93055255230037681</v>
      </c>
      <c r="M154" s="37">
        <f t="shared" si="35"/>
        <v>1.2771134960539476</v>
      </c>
    </row>
    <row r="155" spans="1:13" x14ac:dyDescent="0.2">
      <c r="A155" s="17"/>
      <c r="B155" s="43" t="s">
        <v>72</v>
      </c>
      <c r="C155" s="17" t="s">
        <v>73</v>
      </c>
      <c r="D155" s="18">
        <v>0</v>
      </c>
      <c r="E155" s="18">
        <v>6000</v>
      </c>
      <c r="F155" s="18">
        <v>0</v>
      </c>
      <c r="G155" s="18">
        <v>0</v>
      </c>
      <c r="H155" s="18">
        <v>0</v>
      </c>
      <c r="I155" s="18">
        <f t="shared" si="31"/>
        <v>0</v>
      </c>
      <c r="J155" s="18">
        <f t="shared" si="32"/>
        <v>6000</v>
      </c>
      <c r="K155" s="37">
        <f t="shared" si="33"/>
        <v>1</v>
      </c>
      <c r="L155" s="37">
        <f t="shared" si="34"/>
        <v>-1</v>
      </c>
      <c r="M155" s="37">
        <f t="shared" si="35"/>
        <v>-1</v>
      </c>
    </row>
    <row r="156" spans="1:13" x14ac:dyDescent="0.2">
      <c r="A156" s="17"/>
      <c r="B156" s="43" t="s">
        <v>284</v>
      </c>
      <c r="C156" s="17" t="s">
        <v>285</v>
      </c>
      <c r="D156" s="18">
        <v>0</v>
      </c>
      <c r="E156" s="18">
        <v>0</v>
      </c>
      <c r="F156" s="18">
        <v>0</v>
      </c>
      <c r="G156" s="18">
        <v>0</v>
      </c>
      <c r="H156" s="18">
        <v>0</v>
      </c>
      <c r="I156" s="18">
        <f t="shared" si="31"/>
        <v>0</v>
      </c>
      <c r="J156" s="18">
        <f t="shared" si="32"/>
        <v>0</v>
      </c>
      <c r="K156" s="37" t="str">
        <f t="shared" si="33"/>
        <v>NA</v>
      </c>
      <c r="L156" s="37" t="str">
        <f t="shared" si="34"/>
        <v>NA</v>
      </c>
      <c r="M156" s="37" t="str">
        <f t="shared" si="35"/>
        <v>NA</v>
      </c>
    </row>
    <row r="157" spans="1:13" x14ac:dyDescent="0.2">
      <c r="A157" s="17"/>
      <c r="B157" s="43" t="s">
        <v>74</v>
      </c>
      <c r="C157" s="17" t="s">
        <v>75</v>
      </c>
      <c r="D157" s="18">
        <v>68040</v>
      </c>
      <c r="E157" s="18">
        <v>45360</v>
      </c>
      <c r="F157" s="18">
        <v>2835</v>
      </c>
      <c r="G157" s="18">
        <v>21348.59</v>
      </c>
      <c r="H157" s="18">
        <v>0</v>
      </c>
      <c r="I157" s="18">
        <f t="shared" si="31"/>
        <v>21348.59</v>
      </c>
      <c r="J157" s="18">
        <f t="shared" si="32"/>
        <v>24011.41</v>
      </c>
      <c r="K157" s="37">
        <f t="shared" si="33"/>
        <v>0.5293520723104056</v>
      </c>
      <c r="L157" s="37">
        <f t="shared" si="34"/>
        <v>-0.9375</v>
      </c>
      <c r="M157" s="37">
        <f t="shared" si="35"/>
        <v>-0.19317498110355252</v>
      </c>
    </row>
    <row r="158" spans="1:13" x14ac:dyDescent="0.2">
      <c r="A158" s="17"/>
      <c r="B158" s="43" t="s">
        <v>76</v>
      </c>
      <c r="C158" s="17" t="s">
        <v>77</v>
      </c>
      <c r="D158" s="18">
        <v>111909.77</v>
      </c>
      <c r="E158" s="18">
        <v>76900.11</v>
      </c>
      <c r="F158" s="18">
        <v>6559.16</v>
      </c>
      <c r="G158" s="18">
        <v>48007.380000000005</v>
      </c>
      <c r="H158" s="18">
        <v>0</v>
      </c>
      <c r="I158" s="18">
        <f t="shared" si="31"/>
        <v>48007.380000000005</v>
      </c>
      <c r="J158" s="18">
        <f t="shared" si="32"/>
        <v>28892.729999999996</v>
      </c>
      <c r="K158" s="37">
        <f t="shared" si="33"/>
        <v>0.37571766802414192</v>
      </c>
      <c r="L158" s="37">
        <f t="shared" si="34"/>
        <v>-0.9147054536072835</v>
      </c>
      <c r="M158" s="37">
        <f t="shared" si="35"/>
        <v>7.0198283387185326E-2</v>
      </c>
    </row>
    <row r="159" spans="1:13" x14ac:dyDescent="0.2">
      <c r="A159" s="17"/>
      <c r="B159" s="43" t="s">
        <v>82</v>
      </c>
      <c r="C159" s="17" t="s">
        <v>83</v>
      </c>
      <c r="D159" s="18">
        <v>14719.179999999998</v>
      </c>
      <c r="E159" s="18">
        <v>25714.800000000003</v>
      </c>
      <c r="F159" s="18">
        <v>1996.27</v>
      </c>
      <c r="G159" s="18">
        <v>17726.93</v>
      </c>
      <c r="H159" s="18">
        <v>0</v>
      </c>
      <c r="I159" s="18">
        <f t="shared" si="31"/>
        <v>17726.93</v>
      </c>
      <c r="J159" s="18">
        <f t="shared" si="32"/>
        <v>7987.8700000000026</v>
      </c>
      <c r="K159" s="37">
        <f t="shared" si="33"/>
        <v>0.31063317622536446</v>
      </c>
      <c r="L159" s="37">
        <f t="shared" si="34"/>
        <v>-0.92236883040116979</v>
      </c>
      <c r="M159" s="37">
        <f t="shared" si="35"/>
        <v>0.18177169789937528</v>
      </c>
    </row>
    <row r="160" spans="1:13" x14ac:dyDescent="0.2">
      <c r="A160" s="17"/>
      <c r="B160" s="43" t="s">
        <v>84</v>
      </c>
      <c r="C160" s="17" t="s">
        <v>85</v>
      </c>
      <c r="D160" s="18">
        <v>27175748.170000002</v>
      </c>
      <c r="E160" s="18">
        <v>876928.09</v>
      </c>
      <c r="F160" s="18">
        <v>8722.9500000000007</v>
      </c>
      <c r="G160" s="18">
        <v>13022.95</v>
      </c>
      <c r="H160" s="18">
        <v>15277.05</v>
      </c>
      <c r="I160" s="18">
        <f t="shared" si="31"/>
        <v>28300</v>
      </c>
      <c r="J160" s="18">
        <f t="shared" si="32"/>
        <v>848628.09</v>
      </c>
      <c r="K160" s="37">
        <f t="shared" si="33"/>
        <v>0.96772825466224943</v>
      </c>
      <c r="L160" s="37">
        <f t="shared" si="34"/>
        <v>-0.99005283318042647</v>
      </c>
      <c r="M160" s="37">
        <f t="shared" si="35"/>
        <v>-0.97454174704010543</v>
      </c>
    </row>
    <row r="161" spans="1:13" x14ac:dyDescent="0.2">
      <c r="A161" s="17"/>
      <c r="B161" s="43" t="s">
        <v>149</v>
      </c>
      <c r="C161" s="17" t="s">
        <v>150</v>
      </c>
      <c r="D161" s="18">
        <v>0</v>
      </c>
      <c r="E161" s="18">
        <v>0</v>
      </c>
      <c r="F161" s="18">
        <v>0</v>
      </c>
      <c r="G161" s="18">
        <v>0</v>
      </c>
      <c r="H161" s="18">
        <v>0</v>
      </c>
      <c r="I161" s="18">
        <f t="shared" si="31"/>
        <v>0</v>
      </c>
      <c r="J161" s="18">
        <f t="shared" si="32"/>
        <v>0</v>
      </c>
      <c r="K161" s="37" t="str">
        <f t="shared" si="33"/>
        <v>NA</v>
      </c>
      <c r="L161" s="37" t="str">
        <f t="shared" si="34"/>
        <v>NA</v>
      </c>
      <c r="M161" s="37" t="str">
        <f t="shared" si="35"/>
        <v>NA</v>
      </c>
    </row>
    <row r="162" spans="1:13" x14ac:dyDescent="0.2">
      <c r="A162" s="17"/>
      <c r="B162" s="43" t="s">
        <v>333</v>
      </c>
      <c r="C162" s="17" t="s">
        <v>334</v>
      </c>
      <c r="D162" s="18">
        <v>0</v>
      </c>
      <c r="E162" s="18">
        <v>0</v>
      </c>
      <c r="F162" s="18">
        <v>0</v>
      </c>
      <c r="G162" s="18">
        <v>0</v>
      </c>
      <c r="H162" s="18">
        <v>0</v>
      </c>
      <c r="I162" s="18">
        <f t="shared" si="31"/>
        <v>0</v>
      </c>
      <c r="J162" s="18">
        <f t="shared" si="32"/>
        <v>0</v>
      </c>
      <c r="K162" s="37" t="str">
        <f t="shared" si="33"/>
        <v>NA</v>
      </c>
      <c r="L162" s="37" t="str">
        <f t="shared" si="34"/>
        <v>NA</v>
      </c>
      <c r="M162" s="37" t="str">
        <f t="shared" si="35"/>
        <v>NA</v>
      </c>
    </row>
    <row r="163" spans="1:13" x14ac:dyDescent="0.2">
      <c r="A163" s="17"/>
      <c r="B163" s="43" t="s">
        <v>296</v>
      </c>
      <c r="C163" s="17" t="s">
        <v>297</v>
      </c>
      <c r="D163" s="18">
        <v>60000</v>
      </c>
      <c r="E163" s="18">
        <v>45000</v>
      </c>
      <c r="F163" s="18">
        <v>0</v>
      </c>
      <c r="G163" s="18">
        <v>29475</v>
      </c>
      <c r="H163" s="18">
        <v>0</v>
      </c>
      <c r="I163" s="18">
        <f t="shared" si="31"/>
        <v>29475</v>
      </c>
      <c r="J163" s="18">
        <f t="shared" si="32"/>
        <v>15525</v>
      </c>
      <c r="K163" s="37">
        <f t="shared" si="33"/>
        <v>0.34499999999999997</v>
      </c>
      <c r="L163" s="37">
        <f t="shared" si="34"/>
        <v>-1</v>
      </c>
      <c r="M163" s="37">
        <f t="shared" si="35"/>
        <v>0.12285714285714286</v>
      </c>
    </row>
    <row r="164" spans="1:13" x14ac:dyDescent="0.2">
      <c r="A164" s="17"/>
      <c r="B164" s="43" t="s">
        <v>86</v>
      </c>
      <c r="C164" s="17" t="s">
        <v>87</v>
      </c>
      <c r="D164" s="18">
        <v>0</v>
      </c>
      <c r="E164" s="18">
        <v>0</v>
      </c>
      <c r="F164" s="18">
        <v>0</v>
      </c>
      <c r="G164" s="18">
        <v>0</v>
      </c>
      <c r="H164" s="18">
        <v>0</v>
      </c>
      <c r="I164" s="18">
        <f t="shared" si="31"/>
        <v>0</v>
      </c>
      <c r="J164" s="18">
        <f t="shared" si="32"/>
        <v>0</v>
      </c>
      <c r="K164" s="37" t="str">
        <f t="shared" si="33"/>
        <v>NA</v>
      </c>
      <c r="L164" s="37" t="str">
        <f t="shared" si="34"/>
        <v>NA</v>
      </c>
      <c r="M164" s="37" t="str">
        <f t="shared" si="35"/>
        <v>NA</v>
      </c>
    </row>
    <row r="165" spans="1:13" x14ac:dyDescent="0.2">
      <c r="A165" s="17"/>
      <c r="B165" s="43" t="s">
        <v>88</v>
      </c>
      <c r="C165" s="17" t="s">
        <v>89</v>
      </c>
      <c r="D165" s="18">
        <v>2000</v>
      </c>
      <c r="E165" s="18">
        <v>2000</v>
      </c>
      <c r="F165" s="18">
        <v>0</v>
      </c>
      <c r="G165" s="18">
        <v>0</v>
      </c>
      <c r="H165" s="18">
        <v>0</v>
      </c>
      <c r="I165" s="18">
        <f t="shared" si="31"/>
        <v>0</v>
      </c>
      <c r="J165" s="18">
        <f t="shared" si="32"/>
        <v>2000</v>
      </c>
      <c r="K165" s="37">
        <f t="shared" si="33"/>
        <v>1</v>
      </c>
      <c r="L165" s="37">
        <f t="shared" si="34"/>
        <v>-1</v>
      </c>
      <c r="M165" s="37">
        <f t="shared" si="35"/>
        <v>-1</v>
      </c>
    </row>
    <row r="166" spans="1:13" x14ac:dyDescent="0.2">
      <c r="A166" s="17"/>
      <c r="B166" s="43" t="s">
        <v>298</v>
      </c>
      <c r="C166" s="17" t="s">
        <v>299</v>
      </c>
      <c r="D166" s="18">
        <v>4100</v>
      </c>
      <c r="E166" s="18">
        <v>2500</v>
      </c>
      <c r="F166" s="18">
        <v>0</v>
      </c>
      <c r="G166" s="18">
        <v>0</v>
      </c>
      <c r="H166" s="18">
        <v>0</v>
      </c>
      <c r="I166" s="18">
        <f t="shared" si="31"/>
        <v>0</v>
      </c>
      <c r="J166" s="18">
        <f t="shared" si="32"/>
        <v>2500</v>
      </c>
      <c r="K166" s="37">
        <f t="shared" si="33"/>
        <v>1</v>
      </c>
      <c r="L166" s="37">
        <f t="shared" si="34"/>
        <v>-1</v>
      </c>
      <c r="M166" s="37">
        <f t="shared" si="35"/>
        <v>-1</v>
      </c>
    </row>
    <row r="167" spans="1:13" x14ac:dyDescent="0.2">
      <c r="A167" s="17"/>
      <c r="B167" s="43" t="s">
        <v>92</v>
      </c>
      <c r="C167" s="17" t="s">
        <v>93</v>
      </c>
      <c r="D167" s="18">
        <v>49096.800000000003</v>
      </c>
      <c r="E167" s="18">
        <v>1309768</v>
      </c>
      <c r="F167" s="18">
        <v>7635</v>
      </c>
      <c r="G167" s="18">
        <v>1308467</v>
      </c>
      <c r="H167" s="18">
        <v>0</v>
      </c>
      <c r="I167" s="18">
        <f t="shared" si="31"/>
        <v>1308467</v>
      </c>
      <c r="J167" s="18">
        <f t="shared" si="32"/>
        <v>1301</v>
      </c>
      <c r="K167" s="37">
        <f t="shared" si="33"/>
        <v>9.9330568467087305E-4</v>
      </c>
      <c r="L167" s="37">
        <f t="shared" si="34"/>
        <v>-0.99417072336474854</v>
      </c>
      <c r="M167" s="37">
        <f t="shared" si="35"/>
        <v>0.71258290454056439</v>
      </c>
    </row>
    <row r="168" spans="1:13" x14ac:dyDescent="0.2">
      <c r="A168" s="17"/>
      <c r="B168" s="43" t="s">
        <v>94</v>
      </c>
      <c r="C168" s="17" t="s">
        <v>95</v>
      </c>
      <c r="D168" s="18">
        <v>36779</v>
      </c>
      <c r="E168" s="18">
        <v>83464.959999999992</v>
      </c>
      <c r="F168" s="18">
        <v>5239.1500000000005</v>
      </c>
      <c r="G168" s="18">
        <v>12896.81</v>
      </c>
      <c r="H168" s="18">
        <v>683</v>
      </c>
      <c r="I168" s="18">
        <f t="shared" si="31"/>
        <v>13579.81</v>
      </c>
      <c r="J168" s="18">
        <f t="shared" si="32"/>
        <v>69885.149999999994</v>
      </c>
      <c r="K168" s="37">
        <f t="shared" si="33"/>
        <v>0.83729926905853669</v>
      </c>
      <c r="L168" s="37">
        <f t="shared" si="34"/>
        <v>-0.93722934750103526</v>
      </c>
      <c r="M168" s="37">
        <f t="shared" si="35"/>
        <v>-0.73511258924874412</v>
      </c>
    </row>
    <row r="169" spans="1:13" x14ac:dyDescent="0.2">
      <c r="A169" s="17"/>
      <c r="B169" s="43" t="s">
        <v>96</v>
      </c>
      <c r="C169" s="17" t="s">
        <v>97</v>
      </c>
      <c r="D169" s="18">
        <v>0</v>
      </c>
      <c r="E169" s="18">
        <v>53912</v>
      </c>
      <c r="F169" s="18">
        <v>1390</v>
      </c>
      <c r="G169" s="18">
        <v>30299.450000000004</v>
      </c>
      <c r="H169" s="18">
        <v>16410</v>
      </c>
      <c r="I169" s="18">
        <f t="shared" si="31"/>
        <v>46709.450000000004</v>
      </c>
      <c r="J169" s="18">
        <f t="shared" si="32"/>
        <v>7202.5499999999956</v>
      </c>
      <c r="K169" s="37">
        <f t="shared" si="33"/>
        <v>0.13359827125686297</v>
      </c>
      <c r="L169" s="37">
        <f t="shared" si="34"/>
        <v>-0.97421724291437894</v>
      </c>
      <c r="M169" s="37">
        <f t="shared" si="35"/>
        <v>-3.6542619718906898E-2</v>
      </c>
    </row>
    <row r="170" spans="1:13" x14ac:dyDescent="0.2">
      <c r="A170" s="17"/>
      <c r="B170" s="43" t="s">
        <v>98</v>
      </c>
      <c r="C170" s="17" t="s">
        <v>99</v>
      </c>
      <c r="D170" s="18">
        <v>208400</v>
      </c>
      <c r="E170" s="18">
        <v>488303.54</v>
      </c>
      <c r="F170" s="18">
        <v>38669.69</v>
      </c>
      <c r="G170" s="18">
        <v>256147.71000000002</v>
      </c>
      <c r="H170" s="18">
        <v>143662.18</v>
      </c>
      <c r="I170" s="18">
        <f t="shared" si="31"/>
        <v>399809.89</v>
      </c>
      <c r="J170" s="18">
        <f t="shared" si="32"/>
        <v>88493.649999999965</v>
      </c>
      <c r="K170" s="37">
        <f t="shared" si="33"/>
        <v>0.18122672221462899</v>
      </c>
      <c r="L170" s="37">
        <f t="shared" si="34"/>
        <v>-0.92080808998435681</v>
      </c>
      <c r="M170" s="37">
        <f t="shared" si="35"/>
        <v>-0.10074303372856955</v>
      </c>
    </row>
    <row r="171" spans="1:13" x14ac:dyDescent="0.2">
      <c r="A171" s="17"/>
      <c r="B171" s="43" t="s">
        <v>302</v>
      </c>
      <c r="C171" s="17" t="s">
        <v>303</v>
      </c>
      <c r="D171" s="18">
        <v>14150</v>
      </c>
      <c r="E171" s="18">
        <v>14956.479999999998</v>
      </c>
      <c r="F171" s="18">
        <v>199.95</v>
      </c>
      <c r="G171" s="18">
        <v>1362.11</v>
      </c>
      <c r="H171" s="18">
        <v>4825.7299999999996</v>
      </c>
      <c r="I171" s="18">
        <f t="shared" si="31"/>
        <v>6187.8399999999992</v>
      </c>
      <c r="J171" s="18">
        <f t="shared" si="32"/>
        <v>8768.64</v>
      </c>
      <c r="K171" s="37">
        <f t="shared" si="33"/>
        <v>0.5862769849590278</v>
      </c>
      <c r="L171" s="37">
        <f t="shared" si="34"/>
        <v>-0.98663121269175624</v>
      </c>
      <c r="M171" s="37">
        <f t="shared" si="35"/>
        <v>-0.84387732178388808</v>
      </c>
    </row>
    <row r="172" spans="1:13" x14ac:dyDescent="0.2">
      <c r="A172" s="17"/>
      <c r="B172" s="43" t="s">
        <v>100</v>
      </c>
      <c r="C172" s="17" t="s">
        <v>101</v>
      </c>
      <c r="D172" s="18">
        <v>309583</v>
      </c>
      <c r="E172" s="18">
        <v>343231</v>
      </c>
      <c r="F172" s="18">
        <v>4999.99</v>
      </c>
      <c r="G172" s="18">
        <v>61072.509999999995</v>
      </c>
      <c r="H172" s="18">
        <v>6595.72</v>
      </c>
      <c r="I172" s="18">
        <f t="shared" si="31"/>
        <v>67668.23</v>
      </c>
      <c r="J172" s="18">
        <f t="shared" si="32"/>
        <v>275562.77</v>
      </c>
      <c r="K172" s="37">
        <f t="shared" si="33"/>
        <v>0.80284930556971845</v>
      </c>
      <c r="L172" s="37">
        <f t="shared" si="34"/>
        <v>-0.98543258039046588</v>
      </c>
      <c r="M172" s="37">
        <f t="shared" si="35"/>
        <v>-0.69497005973070192</v>
      </c>
    </row>
    <row r="173" spans="1:13" x14ac:dyDescent="0.2">
      <c r="A173" s="17"/>
      <c r="B173" s="43" t="s">
        <v>102</v>
      </c>
      <c r="C173" s="17" t="s">
        <v>103</v>
      </c>
      <c r="D173" s="18">
        <v>8000</v>
      </c>
      <c r="E173" s="18">
        <v>392874.17</v>
      </c>
      <c r="F173" s="18">
        <v>61213.79</v>
      </c>
      <c r="G173" s="18">
        <v>98665.76999999999</v>
      </c>
      <c r="H173" s="18">
        <v>239598.12</v>
      </c>
      <c r="I173" s="18">
        <f t="shared" si="31"/>
        <v>338263.89</v>
      </c>
      <c r="J173" s="18">
        <f t="shared" si="32"/>
        <v>54610.27999999997</v>
      </c>
      <c r="K173" s="37">
        <f t="shared" si="33"/>
        <v>0.139001960856831</v>
      </c>
      <c r="L173" s="37">
        <f t="shared" si="34"/>
        <v>-0.84418983309592488</v>
      </c>
      <c r="M173" s="37">
        <f t="shared" si="35"/>
        <v>-0.56947711782630051</v>
      </c>
    </row>
    <row r="174" spans="1:13" x14ac:dyDescent="0.2">
      <c r="A174" s="17"/>
      <c r="B174" s="43" t="s">
        <v>104</v>
      </c>
      <c r="C174" s="17" t="s">
        <v>105</v>
      </c>
      <c r="D174" s="18">
        <v>29500</v>
      </c>
      <c r="E174" s="18">
        <v>34347.83</v>
      </c>
      <c r="F174" s="18">
        <v>6794.9699999999993</v>
      </c>
      <c r="G174" s="18">
        <v>9273.369999999999</v>
      </c>
      <c r="H174" s="18">
        <v>2120.3199999999997</v>
      </c>
      <c r="I174" s="18">
        <f t="shared" si="31"/>
        <v>11393.689999999999</v>
      </c>
      <c r="J174" s="18">
        <f t="shared" si="32"/>
        <v>22954.140000000003</v>
      </c>
      <c r="K174" s="37">
        <f t="shared" si="33"/>
        <v>0.66828501247385941</v>
      </c>
      <c r="L174" s="37">
        <f t="shared" si="34"/>
        <v>-0.80217178203106276</v>
      </c>
      <c r="M174" s="37">
        <f t="shared" si="35"/>
        <v>-0.53717001294446509</v>
      </c>
    </row>
    <row r="175" spans="1:13" x14ac:dyDescent="0.2">
      <c r="A175" s="17"/>
      <c r="B175" s="43" t="s">
        <v>306</v>
      </c>
      <c r="C175" s="17" t="s">
        <v>307</v>
      </c>
      <c r="D175" s="18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f t="shared" si="31"/>
        <v>0</v>
      </c>
      <c r="J175" s="18">
        <f t="shared" si="32"/>
        <v>0</v>
      </c>
      <c r="K175" s="37" t="str">
        <f t="shared" si="33"/>
        <v>NA</v>
      </c>
      <c r="L175" s="37" t="str">
        <f t="shared" si="34"/>
        <v>NA</v>
      </c>
      <c r="M175" s="37" t="str">
        <f t="shared" si="35"/>
        <v>NA</v>
      </c>
    </row>
    <row r="176" spans="1:13" x14ac:dyDescent="0.2">
      <c r="A176" s="17"/>
      <c r="B176" s="43" t="s">
        <v>106</v>
      </c>
      <c r="C176" s="17" t="s">
        <v>107</v>
      </c>
      <c r="D176" s="18">
        <v>3017</v>
      </c>
      <c r="E176" s="18">
        <v>20781.97</v>
      </c>
      <c r="F176" s="18">
        <v>96.710000000000008</v>
      </c>
      <c r="G176" s="18">
        <v>6547.5300000000007</v>
      </c>
      <c r="H176" s="18">
        <v>2155.17</v>
      </c>
      <c r="I176" s="18">
        <f t="shared" si="31"/>
        <v>8702.7000000000007</v>
      </c>
      <c r="J176" s="18">
        <f t="shared" si="32"/>
        <v>12079.27</v>
      </c>
      <c r="K176" s="37">
        <f t="shared" si="33"/>
        <v>0.58123796733418442</v>
      </c>
      <c r="L176" s="37">
        <f t="shared" si="34"/>
        <v>-0.99534644694415408</v>
      </c>
      <c r="M176" s="37">
        <f t="shared" si="35"/>
        <v>-0.4599002335747216</v>
      </c>
    </row>
    <row r="177" spans="1:13" x14ac:dyDescent="0.2">
      <c r="A177" s="17"/>
      <c r="B177" s="43" t="s">
        <v>110</v>
      </c>
      <c r="C177" s="17" t="s">
        <v>111</v>
      </c>
      <c r="D177" s="18">
        <v>1000</v>
      </c>
      <c r="E177" s="18">
        <v>1000</v>
      </c>
      <c r="F177" s="18">
        <v>0</v>
      </c>
      <c r="G177" s="18">
        <v>0</v>
      </c>
      <c r="H177" s="18">
        <v>0</v>
      </c>
      <c r="I177" s="18">
        <f t="shared" si="31"/>
        <v>0</v>
      </c>
      <c r="J177" s="18">
        <f t="shared" si="32"/>
        <v>1000</v>
      </c>
      <c r="K177" s="37">
        <f t="shared" si="33"/>
        <v>1</v>
      </c>
      <c r="L177" s="37">
        <f t="shared" si="34"/>
        <v>-1</v>
      </c>
      <c r="M177" s="37">
        <f t="shared" si="35"/>
        <v>-1</v>
      </c>
    </row>
    <row r="178" spans="1:13" x14ac:dyDescent="0.2">
      <c r="A178" s="17"/>
      <c r="B178" s="43" t="s">
        <v>114</v>
      </c>
      <c r="C178" s="17" t="s">
        <v>115</v>
      </c>
      <c r="D178" s="18">
        <v>34700</v>
      </c>
      <c r="E178" s="18">
        <v>48335</v>
      </c>
      <c r="F178" s="18">
        <v>0</v>
      </c>
      <c r="G178" s="18">
        <v>14008</v>
      </c>
      <c r="H178" s="18">
        <v>1230</v>
      </c>
      <c r="I178" s="18">
        <f t="shared" si="31"/>
        <v>15238</v>
      </c>
      <c r="J178" s="18">
        <f t="shared" si="32"/>
        <v>33097</v>
      </c>
      <c r="K178" s="37">
        <f t="shared" si="33"/>
        <v>0.68474190545153613</v>
      </c>
      <c r="L178" s="37">
        <f t="shared" si="34"/>
        <v>-1</v>
      </c>
      <c r="M178" s="37">
        <f t="shared" si="35"/>
        <v>-0.50318166368647377</v>
      </c>
    </row>
    <row r="179" spans="1:13" x14ac:dyDescent="0.2">
      <c r="A179" s="17"/>
      <c r="B179" s="43" t="s">
        <v>116</v>
      </c>
      <c r="C179" s="17" t="s">
        <v>117</v>
      </c>
      <c r="F179" s="18">
        <v>0</v>
      </c>
      <c r="G179" s="18">
        <v>0</v>
      </c>
      <c r="H179" s="18">
        <v>0</v>
      </c>
      <c r="I179" s="18">
        <f t="shared" si="31"/>
        <v>0</v>
      </c>
      <c r="J179" s="18">
        <f t="shared" si="32"/>
        <v>0</v>
      </c>
      <c r="K179" s="37" t="str">
        <f t="shared" si="33"/>
        <v>NA</v>
      </c>
      <c r="L179" s="37" t="str">
        <f t="shared" si="34"/>
        <v>NA</v>
      </c>
      <c r="M179" s="37" t="str">
        <f t="shared" si="35"/>
        <v>NA</v>
      </c>
    </row>
    <row r="180" spans="1:13" x14ac:dyDescent="0.2">
      <c r="A180" s="17"/>
      <c r="B180" s="43" t="s">
        <v>499</v>
      </c>
      <c r="C180" s="17" t="s">
        <v>60</v>
      </c>
      <c r="D180" s="18">
        <v>3000</v>
      </c>
      <c r="E180" s="18">
        <v>0</v>
      </c>
      <c r="F180" s="18">
        <v>0</v>
      </c>
      <c r="G180" s="18">
        <v>0</v>
      </c>
      <c r="H180" s="18">
        <v>0</v>
      </c>
      <c r="I180" s="18">
        <f t="shared" si="31"/>
        <v>0</v>
      </c>
      <c r="J180" s="18">
        <f t="shared" si="32"/>
        <v>0</v>
      </c>
      <c r="K180" s="37" t="str">
        <f t="shared" si="33"/>
        <v>NA</v>
      </c>
      <c r="L180" s="37" t="str">
        <f t="shared" si="34"/>
        <v>NA</v>
      </c>
      <c r="M180" s="37" t="str">
        <f t="shared" si="35"/>
        <v>NA</v>
      </c>
    </row>
    <row r="181" spans="1:13" x14ac:dyDescent="0.2">
      <c r="A181" s="62" t="s">
        <v>339</v>
      </c>
      <c r="B181" s="63"/>
      <c r="C181" s="62"/>
      <c r="D181" s="64">
        <v>28698630.420000002</v>
      </c>
      <c r="E181" s="64">
        <v>4375395.76</v>
      </c>
      <c r="F181" s="64">
        <v>190283.77</v>
      </c>
      <c r="G181" s="64">
        <v>2321190.7599999998</v>
      </c>
      <c r="H181" s="64">
        <v>432557.29</v>
      </c>
      <c r="I181" s="64">
        <f t="shared" si="31"/>
        <v>2753748.05</v>
      </c>
      <c r="J181" s="64">
        <f t="shared" si="32"/>
        <v>1621647.71</v>
      </c>
      <c r="K181" s="65">
        <f t="shared" si="33"/>
        <v>0.37062880684420646</v>
      </c>
      <c r="L181" s="65">
        <f t="shared" si="34"/>
        <v>-0.95651050089238099</v>
      </c>
      <c r="M181" s="65">
        <f t="shared" si="35"/>
        <v>-9.0554459923872052E-2</v>
      </c>
    </row>
    <row r="182" spans="1:13" x14ac:dyDescent="0.2">
      <c r="A182" s="17" t="s">
        <v>340</v>
      </c>
      <c r="B182" s="43" t="s">
        <v>64</v>
      </c>
      <c r="C182" s="17" t="s">
        <v>65</v>
      </c>
      <c r="F182" s="18">
        <v>0</v>
      </c>
      <c r="G182" s="18">
        <v>0</v>
      </c>
      <c r="H182" s="18">
        <v>0</v>
      </c>
      <c r="I182" s="18">
        <f t="shared" ref="I182:I210" si="36">SUM(G182:H182)</f>
        <v>0</v>
      </c>
      <c r="J182" s="18">
        <f t="shared" ref="J182:J210" si="37">E182-I182</f>
        <v>0</v>
      </c>
      <c r="K182" s="37" t="str">
        <f t="shared" ref="K182:K210" si="38">IF(E182=0,"NA",J182/E182)</f>
        <v>NA</v>
      </c>
      <c r="L182" s="37" t="str">
        <f t="shared" ref="L182:L210" si="39">IF(E182=0,"NA",(  ( F182 - (E182/$L$6)) / (E182/$L$6)))</f>
        <v>NA</v>
      </c>
      <c r="M182" s="37" t="str">
        <f t="shared" ref="M182:M210" si="40">IF(E182=0,"NA",(  ( G182 - ($M$6*(E182/12))) / ($M$6*(E182/12))))</f>
        <v>NA</v>
      </c>
    </row>
    <row r="183" spans="1:13" x14ac:dyDescent="0.2">
      <c r="A183" s="17"/>
      <c r="B183" s="43" t="s">
        <v>257</v>
      </c>
      <c r="C183" s="17" t="s">
        <v>66</v>
      </c>
      <c r="D183" s="18">
        <v>0</v>
      </c>
      <c r="E183" s="18">
        <v>31080</v>
      </c>
      <c r="F183" s="18">
        <v>0</v>
      </c>
      <c r="G183" s="18">
        <v>6211.88</v>
      </c>
      <c r="H183" s="18">
        <v>0</v>
      </c>
      <c r="I183" s="18">
        <f t="shared" si="36"/>
        <v>6211.88</v>
      </c>
      <c r="J183" s="18">
        <f t="shared" si="37"/>
        <v>24868.12</v>
      </c>
      <c r="K183" s="37">
        <f t="shared" si="38"/>
        <v>0.80013256113256115</v>
      </c>
      <c r="L183" s="37">
        <f t="shared" si="39"/>
        <v>-1</v>
      </c>
      <c r="M183" s="37">
        <f t="shared" si="40"/>
        <v>-0.65737010479867619</v>
      </c>
    </row>
    <row r="184" spans="1:13" x14ac:dyDescent="0.2">
      <c r="A184" s="17"/>
      <c r="B184" s="43" t="s">
        <v>67</v>
      </c>
      <c r="C184" s="17" t="s">
        <v>66</v>
      </c>
      <c r="D184" s="18">
        <v>0</v>
      </c>
      <c r="E184" s="18">
        <v>52040</v>
      </c>
      <c r="F184" s="18">
        <v>0</v>
      </c>
      <c r="G184" s="18">
        <v>0</v>
      </c>
      <c r="H184" s="18">
        <v>0</v>
      </c>
      <c r="I184" s="18">
        <f t="shared" si="36"/>
        <v>0</v>
      </c>
      <c r="J184" s="18">
        <f t="shared" si="37"/>
        <v>52040</v>
      </c>
      <c r="K184" s="37">
        <f t="shared" si="38"/>
        <v>1</v>
      </c>
      <c r="L184" s="37">
        <f t="shared" si="39"/>
        <v>-1</v>
      </c>
      <c r="M184" s="37">
        <f t="shared" si="40"/>
        <v>-1</v>
      </c>
    </row>
    <row r="185" spans="1:13" x14ac:dyDescent="0.2">
      <c r="A185" s="17"/>
      <c r="B185" s="43" t="s">
        <v>260</v>
      </c>
      <c r="C185" s="17" t="s">
        <v>261</v>
      </c>
      <c r="D185" s="18">
        <v>54226</v>
      </c>
      <c r="E185" s="18">
        <v>10005405</v>
      </c>
      <c r="F185" s="18">
        <v>10790</v>
      </c>
      <c r="G185" s="18">
        <v>915625.81</v>
      </c>
      <c r="H185" s="18">
        <v>0</v>
      </c>
      <c r="I185" s="18">
        <f t="shared" si="36"/>
        <v>915625.81</v>
      </c>
      <c r="J185" s="18">
        <f t="shared" si="37"/>
        <v>9089779.1899999995</v>
      </c>
      <c r="K185" s="37">
        <f t="shared" si="38"/>
        <v>0.90848688184036519</v>
      </c>
      <c r="L185" s="37">
        <f t="shared" si="39"/>
        <v>-0.99892158288445099</v>
      </c>
      <c r="M185" s="37">
        <f t="shared" si="40"/>
        <v>-0.8431203688691975</v>
      </c>
    </row>
    <row r="186" spans="1:13" x14ac:dyDescent="0.2">
      <c r="A186" s="17"/>
      <c r="B186" s="43" t="s">
        <v>262</v>
      </c>
      <c r="C186" s="17" t="s">
        <v>263</v>
      </c>
      <c r="D186" s="18">
        <v>0</v>
      </c>
      <c r="E186" s="18">
        <v>0</v>
      </c>
      <c r="F186" s="18">
        <v>0</v>
      </c>
      <c r="G186" s="18">
        <v>0</v>
      </c>
      <c r="H186" s="18">
        <v>0</v>
      </c>
      <c r="I186" s="18">
        <f t="shared" si="36"/>
        <v>0</v>
      </c>
      <c r="J186" s="18">
        <f t="shared" si="37"/>
        <v>0</v>
      </c>
      <c r="K186" s="37" t="str">
        <f t="shared" si="38"/>
        <v>NA</v>
      </c>
      <c r="L186" s="37" t="str">
        <f t="shared" si="39"/>
        <v>NA</v>
      </c>
      <c r="M186" s="37" t="str">
        <f t="shared" si="40"/>
        <v>NA</v>
      </c>
    </row>
    <row r="187" spans="1:13" x14ac:dyDescent="0.2">
      <c r="A187" s="17"/>
      <c r="B187" s="43" t="s">
        <v>316</v>
      </c>
      <c r="C187" s="17" t="s">
        <v>317</v>
      </c>
      <c r="F187" s="18">
        <v>0</v>
      </c>
      <c r="G187" s="18">
        <v>0</v>
      </c>
      <c r="H187" s="18">
        <v>0</v>
      </c>
      <c r="I187" s="18">
        <f t="shared" si="36"/>
        <v>0</v>
      </c>
      <c r="J187" s="18">
        <f t="shared" si="37"/>
        <v>0</v>
      </c>
      <c r="K187" s="37" t="str">
        <f t="shared" si="38"/>
        <v>NA</v>
      </c>
      <c r="L187" s="37" t="str">
        <f t="shared" si="39"/>
        <v>NA</v>
      </c>
      <c r="M187" s="37" t="str">
        <f t="shared" si="40"/>
        <v>NA</v>
      </c>
    </row>
    <row r="188" spans="1:13" x14ac:dyDescent="0.2">
      <c r="A188" s="17"/>
      <c r="B188" s="43" t="s">
        <v>70</v>
      </c>
      <c r="C188" s="17" t="s">
        <v>71</v>
      </c>
      <c r="D188" s="18">
        <v>0</v>
      </c>
      <c r="E188" s="18">
        <v>60000</v>
      </c>
      <c r="F188" s="18">
        <v>6000</v>
      </c>
      <c r="G188" s="18">
        <v>6000</v>
      </c>
      <c r="H188" s="18">
        <v>3000</v>
      </c>
      <c r="I188" s="18">
        <f t="shared" si="36"/>
        <v>9000</v>
      </c>
      <c r="J188" s="18">
        <f t="shared" si="37"/>
        <v>51000</v>
      </c>
      <c r="K188" s="37">
        <f t="shared" si="38"/>
        <v>0.85</v>
      </c>
      <c r="L188" s="37">
        <f t="shared" si="39"/>
        <v>-0.9</v>
      </c>
      <c r="M188" s="37">
        <f t="shared" si="40"/>
        <v>-0.82857142857142863</v>
      </c>
    </row>
    <row r="189" spans="1:13" x14ac:dyDescent="0.2">
      <c r="A189" s="17"/>
      <c r="B189" s="43" t="s">
        <v>120</v>
      </c>
      <c r="C189" s="17" t="s">
        <v>121</v>
      </c>
      <c r="D189" s="18">
        <v>2477064</v>
      </c>
      <c r="E189" s="18">
        <v>14863455</v>
      </c>
      <c r="F189" s="18">
        <v>260900.32</v>
      </c>
      <c r="G189" s="18">
        <v>5053113.8800000008</v>
      </c>
      <c r="H189" s="18">
        <v>0</v>
      </c>
      <c r="I189" s="18">
        <f t="shared" si="36"/>
        <v>5053113.8800000008</v>
      </c>
      <c r="J189" s="18">
        <f t="shared" si="37"/>
        <v>9810341.1199999992</v>
      </c>
      <c r="K189" s="37">
        <f t="shared" si="38"/>
        <v>0.66003100355872835</v>
      </c>
      <c r="L189" s="37">
        <f t="shared" si="39"/>
        <v>-0.98244685909164453</v>
      </c>
      <c r="M189" s="37">
        <f t="shared" si="40"/>
        <v>-0.41719600610067725</v>
      </c>
    </row>
    <row r="190" spans="1:13" x14ac:dyDescent="0.2">
      <c r="A190" s="17"/>
      <c r="B190" s="43" t="s">
        <v>72</v>
      </c>
      <c r="C190" s="17" t="s">
        <v>73</v>
      </c>
      <c r="D190" s="18">
        <v>11394196.76</v>
      </c>
      <c r="E190" s="18">
        <v>3799000</v>
      </c>
      <c r="F190" s="18">
        <v>862359.58000000007</v>
      </c>
      <c r="G190" s="18">
        <v>887836.6100000001</v>
      </c>
      <c r="H190" s="18">
        <v>0</v>
      </c>
      <c r="I190" s="18">
        <f t="shared" si="36"/>
        <v>887836.6100000001</v>
      </c>
      <c r="J190" s="18">
        <f t="shared" si="37"/>
        <v>2911163.3899999997</v>
      </c>
      <c r="K190" s="37">
        <f t="shared" si="38"/>
        <v>0.76629728612792836</v>
      </c>
      <c r="L190" s="37">
        <f t="shared" si="39"/>
        <v>-0.77300353250855491</v>
      </c>
      <c r="M190" s="37">
        <f t="shared" si="40"/>
        <v>-0.59936677621930567</v>
      </c>
    </row>
    <row r="191" spans="1:13" x14ac:dyDescent="0.2">
      <c r="A191" s="17"/>
      <c r="B191" s="43" t="s">
        <v>284</v>
      </c>
      <c r="C191" s="17" t="s">
        <v>285</v>
      </c>
      <c r="D191" s="18">
        <v>0</v>
      </c>
      <c r="E191" s="18">
        <v>0</v>
      </c>
      <c r="F191" s="18">
        <v>0</v>
      </c>
      <c r="G191" s="18">
        <v>0</v>
      </c>
      <c r="H191" s="18">
        <v>0</v>
      </c>
      <c r="I191" s="18">
        <f t="shared" si="36"/>
        <v>0</v>
      </c>
      <c r="J191" s="18">
        <f t="shared" si="37"/>
        <v>0</v>
      </c>
      <c r="K191" s="37" t="str">
        <f t="shared" si="38"/>
        <v>NA</v>
      </c>
      <c r="L191" s="37" t="str">
        <f t="shared" si="39"/>
        <v>NA</v>
      </c>
      <c r="M191" s="37" t="str">
        <f t="shared" si="40"/>
        <v>NA</v>
      </c>
    </row>
    <row r="192" spans="1:13" x14ac:dyDescent="0.2">
      <c r="A192" s="17"/>
      <c r="B192" s="43" t="s">
        <v>74</v>
      </c>
      <c r="C192" s="17" t="s">
        <v>75</v>
      </c>
      <c r="D192" s="18">
        <v>1576260</v>
      </c>
      <c r="E192" s="18">
        <v>2079565.31</v>
      </c>
      <c r="F192" s="18">
        <v>146475</v>
      </c>
      <c r="G192" s="18">
        <v>746565.11</v>
      </c>
      <c r="H192" s="18">
        <v>0</v>
      </c>
      <c r="I192" s="18">
        <f t="shared" si="36"/>
        <v>746565.11</v>
      </c>
      <c r="J192" s="18">
        <f t="shared" si="37"/>
        <v>1333000.2000000002</v>
      </c>
      <c r="K192" s="37">
        <f t="shared" si="38"/>
        <v>0.64099944040709167</v>
      </c>
      <c r="L192" s="37">
        <f t="shared" si="39"/>
        <v>-0.92956460694182286</v>
      </c>
      <c r="M192" s="37">
        <f t="shared" si="40"/>
        <v>-0.38457046926929994</v>
      </c>
    </row>
    <row r="193" spans="1:13" x14ac:dyDescent="0.2">
      <c r="A193" s="17"/>
      <c r="B193" s="43" t="s">
        <v>76</v>
      </c>
      <c r="C193" s="17" t="s">
        <v>77</v>
      </c>
      <c r="D193" s="18">
        <v>2420051.1999999997</v>
      </c>
      <c r="E193" s="18">
        <v>3076471.57</v>
      </c>
      <c r="F193" s="18">
        <v>222810.05999999991</v>
      </c>
      <c r="G193" s="18">
        <v>1165163.92</v>
      </c>
      <c r="H193" s="18">
        <v>0</v>
      </c>
      <c r="I193" s="18">
        <f t="shared" si="36"/>
        <v>1165163.92</v>
      </c>
      <c r="J193" s="18">
        <f t="shared" si="37"/>
        <v>1911307.65</v>
      </c>
      <c r="K193" s="37">
        <f t="shared" si="38"/>
        <v>0.62126615068963564</v>
      </c>
      <c r="L193" s="37">
        <f t="shared" si="39"/>
        <v>-0.92757610303546534</v>
      </c>
      <c r="M193" s="37">
        <f t="shared" si="40"/>
        <v>-0.35074197261080403</v>
      </c>
    </row>
    <row r="194" spans="1:13" x14ac:dyDescent="0.2">
      <c r="A194" s="17"/>
      <c r="B194" s="43" t="s">
        <v>82</v>
      </c>
      <c r="C194" s="17" t="s">
        <v>83</v>
      </c>
      <c r="D194" s="18">
        <v>375254.35000000003</v>
      </c>
      <c r="E194" s="18">
        <v>693930.96000000008</v>
      </c>
      <c r="F194" s="18">
        <v>42171.220000000074</v>
      </c>
      <c r="G194" s="18">
        <v>246986.57</v>
      </c>
      <c r="H194" s="18">
        <v>0</v>
      </c>
      <c r="I194" s="18">
        <f t="shared" si="36"/>
        <v>246986.57</v>
      </c>
      <c r="J194" s="18">
        <f t="shared" si="37"/>
        <v>446944.39000000007</v>
      </c>
      <c r="K194" s="37">
        <f t="shared" si="38"/>
        <v>0.64407616285055225</v>
      </c>
      <c r="L194" s="37">
        <f t="shared" si="39"/>
        <v>-0.9392285076890069</v>
      </c>
      <c r="M194" s="37">
        <f t="shared" si="40"/>
        <v>-0.38984485060094665</v>
      </c>
    </row>
    <row r="195" spans="1:13" x14ac:dyDescent="0.2">
      <c r="A195" s="17"/>
      <c r="B195" s="43" t="s">
        <v>84</v>
      </c>
      <c r="C195" s="17" t="s">
        <v>85</v>
      </c>
      <c r="D195" s="18">
        <v>27412633.43</v>
      </c>
      <c r="E195" s="18">
        <v>4500088.09</v>
      </c>
      <c r="F195" s="18">
        <v>136144.09</v>
      </c>
      <c r="G195" s="18">
        <v>642538.57000000007</v>
      </c>
      <c r="H195" s="18">
        <v>375339.04000000004</v>
      </c>
      <c r="I195" s="18">
        <f t="shared" si="36"/>
        <v>1017877.6100000001</v>
      </c>
      <c r="J195" s="18">
        <f t="shared" si="37"/>
        <v>3482210.4799999995</v>
      </c>
      <c r="K195" s="37">
        <f t="shared" si="38"/>
        <v>0.7738094033621461</v>
      </c>
      <c r="L195" s="37">
        <f t="shared" si="39"/>
        <v>-0.96974635000978393</v>
      </c>
      <c r="M195" s="37">
        <f t="shared" si="40"/>
        <v>-0.7552281934488595</v>
      </c>
    </row>
    <row r="196" spans="1:13" x14ac:dyDescent="0.2">
      <c r="A196" s="17"/>
      <c r="B196" s="43" t="s">
        <v>296</v>
      </c>
      <c r="C196" s="17" t="s">
        <v>297</v>
      </c>
      <c r="D196" s="18">
        <v>0</v>
      </c>
      <c r="E196" s="18">
        <v>43473</v>
      </c>
      <c r="F196" s="18">
        <v>0</v>
      </c>
      <c r="G196" s="18">
        <v>0</v>
      </c>
      <c r="H196" s="18">
        <v>0</v>
      </c>
      <c r="I196" s="18">
        <f t="shared" si="36"/>
        <v>0</v>
      </c>
      <c r="J196" s="18">
        <f t="shared" si="37"/>
        <v>43473</v>
      </c>
      <c r="K196" s="37">
        <f t="shared" si="38"/>
        <v>1</v>
      </c>
      <c r="L196" s="37">
        <f t="shared" si="39"/>
        <v>-1</v>
      </c>
      <c r="M196" s="37">
        <f t="shared" si="40"/>
        <v>-1</v>
      </c>
    </row>
    <row r="197" spans="1:13" x14ac:dyDescent="0.2">
      <c r="A197" s="17"/>
      <c r="B197" s="43" t="s">
        <v>500</v>
      </c>
      <c r="C197" s="17" t="s">
        <v>501</v>
      </c>
      <c r="D197" s="18">
        <v>0</v>
      </c>
      <c r="E197" s="18">
        <v>28563</v>
      </c>
      <c r="F197" s="18">
        <v>10500</v>
      </c>
      <c r="G197" s="18">
        <v>10500</v>
      </c>
      <c r="H197" s="18">
        <v>0</v>
      </c>
      <c r="I197" s="18">
        <f t="shared" si="36"/>
        <v>10500</v>
      </c>
      <c r="J197" s="18">
        <f t="shared" si="37"/>
        <v>18063</v>
      </c>
      <c r="K197" s="37">
        <f t="shared" si="38"/>
        <v>0.63239155550887516</v>
      </c>
      <c r="L197" s="37">
        <f t="shared" si="39"/>
        <v>-0.63239155550887516</v>
      </c>
      <c r="M197" s="37">
        <f t="shared" si="40"/>
        <v>-0.36981409515807162</v>
      </c>
    </row>
    <row r="198" spans="1:13" x14ac:dyDescent="0.2">
      <c r="A198" s="17"/>
      <c r="B198" s="43" t="s">
        <v>502</v>
      </c>
      <c r="C198" s="17" t="s">
        <v>503</v>
      </c>
      <c r="D198" s="18">
        <v>0</v>
      </c>
      <c r="E198" s="18">
        <v>0</v>
      </c>
      <c r="F198" s="18">
        <v>0</v>
      </c>
      <c r="G198" s="18">
        <v>0</v>
      </c>
      <c r="H198" s="18">
        <v>0</v>
      </c>
      <c r="I198" s="18">
        <f t="shared" si="36"/>
        <v>0</v>
      </c>
      <c r="J198" s="18">
        <f t="shared" si="37"/>
        <v>0</v>
      </c>
      <c r="K198" s="37" t="str">
        <f t="shared" si="38"/>
        <v>NA</v>
      </c>
      <c r="L198" s="37" t="str">
        <f t="shared" si="39"/>
        <v>NA</v>
      </c>
      <c r="M198" s="37" t="str">
        <f t="shared" si="40"/>
        <v>NA</v>
      </c>
    </row>
    <row r="199" spans="1:13" x14ac:dyDescent="0.2">
      <c r="A199" s="17"/>
      <c r="B199" s="43" t="s">
        <v>92</v>
      </c>
      <c r="C199" s="17" t="s">
        <v>93</v>
      </c>
      <c r="D199" s="18">
        <v>51649</v>
      </c>
      <c r="E199" s="18">
        <v>1194053</v>
      </c>
      <c r="F199" s="18">
        <v>0</v>
      </c>
      <c r="G199" s="18">
        <v>692884</v>
      </c>
      <c r="H199" s="18">
        <v>5625</v>
      </c>
      <c r="I199" s="18">
        <f t="shared" si="36"/>
        <v>698509</v>
      </c>
      <c r="J199" s="18">
        <f t="shared" si="37"/>
        <v>495544</v>
      </c>
      <c r="K199" s="37">
        <f t="shared" si="38"/>
        <v>0.41501005399257823</v>
      </c>
      <c r="L199" s="37">
        <f t="shared" si="39"/>
        <v>-1</v>
      </c>
      <c r="M199" s="37">
        <f t="shared" si="40"/>
        <v>-5.2358288475111868E-3</v>
      </c>
    </row>
    <row r="200" spans="1:13" x14ac:dyDescent="0.2">
      <c r="A200" s="17"/>
      <c r="B200" s="43" t="s">
        <v>94</v>
      </c>
      <c r="C200" s="17" t="s">
        <v>95</v>
      </c>
      <c r="D200" s="18">
        <v>118573</v>
      </c>
      <c r="E200" s="18">
        <v>1075197</v>
      </c>
      <c r="F200" s="18">
        <v>16952.41</v>
      </c>
      <c r="G200" s="18">
        <v>79126.090000000011</v>
      </c>
      <c r="H200" s="18">
        <v>1404.5</v>
      </c>
      <c r="I200" s="18">
        <f t="shared" si="36"/>
        <v>80530.590000000011</v>
      </c>
      <c r="J200" s="18">
        <f t="shared" si="37"/>
        <v>994666.41</v>
      </c>
      <c r="K200" s="37">
        <f t="shared" si="38"/>
        <v>0.92510154883244655</v>
      </c>
      <c r="L200" s="37">
        <f t="shared" si="39"/>
        <v>-0.98423320563580452</v>
      </c>
      <c r="M200" s="37">
        <f t="shared" si="40"/>
        <v>-0.87384197899149119</v>
      </c>
    </row>
    <row r="201" spans="1:13" x14ac:dyDescent="0.2">
      <c r="A201" s="17"/>
      <c r="B201" s="43" t="s">
        <v>96</v>
      </c>
      <c r="C201" s="17" t="s">
        <v>97</v>
      </c>
      <c r="D201" s="18">
        <v>0</v>
      </c>
      <c r="E201" s="18">
        <v>20299</v>
      </c>
      <c r="F201" s="18">
        <v>0</v>
      </c>
      <c r="G201" s="18">
        <v>0</v>
      </c>
      <c r="H201" s="18">
        <v>0</v>
      </c>
      <c r="I201" s="18">
        <f t="shared" si="36"/>
        <v>0</v>
      </c>
      <c r="J201" s="18">
        <f t="shared" si="37"/>
        <v>20299</v>
      </c>
      <c r="K201" s="37">
        <f t="shared" si="38"/>
        <v>1</v>
      </c>
      <c r="L201" s="37">
        <f t="shared" si="39"/>
        <v>-1</v>
      </c>
      <c r="M201" s="37">
        <f t="shared" si="40"/>
        <v>-1</v>
      </c>
    </row>
    <row r="202" spans="1:13" x14ac:dyDescent="0.2">
      <c r="A202" s="17"/>
      <c r="B202" s="43" t="s">
        <v>98</v>
      </c>
      <c r="C202" s="17" t="s">
        <v>99</v>
      </c>
      <c r="D202" s="18">
        <v>166811.66999999998</v>
      </c>
      <c r="E202" s="18">
        <v>1232550</v>
      </c>
      <c r="F202" s="18">
        <v>2332.5500000000002</v>
      </c>
      <c r="G202" s="18">
        <v>168809.41</v>
      </c>
      <c r="H202" s="18">
        <v>25800.67</v>
      </c>
      <c r="I202" s="18">
        <f t="shared" si="36"/>
        <v>194610.08000000002</v>
      </c>
      <c r="J202" s="18">
        <f t="shared" si="37"/>
        <v>1037939.9199999999</v>
      </c>
      <c r="K202" s="37">
        <f t="shared" si="38"/>
        <v>0.84210776033426626</v>
      </c>
      <c r="L202" s="37">
        <f t="shared" si="39"/>
        <v>-0.99810754127621593</v>
      </c>
      <c r="M202" s="37">
        <f t="shared" si="40"/>
        <v>-0.76521231593038819</v>
      </c>
    </row>
    <row r="203" spans="1:13" x14ac:dyDescent="0.2">
      <c r="A203" s="17"/>
      <c r="B203" s="43" t="s">
        <v>302</v>
      </c>
      <c r="C203" s="17" t="s">
        <v>303</v>
      </c>
      <c r="D203" s="18">
        <v>36279</v>
      </c>
      <c r="E203" s="18">
        <v>1080</v>
      </c>
      <c r="F203" s="18">
        <v>0</v>
      </c>
      <c r="G203" s="18">
        <v>7920</v>
      </c>
      <c r="H203" s="18">
        <v>0</v>
      </c>
      <c r="I203" s="18">
        <f t="shared" si="36"/>
        <v>7920</v>
      </c>
      <c r="J203" s="18">
        <f t="shared" si="37"/>
        <v>-6840</v>
      </c>
      <c r="K203" s="37">
        <f t="shared" si="38"/>
        <v>-6.333333333333333</v>
      </c>
      <c r="L203" s="37">
        <f t="shared" si="39"/>
        <v>-1</v>
      </c>
      <c r="M203" s="37">
        <f t="shared" si="40"/>
        <v>11.571428571428571</v>
      </c>
    </row>
    <row r="204" spans="1:13" x14ac:dyDescent="0.2">
      <c r="A204" s="17"/>
      <c r="B204" s="43" t="s">
        <v>100</v>
      </c>
      <c r="C204" s="17" t="s">
        <v>101</v>
      </c>
      <c r="D204" s="18">
        <v>0</v>
      </c>
      <c r="E204" s="18">
        <v>0</v>
      </c>
      <c r="F204" s="18">
        <v>0</v>
      </c>
      <c r="G204" s="18">
        <v>0</v>
      </c>
      <c r="H204" s="18">
        <v>0</v>
      </c>
      <c r="I204" s="18">
        <f t="shared" si="36"/>
        <v>0</v>
      </c>
      <c r="J204" s="18">
        <f t="shared" si="37"/>
        <v>0</v>
      </c>
      <c r="K204" s="37" t="str">
        <f t="shared" si="38"/>
        <v>NA</v>
      </c>
      <c r="L204" s="37" t="str">
        <f t="shared" si="39"/>
        <v>NA</v>
      </c>
      <c r="M204" s="37" t="str">
        <f t="shared" si="40"/>
        <v>NA</v>
      </c>
    </row>
    <row r="205" spans="1:13" x14ac:dyDescent="0.2">
      <c r="A205" s="17"/>
      <c r="B205" s="43" t="s">
        <v>102</v>
      </c>
      <c r="C205" s="17" t="s">
        <v>103</v>
      </c>
      <c r="D205" s="18">
        <v>2400</v>
      </c>
      <c r="E205" s="18">
        <v>1627585</v>
      </c>
      <c r="F205" s="18">
        <v>0</v>
      </c>
      <c r="G205" s="18">
        <v>0</v>
      </c>
      <c r="H205" s="18">
        <v>650.4</v>
      </c>
      <c r="I205" s="18">
        <f t="shared" si="36"/>
        <v>650.4</v>
      </c>
      <c r="J205" s="18">
        <f t="shared" si="37"/>
        <v>1626934.6</v>
      </c>
      <c r="K205" s="37">
        <f t="shared" si="38"/>
        <v>0.99960038953418717</v>
      </c>
      <c r="L205" s="37">
        <f t="shared" si="39"/>
        <v>-1</v>
      </c>
      <c r="M205" s="37">
        <f t="shared" si="40"/>
        <v>-1</v>
      </c>
    </row>
    <row r="206" spans="1:13" x14ac:dyDescent="0.2">
      <c r="A206" s="17"/>
      <c r="B206" s="43" t="s">
        <v>104</v>
      </c>
      <c r="C206" s="17" t="s">
        <v>105</v>
      </c>
      <c r="D206" s="18">
        <v>96840</v>
      </c>
      <c r="E206" s="18">
        <v>85500</v>
      </c>
      <c r="F206" s="18">
        <v>0</v>
      </c>
      <c r="G206" s="18">
        <v>37920</v>
      </c>
      <c r="H206" s="18">
        <v>0</v>
      </c>
      <c r="I206" s="18">
        <f t="shared" si="36"/>
        <v>37920</v>
      </c>
      <c r="J206" s="18">
        <f t="shared" si="37"/>
        <v>47580</v>
      </c>
      <c r="K206" s="37">
        <f t="shared" si="38"/>
        <v>0.55649122807017548</v>
      </c>
      <c r="L206" s="37">
        <f t="shared" si="39"/>
        <v>-1</v>
      </c>
      <c r="M206" s="37">
        <f t="shared" si="40"/>
        <v>-0.23969924812030075</v>
      </c>
    </row>
    <row r="207" spans="1:13" x14ac:dyDescent="0.2">
      <c r="A207" s="17"/>
      <c r="B207" s="43" t="s">
        <v>304</v>
      </c>
      <c r="C207" s="17" t="s">
        <v>305</v>
      </c>
      <c r="D207" s="18">
        <v>0</v>
      </c>
      <c r="E207" s="18">
        <v>0</v>
      </c>
      <c r="F207" s="18">
        <v>0</v>
      </c>
      <c r="G207" s="18">
        <v>0</v>
      </c>
      <c r="H207" s="18">
        <v>0</v>
      </c>
      <c r="I207" s="18">
        <f t="shared" si="36"/>
        <v>0</v>
      </c>
      <c r="J207" s="18">
        <f t="shared" si="37"/>
        <v>0</v>
      </c>
      <c r="K207" s="37" t="str">
        <f t="shared" si="38"/>
        <v>NA</v>
      </c>
      <c r="L207" s="37" t="str">
        <f t="shared" si="39"/>
        <v>NA</v>
      </c>
      <c r="M207" s="37" t="str">
        <f t="shared" si="40"/>
        <v>NA</v>
      </c>
    </row>
    <row r="208" spans="1:13" x14ac:dyDescent="0.2">
      <c r="A208" s="17"/>
      <c r="B208" s="43" t="s">
        <v>106</v>
      </c>
      <c r="C208" s="17" t="s">
        <v>107</v>
      </c>
      <c r="D208" s="18">
        <v>389276.71</v>
      </c>
      <c r="E208" s="18">
        <v>4790342.8</v>
      </c>
      <c r="F208" s="18">
        <v>19620.79</v>
      </c>
      <c r="G208" s="18">
        <v>192556.31</v>
      </c>
      <c r="H208" s="18">
        <v>19519.84</v>
      </c>
      <c r="I208" s="18">
        <f t="shared" si="36"/>
        <v>212076.15</v>
      </c>
      <c r="J208" s="18">
        <f t="shared" si="37"/>
        <v>4578266.6499999994</v>
      </c>
      <c r="K208" s="37">
        <f t="shared" si="38"/>
        <v>0.95572839797602782</v>
      </c>
      <c r="L208" s="37">
        <f t="shared" si="39"/>
        <v>-0.99590409479672315</v>
      </c>
      <c r="M208" s="37">
        <f t="shared" si="40"/>
        <v>-0.93109125062436626</v>
      </c>
    </row>
    <row r="209" spans="1:13" x14ac:dyDescent="0.2">
      <c r="A209" s="17"/>
      <c r="B209" s="43" t="s">
        <v>110</v>
      </c>
      <c r="C209" s="17" t="s">
        <v>111</v>
      </c>
      <c r="F209" s="18">
        <v>0</v>
      </c>
      <c r="G209" s="18">
        <v>0</v>
      </c>
      <c r="H209" s="18">
        <v>0</v>
      </c>
      <c r="I209" s="18">
        <f t="shared" si="36"/>
        <v>0</v>
      </c>
      <c r="J209" s="18">
        <f t="shared" si="37"/>
        <v>0</v>
      </c>
      <c r="K209" s="37" t="str">
        <f t="shared" si="38"/>
        <v>NA</v>
      </c>
      <c r="L209" s="37" t="str">
        <f t="shared" si="39"/>
        <v>NA</v>
      </c>
      <c r="M209" s="37" t="str">
        <f t="shared" si="40"/>
        <v>NA</v>
      </c>
    </row>
    <row r="210" spans="1:13" x14ac:dyDescent="0.2">
      <c r="A210" s="17"/>
      <c r="B210" s="43" t="s">
        <v>114</v>
      </c>
      <c r="C210" s="17" t="s">
        <v>115</v>
      </c>
      <c r="D210" s="18">
        <v>689149.70000000007</v>
      </c>
      <c r="E210" s="18">
        <v>2711606.52</v>
      </c>
      <c r="F210" s="18">
        <v>39033.99</v>
      </c>
      <c r="G210" s="18">
        <v>79965.19</v>
      </c>
      <c r="H210" s="18">
        <v>7234</v>
      </c>
      <c r="I210" s="18">
        <f t="shared" si="36"/>
        <v>87199.19</v>
      </c>
      <c r="J210" s="18">
        <f t="shared" si="37"/>
        <v>2624407.33</v>
      </c>
      <c r="K210" s="37">
        <f t="shared" si="38"/>
        <v>0.96784224062125357</v>
      </c>
      <c r="L210" s="37">
        <f t="shared" si="39"/>
        <v>-0.98560484726965469</v>
      </c>
      <c r="M210" s="37">
        <f t="shared" si="40"/>
        <v>-0.94944576882889975</v>
      </c>
    </row>
    <row r="211" spans="1:13" x14ac:dyDescent="0.2">
      <c r="A211" s="17"/>
      <c r="B211" s="43" t="s">
        <v>116</v>
      </c>
      <c r="C211" s="17" t="s">
        <v>117</v>
      </c>
      <c r="D211" s="18">
        <v>0</v>
      </c>
      <c r="E211" s="18">
        <v>375</v>
      </c>
      <c r="F211" s="18">
        <v>0</v>
      </c>
      <c r="G211" s="18">
        <v>0</v>
      </c>
      <c r="H211" s="18">
        <v>0</v>
      </c>
      <c r="I211" s="18">
        <f t="shared" ref="I211:I413" si="41">SUM(G211:H211)</f>
        <v>0</v>
      </c>
      <c r="J211" s="18">
        <f t="shared" ref="J211:J413" si="42">E211-I211</f>
        <v>375</v>
      </c>
      <c r="K211" s="37">
        <f t="shared" ref="K211:K413" si="43">IF(E211=0,"NA",J211/E211)</f>
        <v>1</v>
      </c>
      <c r="L211" s="37">
        <f t="shared" ref="L211:L413" si="44">IF(E211=0,"NA",(  ( F211 - (E211/$L$6)) / (E211/$L$6)))</f>
        <v>-1</v>
      </c>
      <c r="M211" s="37">
        <f t="shared" ref="M211:M413" si="45">IF(E211=0,"NA",(  ( G211 - ($M$6*(E211/12))) / ($M$6*(E211/12))))</f>
        <v>-1</v>
      </c>
    </row>
    <row r="212" spans="1:13" x14ac:dyDescent="0.2">
      <c r="A212" s="62" t="s">
        <v>341</v>
      </c>
      <c r="B212" s="63"/>
      <c r="C212" s="62"/>
      <c r="D212" s="64">
        <v>47260664.820000008</v>
      </c>
      <c r="E212" s="64">
        <v>51971660.249999993</v>
      </c>
      <c r="F212" s="64">
        <v>1776090.01</v>
      </c>
      <c r="G212" s="64">
        <v>10939723.350000001</v>
      </c>
      <c r="H212" s="64">
        <v>438573.45000000007</v>
      </c>
      <c r="I212" s="64">
        <f t="shared" si="41"/>
        <v>11378296.800000001</v>
      </c>
      <c r="J212" s="64">
        <f t="shared" si="42"/>
        <v>40593363.449999988</v>
      </c>
      <c r="K212" s="65">
        <f t="shared" si="43"/>
        <v>0.78106728272164427</v>
      </c>
      <c r="L212" s="65">
        <f t="shared" si="44"/>
        <v>-0.9658257981088838</v>
      </c>
      <c r="M212" s="65">
        <f t="shared" si="45"/>
        <v>-0.6391531198554915</v>
      </c>
    </row>
    <row r="213" spans="1:13" x14ac:dyDescent="0.2">
      <c r="A213" s="17" t="s">
        <v>342</v>
      </c>
      <c r="B213" s="43" t="s">
        <v>68</v>
      </c>
      <c r="C213" s="17" t="s">
        <v>69</v>
      </c>
      <c r="D213" s="18">
        <v>0</v>
      </c>
      <c r="E213" s="18">
        <v>0</v>
      </c>
      <c r="F213" s="18">
        <v>1281.57</v>
      </c>
      <c r="G213" s="18">
        <v>1281.57</v>
      </c>
      <c r="H213" s="18">
        <v>0</v>
      </c>
      <c r="I213" s="18">
        <f t="shared" si="41"/>
        <v>1281.57</v>
      </c>
      <c r="J213" s="18">
        <f t="shared" si="42"/>
        <v>-1281.57</v>
      </c>
      <c r="K213" s="37" t="str">
        <f t="shared" si="43"/>
        <v>NA</v>
      </c>
      <c r="L213" s="37" t="str">
        <f t="shared" si="44"/>
        <v>NA</v>
      </c>
      <c r="M213" s="37" t="str">
        <f t="shared" si="45"/>
        <v>NA</v>
      </c>
    </row>
    <row r="214" spans="1:13" x14ac:dyDescent="0.2">
      <c r="A214" s="17"/>
      <c r="B214" s="43" t="s">
        <v>343</v>
      </c>
      <c r="C214" s="17" t="s">
        <v>344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8">
        <f t="shared" si="41"/>
        <v>0</v>
      </c>
      <c r="J214" s="18">
        <f t="shared" si="42"/>
        <v>0</v>
      </c>
      <c r="K214" s="37" t="str">
        <f t="shared" si="43"/>
        <v>NA</v>
      </c>
      <c r="L214" s="37" t="str">
        <f t="shared" si="44"/>
        <v>NA</v>
      </c>
      <c r="M214" s="37" t="str">
        <f t="shared" si="45"/>
        <v>NA</v>
      </c>
    </row>
    <row r="215" spans="1:13" x14ac:dyDescent="0.2">
      <c r="A215" s="17"/>
      <c r="B215" s="43" t="s">
        <v>72</v>
      </c>
      <c r="C215" s="17" t="s">
        <v>73</v>
      </c>
      <c r="D215" s="18">
        <v>2800000</v>
      </c>
      <c r="E215" s="18">
        <v>5600000</v>
      </c>
      <c r="F215" s="18">
        <v>0</v>
      </c>
      <c r="G215" s="18">
        <v>0</v>
      </c>
      <c r="H215" s="18">
        <v>0</v>
      </c>
      <c r="I215" s="18">
        <f t="shared" si="41"/>
        <v>0</v>
      </c>
      <c r="J215" s="18">
        <f t="shared" si="42"/>
        <v>5600000</v>
      </c>
      <c r="K215" s="37">
        <f t="shared" si="43"/>
        <v>1</v>
      </c>
      <c r="L215" s="37">
        <f t="shared" si="44"/>
        <v>-1</v>
      </c>
      <c r="M215" s="37">
        <f t="shared" si="45"/>
        <v>-1</v>
      </c>
    </row>
    <row r="216" spans="1:13" x14ac:dyDescent="0.2">
      <c r="A216" s="17"/>
      <c r="B216" s="43" t="s">
        <v>74</v>
      </c>
      <c r="C216" s="17" t="s">
        <v>75</v>
      </c>
      <c r="D216" s="18">
        <v>0</v>
      </c>
      <c r="E216" s="18">
        <v>0</v>
      </c>
      <c r="F216" s="18">
        <v>0</v>
      </c>
      <c r="G216" s="18">
        <v>0</v>
      </c>
      <c r="H216" s="18">
        <v>0</v>
      </c>
      <c r="I216" s="18">
        <f t="shared" si="41"/>
        <v>0</v>
      </c>
      <c r="J216" s="18">
        <f t="shared" si="42"/>
        <v>0</v>
      </c>
      <c r="K216" s="37" t="str">
        <f t="shared" si="43"/>
        <v>NA</v>
      </c>
      <c r="L216" s="37" t="str">
        <f t="shared" si="44"/>
        <v>NA</v>
      </c>
      <c r="M216" s="37" t="str">
        <f t="shared" si="45"/>
        <v>NA</v>
      </c>
    </row>
    <row r="217" spans="1:13" x14ac:dyDescent="0.2">
      <c r="A217" s="17"/>
      <c r="B217" s="43" t="s">
        <v>76</v>
      </c>
      <c r="C217" s="17" t="s">
        <v>77</v>
      </c>
      <c r="D217" s="18">
        <v>0</v>
      </c>
      <c r="E217" s="18">
        <v>0</v>
      </c>
      <c r="F217" s="18">
        <v>0</v>
      </c>
      <c r="G217" s="18">
        <v>0</v>
      </c>
      <c r="H217" s="18">
        <v>0</v>
      </c>
      <c r="I217" s="18">
        <f t="shared" si="41"/>
        <v>0</v>
      </c>
      <c r="J217" s="18">
        <f t="shared" si="42"/>
        <v>0</v>
      </c>
      <c r="K217" s="37" t="str">
        <f t="shared" si="43"/>
        <v>NA</v>
      </c>
      <c r="L217" s="37" t="str">
        <f t="shared" si="44"/>
        <v>NA</v>
      </c>
      <c r="M217" s="37" t="str">
        <f t="shared" si="45"/>
        <v>NA</v>
      </c>
    </row>
    <row r="218" spans="1:13" x14ac:dyDescent="0.2">
      <c r="A218" s="17"/>
      <c r="B218" s="43" t="s">
        <v>82</v>
      </c>
      <c r="C218" s="17" t="s">
        <v>83</v>
      </c>
      <c r="D218" s="18">
        <v>74200</v>
      </c>
      <c r="E218" s="18">
        <v>148400</v>
      </c>
      <c r="F218" s="18">
        <v>98.04</v>
      </c>
      <c r="G218" s="18">
        <v>98.04</v>
      </c>
      <c r="H218" s="18">
        <v>0</v>
      </c>
      <c r="I218" s="18">
        <f t="shared" si="41"/>
        <v>98.04</v>
      </c>
      <c r="J218" s="18">
        <f t="shared" si="42"/>
        <v>148301.96</v>
      </c>
      <c r="K218" s="37">
        <f t="shared" si="43"/>
        <v>0.99933935309973043</v>
      </c>
      <c r="L218" s="37">
        <f t="shared" si="44"/>
        <v>-0.99933935309973043</v>
      </c>
      <c r="M218" s="37">
        <f t="shared" si="45"/>
        <v>-0.9988674624566809</v>
      </c>
    </row>
    <row r="219" spans="1:13" x14ac:dyDescent="0.2">
      <c r="A219" s="17"/>
      <c r="B219" s="43" t="s">
        <v>84</v>
      </c>
      <c r="C219" s="17" t="s">
        <v>85</v>
      </c>
      <c r="D219" s="18">
        <v>0</v>
      </c>
      <c r="E219" s="18">
        <v>215882</v>
      </c>
      <c r="F219" s="18">
        <v>0</v>
      </c>
      <c r="G219" s="18">
        <v>0</v>
      </c>
      <c r="H219" s="18">
        <v>0</v>
      </c>
      <c r="I219" s="18">
        <f t="shared" si="41"/>
        <v>0</v>
      </c>
      <c r="J219" s="18">
        <f t="shared" si="42"/>
        <v>215882</v>
      </c>
      <c r="K219" s="37">
        <f t="shared" si="43"/>
        <v>1</v>
      </c>
      <c r="L219" s="37">
        <f t="shared" si="44"/>
        <v>-1</v>
      </c>
      <c r="M219" s="37">
        <f t="shared" si="45"/>
        <v>-1</v>
      </c>
    </row>
    <row r="220" spans="1:13" x14ac:dyDescent="0.2">
      <c r="A220" s="17"/>
      <c r="B220" s="43" t="s">
        <v>102</v>
      </c>
      <c r="C220" s="17" t="s">
        <v>103</v>
      </c>
      <c r="D220" s="18">
        <v>5000</v>
      </c>
      <c r="E220" s="18">
        <v>5000</v>
      </c>
      <c r="F220" s="18">
        <v>0</v>
      </c>
      <c r="G220" s="18">
        <v>0</v>
      </c>
      <c r="H220" s="18">
        <v>0</v>
      </c>
      <c r="I220" s="18">
        <f t="shared" si="41"/>
        <v>0</v>
      </c>
      <c r="J220" s="18">
        <f t="shared" si="42"/>
        <v>5000</v>
      </c>
      <c r="K220" s="37">
        <f t="shared" si="43"/>
        <v>1</v>
      </c>
      <c r="L220" s="37">
        <f t="shared" si="44"/>
        <v>-1</v>
      </c>
      <c r="M220" s="37">
        <f t="shared" si="45"/>
        <v>-1</v>
      </c>
    </row>
    <row r="221" spans="1:13" x14ac:dyDescent="0.2">
      <c r="A221" s="17"/>
      <c r="B221" s="43" t="s">
        <v>106</v>
      </c>
      <c r="C221" s="17" t="s">
        <v>107</v>
      </c>
      <c r="D221" s="18">
        <v>14375</v>
      </c>
      <c r="E221" s="18">
        <v>77600</v>
      </c>
      <c r="F221" s="18">
        <v>1746.1</v>
      </c>
      <c r="G221" s="18">
        <v>26793.500000000004</v>
      </c>
      <c r="H221" s="18">
        <v>6875.79</v>
      </c>
      <c r="I221" s="18">
        <f t="shared" si="41"/>
        <v>33669.29</v>
      </c>
      <c r="J221" s="18">
        <f t="shared" si="42"/>
        <v>43930.71</v>
      </c>
      <c r="K221" s="37">
        <f t="shared" si="43"/>
        <v>0.56611739690721652</v>
      </c>
      <c r="L221" s="37">
        <f t="shared" si="44"/>
        <v>-0.97749871134020616</v>
      </c>
      <c r="M221" s="37">
        <f t="shared" si="45"/>
        <v>-0.40809646539027983</v>
      </c>
    </row>
    <row r="222" spans="1:13" x14ac:dyDescent="0.2">
      <c r="A222" s="62" t="s">
        <v>345</v>
      </c>
      <c r="B222" s="63"/>
      <c r="C222" s="62"/>
      <c r="D222" s="64">
        <v>2893575</v>
      </c>
      <c r="E222" s="64">
        <v>6046882</v>
      </c>
      <c r="F222" s="64">
        <v>3125.71</v>
      </c>
      <c r="G222" s="64">
        <v>28173.110000000004</v>
      </c>
      <c r="H222" s="64">
        <v>6875.79</v>
      </c>
      <c r="I222" s="64">
        <f t="shared" si="41"/>
        <v>35048.9</v>
      </c>
      <c r="J222" s="64">
        <f t="shared" si="42"/>
        <v>6011833.0999999996</v>
      </c>
      <c r="K222" s="65">
        <f t="shared" si="43"/>
        <v>0.99420380619300985</v>
      </c>
      <c r="L222" s="65">
        <f t="shared" si="44"/>
        <v>-0.99948308731673619</v>
      </c>
      <c r="M222" s="65">
        <f t="shared" si="45"/>
        <v>-0.9920129481607215</v>
      </c>
    </row>
    <row r="223" spans="1:13" x14ac:dyDescent="0.2">
      <c r="A223" s="17" t="s">
        <v>504</v>
      </c>
      <c r="B223" s="43" t="s">
        <v>257</v>
      </c>
      <c r="C223" s="17" t="s">
        <v>66</v>
      </c>
      <c r="F223" s="18">
        <v>0</v>
      </c>
      <c r="G223" s="18">
        <v>0</v>
      </c>
      <c r="H223" s="18">
        <v>0</v>
      </c>
      <c r="I223" s="18">
        <f t="shared" si="41"/>
        <v>0</v>
      </c>
      <c r="J223" s="18">
        <f t="shared" si="42"/>
        <v>0</v>
      </c>
      <c r="K223" s="37" t="str">
        <f t="shared" si="43"/>
        <v>NA</v>
      </c>
      <c r="L223" s="37" t="str">
        <f t="shared" si="44"/>
        <v>NA</v>
      </c>
      <c r="M223" s="37" t="str">
        <f t="shared" si="45"/>
        <v>NA</v>
      </c>
    </row>
    <row r="224" spans="1:13" x14ac:dyDescent="0.2">
      <c r="A224" s="17"/>
      <c r="B224" s="43" t="s">
        <v>67</v>
      </c>
      <c r="C224" s="17" t="s">
        <v>66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8">
        <f t="shared" si="41"/>
        <v>0</v>
      </c>
      <c r="J224" s="18">
        <f t="shared" si="42"/>
        <v>0</v>
      </c>
      <c r="K224" s="37" t="str">
        <f t="shared" si="43"/>
        <v>NA</v>
      </c>
      <c r="L224" s="37" t="str">
        <f t="shared" si="44"/>
        <v>NA</v>
      </c>
      <c r="M224" s="37" t="str">
        <f t="shared" si="45"/>
        <v>NA</v>
      </c>
    </row>
    <row r="225" spans="1:13" x14ac:dyDescent="0.2">
      <c r="A225" s="17"/>
      <c r="B225" s="43" t="s">
        <v>260</v>
      </c>
      <c r="C225" s="17" t="s">
        <v>261</v>
      </c>
      <c r="D225" s="18">
        <v>0</v>
      </c>
      <c r="E225" s="18">
        <v>0</v>
      </c>
      <c r="F225" s="18">
        <v>0</v>
      </c>
      <c r="G225" s="18">
        <v>0</v>
      </c>
      <c r="H225" s="18">
        <v>0</v>
      </c>
      <c r="I225" s="18">
        <f t="shared" si="41"/>
        <v>0</v>
      </c>
      <c r="J225" s="18">
        <f t="shared" si="42"/>
        <v>0</v>
      </c>
      <c r="K225" s="37" t="str">
        <f t="shared" si="43"/>
        <v>NA</v>
      </c>
      <c r="L225" s="37" t="str">
        <f t="shared" si="44"/>
        <v>NA</v>
      </c>
      <c r="M225" s="37" t="str">
        <f t="shared" si="45"/>
        <v>NA</v>
      </c>
    </row>
    <row r="226" spans="1:13" x14ac:dyDescent="0.2">
      <c r="A226" s="17"/>
      <c r="B226" s="43" t="s">
        <v>262</v>
      </c>
      <c r="C226" s="17" t="s">
        <v>263</v>
      </c>
      <c r="F226" s="18">
        <v>0</v>
      </c>
      <c r="G226" s="18">
        <v>0</v>
      </c>
      <c r="H226" s="18">
        <v>0</v>
      </c>
      <c r="I226" s="18">
        <f t="shared" si="41"/>
        <v>0</v>
      </c>
      <c r="J226" s="18">
        <f t="shared" si="42"/>
        <v>0</v>
      </c>
      <c r="K226" s="37" t="str">
        <f t="shared" si="43"/>
        <v>NA</v>
      </c>
      <c r="L226" s="37" t="str">
        <f t="shared" si="44"/>
        <v>NA</v>
      </c>
      <c r="M226" s="37" t="str">
        <f t="shared" si="45"/>
        <v>NA</v>
      </c>
    </row>
    <row r="227" spans="1:13" x14ac:dyDescent="0.2">
      <c r="A227" s="17"/>
      <c r="B227" s="43" t="s">
        <v>505</v>
      </c>
      <c r="C227" s="17" t="s">
        <v>506</v>
      </c>
      <c r="D227" s="18">
        <v>0</v>
      </c>
      <c r="E227" s="18">
        <v>0</v>
      </c>
      <c r="F227" s="18">
        <v>1663.54</v>
      </c>
      <c r="G227" s="18">
        <v>1663.54</v>
      </c>
      <c r="H227" s="18">
        <v>0</v>
      </c>
      <c r="I227" s="18">
        <f t="shared" si="41"/>
        <v>1663.54</v>
      </c>
      <c r="J227" s="18">
        <f t="shared" si="42"/>
        <v>-1663.54</v>
      </c>
      <c r="K227" s="37" t="str">
        <f t="shared" si="43"/>
        <v>NA</v>
      </c>
      <c r="L227" s="37" t="str">
        <f t="shared" si="44"/>
        <v>NA</v>
      </c>
      <c r="M227" s="37" t="str">
        <f t="shared" si="45"/>
        <v>NA</v>
      </c>
    </row>
    <row r="228" spans="1:13" x14ac:dyDescent="0.2">
      <c r="A228" s="17"/>
      <c r="B228" s="43" t="s">
        <v>68</v>
      </c>
      <c r="C228" s="17" t="s">
        <v>69</v>
      </c>
      <c r="D228" s="18">
        <v>18209</v>
      </c>
      <c r="E228" s="18">
        <v>381688</v>
      </c>
      <c r="F228" s="18">
        <v>13160.32</v>
      </c>
      <c r="G228" s="18">
        <v>99458.559999999998</v>
      </c>
      <c r="H228" s="18">
        <v>0</v>
      </c>
      <c r="I228" s="18">
        <f t="shared" si="41"/>
        <v>99458.559999999998</v>
      </c>
      <c r="J228" s="18">
        <f t="shared" si="42"/>
        <v>282229.44</v>
      </c>
      <c r="K228" s="37">
        <f t="shared" si="43"/>
        <v>0.73942445138437674</v>
      </c>
      <c r="L228" s="37">
        <f t="shared" si="44"/>
        <v>-0.96552073945211792</v>
      </c>
      <c r="M228" s="37">
        <f t="shared" si="45"/>
        <v>-0.55329905951607439</v>
      </c>
    </row>
    <row r="229" spans="1:13" x14ac:dyDescent="0.2">
      <c r="A229" s="17"/>
      <c r="B229" s="43" t="s">
        <v>128</v>
      </c>
      <c r="C229" s="17" t="s">
        <v>129</v>
      </c>
      <c r="D229" s="18">
        <v>0</v>
      </c>
      <c r="E229" s="18">
        <v>0</v>
      </c>
      <c r="F229" s="18">
        <v>23160.38</v>
      </c>
      <c r="G229" s="18">
        <v>23160.38</v>
      </c>
      <c r="H229" s="18">
        <v>0</v>
      </c>
      <c r="I229" s="18">
        <f t="shared" si="41"/>
        <v>23160.38</v>
      </c>
      <c r="J229" s="18">
        <f t="shared" si="42"/>
        <v>-23160.38</v>
      </c>
      <c r="K229" s="37" t="str">
        <f t="shared" si="43"/>
        <v>NA</v>
      </c>
      <c r="L229" s="37" t="str">
        <f t="shared" si="44"/>
        <v>NA</v>
      </c>
      <c r="M229" s="37" t="str">
        <f t="shared" si="45"/>
        <v>NA</v>
      </c>
    </row>
    <row r="230" spans="1:13" x14ac:dyDescent="0.2">
      <c r="A230" s="17"/>
      <c r="B230" s="43" t="s">
        <v>316</v>
      </c>
      <c r="C230" s="17" t="s">
        <v>317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f t="shared" si="41"/>
        <v>0</v>
      </c>
      <c r="J230" s="18">
        <f t="shared" si="42"/>
        <v>0</v>
      </c>
      <c r="K230" s="37" t="str">
        <f t="shared" si="43"/>
        <v>NA</v>
      </c>
      <c r="L230" s="37" t="str">
        <f t="shared" si="44"/>
        <v>NA</v>
      </c>
      <c r="M230" s="37" t="str">
        <f t="shared" si="45"/>
        <v>NA</v>
      </c>
    </row>
    <row r="231" spans="1:13" x14ac:dyDescent="0.2">
      <c r="A231" s="17"/>
      <c r="B231" s="43" t="s">
        <v>318</v>
      </c>
      <c r="C231" s="17" t="s">
        <v>319</v>
      </c>
      <c r="D231" s="18">
        <v>114614</v>
      </c>
      <c r="E231" s="18">
        <v>0</v>
      </c>
      <c r="F231" s="18">
        <v>0</v>
      </c>
      <c r="G231" s="18">
        <v>0</v>
      </c>
      <c r="H231" s="18">
        <v>0</v>
      </c>
      <c r="I231" s="18">
        <f t="shared" si="41"/>
        <v>0</v>
      </c>
      <c r="J231" s="18">
        <f t="shared" si="42"/>
        <v>0</v>
      </c>
      <c r="K231" s="37" t="str">
        <f t="shared" si="43"/>
        <v>NA</v>
      </c>
      <c r="L231" s="37" t="str">
        <f t="shared" si="44"/>
        <v>NA</v>
      </c>
      <c r="M231" s="37" t="str">
        <f t="shared" si="45"/>
        <v>NA</v>
      </c>
    </row>
    <row r="232" spans="1:13" x14ac:dyDescent="0.2">
      <c r="A232" s="17"/>
      <c r="B232" s="43" t="s">
        <v>70</v>
      </c>
      <c r="C232" s="17" t="s">
        <v>71</v>
      </c>
      <c r="D232" s="18">
        <v>1801623.9</v>
      </c>
      <c r="E232" s="18">
        <v>373473</v>
      </c>
      <c r="F232" s="18">
        <v>134330.65</v>
      </c>
      <c r="G232" s="18">
        <v>297881.57999999996</v>
      </c>
      <c r="H232" s="18">
        <v>0</v>
      </c>
      <c r="I232" s="18">
        <f t="shared" si="41"/>
        <v>297881.57999999996</v>
      </c>
      <c r="J232" s="18">
        <f t="shared" si="42"/>
        <v>75591.420000000042</v>
      </c>
      <c r="K232" s="37">
        <f t="shared" si="43"/>
        <v>0.20240129808580551</v>
      </c>
      <c r="L232" s="37">
        <f t="shared" si="44"/>
        <v>-0.64032031766687281</v>
      </c>
      <c r="M232" s="37">
        <f t="shared" si="45"/>
        <v>0.3673120604243334</v>
      </c>
    </row>
    <row r="233" spans="1:13" x14ac:dyDescent="0.2">
      <c r="A233" s="17"/>
      <c r="B233" s="43" t="s">
        <v>120</v>
      </c>
      <c r="C233" s="17" t="s">
        <v>121</v>
      </c>
      <c r="D233" s="18">
        <v>313385.09999999998</v>
      </c>
      <c r="E233" s="18">
        <v>3158880.92</v>
      </c>
      <c r="F233" s="18">
        <v>55355.9</v>
      </c>
      <c r="G233" s="18">
        <v>1209259.49</v>
      </c>
      <c r="H233" s="18">
        <v>0</v>
      </c>
      <c r="I233" s="18">
        <f t="shared" si="41"/>
        <v>1209259.49</v>
      </c>
      <c r="J233" s="18">
        <f t="shared" si="42"/>
        <v>1949621.43</v>
      </c>
      <c r="K233" s="37">
        <f t="shared" si="43"/>
        <v>0.617187377231048</v>
      </c>
      <c r="L233" s="37">
        <f t="shared" si="44"/>
        <v>-0.98247610422744269</v>
      </c>
      <c r="M233" s="37">
        <f t="shared" si="45"/>
        <v>-0.34374978953893942</v>
      </c>
    </row>
    <row r="234" spans="1:13" x14ac:dyDescent="0.2">
      <c r="A234" s="17"/>
      <c r="B234" s="43" t="s">
        <v>72</v>
      </c>
      <c r="C234" s="17" t="s">
        <v>73</v>
      </c>
      <c r="D234" s="18">
        <v>1200000</v>
      </c>
      <c r="E234" s="18">
        <v>2430380</v>
      </c>
      <c r="F234" s="18">
        <v>0</v>
      </c>
      <c r="G234" s="18">
        <v>10000</v>
      </c>
      <c r="H234" s="18">
        <v>0</v>
      </c>
      <c r="I234" s="18">
        <f t="shared" si="41"/>
        <v>10000</v>
      </c>
      <c r="J234" s="18">
        <f t="shared" si="42"/>
        <v>2420380</v>
      </c>
      <c r="K234" s="37">
        <f t="shared" si="43"/>
        <v>0.99588541709526901</v>
      </c>
      <c r="L234" s="37">
        <f t="shared" si="44"/>
        <v>-1</v>
      </c>
      <c r="M234" s="37">
        <f t="shared" si="45"/>
        <v>-0.99294642930617549</v>
      </c>
    </row>
    <row r="235" spans="1:13" x14ac:dyDescent="0.2">
      <c r="A235" s="17"/>
      <c r="B235" s="43" t="s">
        <v>282</v>
      </c>
      <c r="C235" s="17" t="s">
        <v>283</v>
      </c>
      <c r="D235" s="18">
        <v>0</v>
      </c>
      <c r="E235" s="18">
        <v>0</v>
      </c>
      <c r="F235" s="18">
        <v>0</v>
      </c>
      <c r="G235" s="18">
        <v>0</v>
      </c>
      <c r="H235" s="18">
        <v>0</v>
      </c>
      <c r="I235" s="18">
        <f t="shared" si="41"/>
        <v>0</v>
      </c>
      <c r="J235" s="18">
        <f t="shared" si="42"/>
        <v>0</v>
      </c>
      <c r="K235" s="37" t="str">
        <f t="shared" si="43"/>
        <v>NA</v>
      </c>
      <c r="L235" s="37" t="str">
        <f t="shared" si="44"/>
        <v>NA</v>
      </c>
      <c r="M235" s="37" t="str">
        <f t="shared" si="45"/>
        <v>NA</v>
      </c>
    </row>
    <row r="236" spans="1:13" x14ac:dyDescent="0.2">
      <c r="A236" s="17"/>
      <c r="B236" s="43" t="s">
        <v>74</v>
      </c>
      <c r="C236" s="17" t="s">
        <v>75</v>
      </c>
      <c r="D236" s="18">
        <v>246645</v>
      </c>
      <c r="E236" s="18">
        <v>502362</v>
      </c>
      <c r="F236" s="18">
        <v>19136.25</v>
      </c>
      <c r="G236" s="18">
        <v>151661.16000000003</v>
      </c>
      <c r="H236" s="18">
        <v>0</v>
      </c>
      <c r="I236" s="18">
        <f t="shared" si="41"/>
        <v>151661.16000000003</v>
      </c>
      <c r="J236" s="18">
        <f t="shared" si="42"/>
        <v>350700.83999999997</v>
      </c>
      <c r="K236" s="37">
        <f t="shared" si="43"/>
        <v>0.69810383747178328</v>
      </c>
      <c r="L236" s="37">
        <f t="shared" si="44"/>
        <v>-0.96190744920993232</v>
      </c>
      <c r="M236" s="37">
        <f t="shared" si="45"/>
        <v>-0.48246372138019983</v>
      </c>
    </row>
    <row r="237" spans="1:13" x14ac:dyDescent="0.2">
      <c r="A237" s="17"/>
      <c r="B237" s="43" t="s">
        <v>76</v>
      </c>
      <c r="C237" s="17" t="s">
        <v>77</v>
      </c>
      <c r="D237" s="18">
        <v>445295.51</v>
      </c>
      <c r="E237" s="18">
        <v>836305.8</v>
      </c>
      <c r="F237" s="18">
        <v>40203.569999999992</v>
      </c>
      <c r="G237" s="18">
        <v>394445.45999999996</v>
      </c>
      <c r="H237" s="18">
        <v>0</v>
      </c>
      <c r="I237" s="18">
        <f t="shared" si="41"/>
        <v>394445.45999999996</v>
      </c>
      <c r="J237" s="18">
        <f t="shared" si="42"/>
        <v>441860.34000000008</v>
      </c>
      <c r="K237" s="37">
        <f t="shared" si="43"/>
        <v>0.52834781248677221</v>
      </c>
      <c r="L237" s="37">
        <f t="shared" si="44"/>
        <v>-0.9519271897911028</v>
      </c>
      <c r="M237" s="37">
        <f t="shared" si="45"/>
        <v>-0.19145339283446675</v>
      </c>
    </row>
    <row r="238" spans="1:13" x14ac:dyDescent="0.2">
      <c r="A238" s="17"/>
      <c r="B238" s="43" t="s">
        <v>82</v>
      </c>
      <c r="C238" s="17" t="s">
        <v>83</v>
      </c>
      <c r="D238" s="18">
        <v>91367.55</v>
      </c>
      <c r="E238" s="18">
        <v>197717.37999999998</v>
      </c>
      <c r="F238" s="18">
        <v>8933.81</v>
      </c>
      <c r="G238" s="18">
        <v>69958.67</v>
      </c>
      <c r="H238" s="18">
        <v>0</v>
      </c>
      <c r="I238" s="18">
        <f t="shared" si="41"/>
        <v>69958.67</v>
      </c>
      <c r="J238" s="18">
        <f t="shared" si="42"/>
        <v>127758.70999999998</v>
      </c>
      <c r="K238" s="37">
        <f t="shared" si="43"/>
        <v>0.64616833381061389</v>
      </c>
      <c r="L238" s="37">
        <f t="shared" si="44"/>
        <v>-0.95481525195205397</v>
      </c>
      <c r="M238" s="37">
        <f t="shared" si="45"/>
        <v>-0.39343142938962372</v>
      </c>
    </row>
    <row r="239" spans="1:13" x14ac:dyDescent="0.2">
      <c r="A239" s="17"/>
      <c r="B239" s="43" t="s">
        <v>84</v>
      </c>
      <c r="C239" s="17" t="s">
        <v>85</v>
      </c>
      <c r="D239" s="18">
        <v>-5635750</v>
      </c>
      <c r="E239" s="18">
        <v>426500</v>
      </c>
      <c r="F239" s="18">
        <v>25398.5</v>
      </c>
      <c r="G239" s="18">
        <v>137223.09</v>
      </c>
      <c r="H239" s="18">
        <v>80289.320000000007</v>
      </c>
      <c r="I239" s="18">
        <f t="shared" si="41"/>
        <v>217512.41</v>
      </c>
      <c r="J239" s="18">
        <f t="shared" si="42"/>
        <v>208987.59</v>
      </c>
      <c r="K239" s="37">
        <f t="shared" si="43"/>
        <v>0.49000607268464241</v>
      </c>
      <c r="L239" s="37">
        <f t="shared" si="44"/>
        <v>-0.94044900351699878</v>
      </c>
      <c r="M239" s="37">
        <f t="shared" si="45"/>
        <v>-0.44844177524702727</v>
      </c>
    </row>
    <row r="240" spans="1:13" x14ac:dyDescent="0.2">
      <c r="A240" s="17"/>
      <c r="B240" s="43" t="s">
        <v>507</v>
      </c>
      <c r="C240" s="17" t="s">
        <v>508</v>
      </c>
      <c r="D240" s="18">
        <v>0</v>
      </c>
      <c r="E240" s="18">
        <v>0</v>
      </c>
      <c r="F240" s="18">
        <v>0</v>
      </c>
      <c r="G240" s="18">
        <v>0</v>
      </c>
      <c r="H240" s="18">
        <v>0</v>
      </c>
      <c r="I240" s="18">
        <f t="shared" si="41"/>
        <v>0</v>
      </c>
      <c r="J240" s="18">
        <f t="shared" si="42"/>
        <v>0</v>
      </c>
      <c r="K240" s="37" t="str">
        <f t="shared" si="43"/>
        <v>NA</v>
      </c>
      <c r="L240" s="37" t="str">
        <f t="shared" si="44"/>
        <v>NA</v>
      </c>
      <c r="M240" s="37" t="str">
        <f t="shared" si="45"/>
        <v>NA</v>
      </c>
    </row>
    <row r="241" spans="1:13" x14ac:dyDescent="0.2">
      <c r="A241" s="17"/>
      <c r="B241" s="43" t="s">
        <v>296</v>
      </c>
      <c r="C241" s="17" t="s">
        <v>297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8">
        <f t="shared" si="41"/>
        <v>0</v>
      </c>
      <c r="J241" s="18">
        <f t="shared" si="42"/>
        <v>0</v>
      </c>
      <c r="K241" s="37" t="str">
        <f t="shared" si="43"/>
        <v>NA</v>
      </c>
      <c r="L241" s="37" t="str">
        <f t="shared" si="44"/>
        <v>NA</v>
      </c>
      <c r="M241" s="37" t="str">
        <f t="shared" si="45"/>
        <v>NA</v>
      </c>
    </row>
    <row r="242" spans="1:13" x14ac:dyDescent="0.2">
      <c r="A242" s="17"/>
      <c r="B242" s="43" t="s">
        <v>353</v>
      </c>
      <c r="C242" s="17" t="s">
        <v>354</v>
      </c>
      <c r="F242" s="18">
        <v>0</v>
      </c>
      <c r="G242" s="18">
        <v>0</v>
      </c>
      <c r="H242" s="18">
        <v>0</v>
      </c>
      <c r="I242" s="18">
        <f t="shared" si="41"/>
        <v>0</v>
      </c>
      <c r="J242" s="18">
        <f t="shared" si="42"/>
        <v>0</v>
      </c>
      <c r="K242" s="37" t="str">
        <f t="shared" si="43"/>
        <v>NA</v>
      </c>
      <c r="L242" s="37" t="str">
        <f t="shared" si="44"/>
        <v>NA</v>
      </c>
      <c r="M242" s="37" t="str">
        <f t="shared" si="45"/>
        <v>NA</v>
      </c>
    </row>
    <row r="243" spans="1:13" x14ac:dyDescent="0.2">
      <c r="A243" s="17"/>
      <c r="B243" s="43" t="s">
        <v>298</v>
      </c>
      <c r="C243" s="17" t="s">
        <v>299</v>
      </c>
      <c r="D243" s="18">
        <v>1575</v>
      </c>
      <c r="E243" s="18">
        <v>20000</v>
      </c>
      <c r="F243" s="18">
        <v>0</v>
      </c>
      <c r="G243" s="18">
        <v>34.25</v>
      </c>
      <c r="H243" s="18">
        <v>0</v>
      </c>
      <c r="I243" s="18">
        <f t="shared" si="41"/>
        <v>34.25</v>
      </c>
      <c r="J243" s="18">
        <f t="shared" si="42"/>
        <v>19965.75</v>
      </c>
      <c r="K243" s="37">
        <f t="shared" si="43"/>
        <v>0.99828749999999999</v>
      </c>
      <c r="L243" s="37">
        <f t="shared" si="44"/>
        <v>-1</v>
      </c>
      <c r="M243" s="37">
        <f t="shared" si="45"/>
        <v>-0.99706428571428574</v>
      </c>
    </row>
    <row r="244" spans="1:13" x14ac:dyDescent="0.2">
      <c r="A244" s="17"/>
      <c r="B244" s="43" t="s">
        <v>92</v>
      </c>
      <c r="C244" s="17" t="s">
        <v>93</v>
      </c>
      <c r="D244" s="18">
        <v>0</v>
      </c>
      <c r="E244" s="18">
        <v>2000</v>
      </c>
      <c r="F244" s="18">
        <v>0</v>
      </c>
      <c r="G244" s="18">
        <v>0</v>
      </c>
      <c r="H244" s="18">
        <v>0</v>
      </c>
      <c r="I244" s="18">
        <f t="shared" si="41"/>
        <v>0</v>
      </c>
      <c r="J244" s="18">
        <f t="shared" si="42"/>
        <v>2000</v>
      </c>
      <c r="K244" s="37">
        <f t="shared" si="43"/>
        <v>1</v>
      </c>
      <c r="L244" s="37">
        <f t="shared" si="44"/>
        <v>-1</v>
      </c>
      <c r="M244" s="37">
        <f t="shared" si="45"/>
        <v>-1</v>
      </c>
    </row>
    <row r="245" spans="1:13" x14ac:dyDescent="0.2">
      <c r="A245" s="17"/>
      <c r="B245" s="43" t="s">
        <v>94</v>
      </c>
      <c r="C245" s="17" t="s">
        <v>95</v>
      </c>
      <c r="D245" s="18">
        <v>7300</v>
      </c>
      <c r="E245" s="18">
        <v>25000</v>
      </c>
      <c r="F245" s="18">
        <v>621.39</v>
      </c>
      <c r="G245" s="18">
        <v>13767.96</v>
      </c>
      <c r="H245" s="18">
        <v>0</v>
      </c>
      <c r="I245" s="18">
        <f t="shared" si="41"/>
        <v>13767.96</v>
      </c>
      <c r="J245" s="18">
        <f t="shared" si="42"/>
        <v>11232.04</v>
      </c>
      <c r="K245" s="37">
        <f t="shared" si="43"/>
        <v>0.44928160000000006</v>
      </c>
      <c r="L245" s="37">
        <f t="shared" si="44"/>
        <v>-0.97514440000000002</v>
      </c>
      <c r="M245" s="37">
        <f t="shared" si="45"/>
        <v>-5.5911314285714386E-2</v>
      </c>
    </row>
    <row r="246" spans="1:13" x14ac:dyDescent="0.2">
      <c r="A246" s="17"/>
      <c r="B246" s="43" t="s">
        <v>98</v>
      </c>
      <c r="C246" s="17" t="s">
        <v>99</v>
      </c>
      <c r="D246" s="18">
        <v>49792</v>
      </c>
      <c r="E246" s="18">
        <v>96155</v>
      </c>
      <c r="F246" s="18">
        <v>0</v>
      </c>
      <c r="G246" s="18">
        <v>9645.75</v>
      </c>
      <c r="H246" s="18">
        <v>5008.1399999999994</v>
      </c>
      <c r="I246" s="18">
        <f t="shared" si="41"/>
        <v>14653.89</v>
      </c>
      <c r="J246" s="18">
        <f t="shared" si="42"/>
        <v>81501.11</v>
      </c>
      <c r="K246" s="37">
        <f t="shared" si="43"/>
        <v>0.84760137278352665</v>
      </c>
      <c r="L246" s="37">
        <f t="shared" si="44"/>
        <v>-1</v>
      </c>
      <c r="M246" s="37">
        <f t="shared" si="45"/>
        <v>-0.82803212075740806</v>
      </c>
    </row>
    <row r="247" spans="1:13" x14ac:dyDescent="0.2">
      <c r="A247" s="17"/>
      <c r="B247" s="43" t="s">
        <v>302</v>
      </c>
      <c r="C247" s="17" t="s">
        <v>303</v>
      </c>
      <c r="D247" s="18">
        <v>6950</v>
      </c>
      <c r="E247" s="18">
        <v>5400</v>
      </c>
      <c r="F247" s="18">
        <v>0</v>
      </c>
      <c r="G247" s="18">
        <v>243</v>
      </c>
      <c r="H247" s="18">
        <v>41.44</v>
      </c>
      <c r="I247" s="18">
        <f t="shared" si="41"/>
        <v>284.44</v>
      </c>
      <c r="J247" s="18">
        <f t="shared" si="42"/>
        <v>5115.5600000000004</v>
      </c>
      <c r="K247" s="37">
        <f t="shared" si="43"/>
        <v>0.94732592592592602</v>
      </c>
      <c r="L247" s="37">
        <f t="shared" si="44"/>
        <v>-1</v>
      </c>
      <c r="M247" s="37">
        <f t="shared" si="45"/>
        <v>-0.92285714285714282</v>
      </c>
    </row>
    <row r="248" spans="1:13" x14ac:dyDescent="0.2">
      <c r="A248" s="17"/>
      <c r="B248" s="43" t="s">
        <v>100</v>
      </c>
      <c r="C248" s="17" t="s">
        <v>101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8">
        <f t="shared" si="41"/>
        <v>0</v>
      </c>
      <c r="J248" s="18">
        <f t="shared" si="42"/>
        <v>0</v>
      </c>
      <c r="K248" s="37" t="str">
        <f t="shared" si="43"/>
        <v>NA</v>
      </c>
      <c r="L248" s="37" t="str">
        <f t="shared" si="44"/>
        <v>NA</v>
      </c>
      <c r="M248" s="37" t="str">
        <f t="shared" si="45"/>
        <v>NA</v>
      </c>
    </row>
    <row r="249" spans="1:13" x14ac:dyDescent="0.2">
      <c r="A249" s="17"/>
      <c r="B249" s="43" t="s">
        <v>102</v>
      </c>
      <c r="C249" s="17" t="s">
        <v>103</v>
      </c>
      <c r="D249" s="18">
        <v>5000</v>
      </c>
      <c r="E249" s="18">
        <v>7835</v>
      </c>
      <c r="F249" s="18">
        <v>0</v>
      </c>
      <c r="G249" s="18">
        <v>2048.29</v>
      </c>
      <c r="H249" s="18">
        <v>0</v>
      </c>
      <c r="I249" s="18">
        <f t="shared" si="41"/>
        <v>2048.29</v>
      </c>
      <c r="J249" s="18">
        <f t="shared" si="42"/>
        <v>5786.71</v>
      </c>
      <c r="K249" s="37">
        <f t="shared" si="43"/>
        <v>0.73857179323548183</v>
      </c>
      <c r="L249" s="37">
        <f t="shared" si="44"/>
        <v>-1</v>
      </c>
      <c r="M249" s="37">
        <f t="shared" si="45"/>
        <v>-0.55183735983225446</v>
      </c>
    </row>
    <row r="250" spans="1:13" x14ac:dyDescent="0.2">
      <c r="A250" s="17"/>
      <c r="B250" s="43" t="s">
        <v>104</v>
      </c>
      <c r="C250" s="17" t="s">
        <v>105</v>
      </c>
      <c r="D250" s="18">
        <v>12200</v>
      </c>
      <c r="E250" s="18">
        <v>50852</v>
      </c>
      <c r="F250" s="18">
        <v>995.97</v>
      </c>
      <c r="G250" s="18">
        <v>87747.95</v>
      </c>
      <c r="H250" s="18">
        <v>9167</v>
      </c>
      <c r="I250" s="18">
        <f t="shared" si="41"/>
        <v>96914.95</v>
      </c>
      <c r="J250" s="18">
        <f t="shared" si="42"/>
        <v>-46062.95</v>
      </c>
      <c r="K250" s="37">
        <f t="shared" si="43"/>
        <v>-0.90582376307716506</v>
      </c>
      <c r="L250" s="37">
        <f t="shared" si="44"/>
        <v>-0.98041433965232438</v>
      </c>
      <c r="M250" s="37">
        <f t="shared" si="45"/>
        <v>1.9580952006382664</v>
      </c>
    </row>
    <row r="251" spans="1:13" x14ac:dyDescent="0.2">
      <c r="A251" s="17"/>
      <c r="B251" s="43" t="s">
        <v>106</v>
      </c>
      <c r="C251" s="17" t="s">
        <v>107</v>
      </c>
      <c r="D251" s="18">
        <v>0</v>
      </c>
      <c r="E251" s="18">
        <v>2000</v>
      </c>
      <c r="F251" s="18">
        <v>0</v>
      </c>
      <c r="G251" s="18">
        <v>0</v>
      </c>
      <c r="H251" s="18">
        <v>0</v>
      </c>
      <c r="I251" s="18">
        <f t="shared" si="41"/>
        <v>0</v>
      </c>
      <c r="J251" s="18">
        <f t="shared" si="42"/>
        <v>2000</v>
      </c>
      <c r="K251" s="37">
        <f t="shared" si="43"/>
        <v>1</v>
      </c>
      <c r="L251" s="37">
        <f t="shared" si="44"/>
        <v>-1</v>
      </c>
      <c r="M251" s="37">
        <f t="shared" si="45"/>
        <v>-1</v>
      </c>
    </row>
    <row r="252" spans="1:13" x14ac:dyDescent="0.2">
      <c r="A252" s="17"/>
      <c r="B252" s="43" t="s">
        <v>114</v>
      </c>
      <c r="C252" s="17" t="s">
        <v>115</v>
      </c>
      <c r="D252" s="18">
        <v>3000</v>
      </c>
      <c r="E252" s="18">
        <v>18000</v>
      </c>
      <c r="F252" s="18">
        <v>0</v>
      </c>
      <c r="G252" s="18">
        <v>4260</v>
      </c>
      <c r="H252" s="18">
        <v>0</v>
      </c>
      <c r="I252" s="18">
        <f t="shared" si="41"/>
        <v>4260</v>
      </c>
      <c r="J252" s="18">
        <f t="shared" si="42"/>
        <v>13740</v>
      </c>
      <c r="K252" s="37">
        <f t="shared" si="43"/>
        <v>0.76333333333333331</v>
      </c>
      <c r="L252" s="37">
        <f t="shared" si="44"/>
        <v>-1</v>
      </c>
      <c r="M252" s="37">
        <f t="shared" si="45"/>
        <v>-0.59428571428571431</v>
      </c>
    </row>
    <row r="253" spans="1:13" x14ac:dyDescent="0.2">
      <c r="A253" s="17"/>
      <c r="B253" s="43" t="s">
        <v>151</v>
      </c>
      <c r="C253" s="17" t="s">
        <v>152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f t="shared" si="41"/>
        <v>0</v>
      </c>
      <c r="J253" s="18">
        <f t="shared" si="42"/>
        <v>0</v>
      </c>
      <c r="K253" s="37" t="str">
        <f t="shared" si="43"/>
        <v>NA</v>
      </c>
      <c r="L253" s="37" t="str">
        <f t="shared" si="44"/>
        <v>NA</v>
      </c>
      <c r="M253" s="37" t="str">
        <f t="shared" si="45"/>
        <v>NA</v>
      </c>
    </row>
    <row r="254" spans="1:13" x14ac:dyDescent="0.2">
      <c r="A254" s="17"/>
      <c r="B254" s="43" t="s">
        <v>116</v>
      </c>
      <c r="C254" s="17" t="s">
        <v>117</v>
      </c>
      <c r="F254" s="18">
        <v>0</v>
      </c>
      <c r="G254" s="18">
        <v>0</v>
      </c>
      <c r="H254" s="18">
        <v>0</v>
      </c>
      <c r="I254" s="18">
        <f t="shared" si="41"/>
        <v>0</v>
      </c>
      <c r="J254" s="18">
        <f t="shared" si="42"/>
        <v>0</v>
      </c>
      <c r="K254" s="37" t="str">
        <f t="shared" si="43"/>
        <v>NA</v>
      </c>
      <c r="L254" s="37" t="str">
        <f t="shared" si="44"/>
        <v>NA</v>
      </c>
      <c r="M254" s="37" t="str">
        <f t="shared" si="45"/>
        <v>NA</v>
      </c>
    </row>
    <row r="255" spans="1:13" x14ac:dyDescent="0.2">
      <c r="A255" s="62" t="s">
        <v>509</v>
      </c>
      <c r="B255" s="63"/>
      <c r="C255" s="62"/>
      <c r="D255" s="64">
        <v>-1318792.9400000004</v>
      </c>
      <c r="E255" s="64">
        <v>8534549.0999999996</v>
      </c>
      <c r="F255" s="64">
        <v>322960.27999999997</v>
      </c>
      <c r="G255" s="64">
        <v>2512459.13</v>
      </c>
      <c r="H255" s="64">
        <v>94505.900000000009</v>
      </c>
      <c r="I255" s="64">
        <f t="shared" si="41"/>
        <v>2606965.0299999998</v>
      </c>
      <c r="J255" s="64">
        <f t="shared" si="42"/>
        <v>5927584.0700000003</v>
      </c>
      <c r="K255" s="65">
        <f t="shared" si="43"/>
        <v>0.69453980527219661</v>
      </c>
      <c r="L255" s="65">
        <f t="shared" si="44"/>
        <v>-0.96215848356886247</v>
      </c>
      <c r="M255" s="65">
        <f t="shared" si="45"/>
        <v>-0.49533680762517207</v>
      </c>
    </row>
    <row r="256" spans="1:13" x14ac:dyDescent="0.2">
      <c r="A256" s="17" t="s">
        <v>125</v>
      </c>
      <c r="B256" s="43" t="s">
        <v>64</v>
      </c>
      <c r="C256" s="17" t="s">
        <v>65</v>
      </c>
      <c r="F256" s="18">
        <v>0</v>
      </c>
      <c r="G256" s="18">
        <v>0</v>
      </c>
      <c r="H256" s="18">
        <v>0</v>
      </c>
      <c r="I256" s="18">
        <f t="shared" si="41"/>
        <v>0</v>
      </c>
      <c r="J256" s="18">
        <f t="shared" si="42"/>
        <v>0</v>
      </c>
      <c r="K256" s="37" t="str">
        <f t="shared" si="43"/>
        <v>NA</v>
      </c>
      <c r="L256" s="37" t="str">
        <f t="shared" si="44"/>
        <v>NA</v>
      </c>
      <c r="M256" s="37" t="str">
        <f t="shared" si="45"/>
        <v>NA</v>
      </c>
    </row>
    <row r="257" spans="1:13" x14ac:dyDescent="0.2">
      <c r="A257" s="17"/>
      <c r="B257" s="43" t="s">
        <v>346</v>
      </c>
      <c r="C257" s="17" t="s">
        <v>347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f t="shared" si="41"/>
        <v>0</v>
      </c>
      <c r="J257" s="18">
        <f t="shared" si="42"/>
        <v>0</v>
      </c>
      <c r="K257" s="37" t="str">
        <f t="shared" si="43"/>
        <v>NA</v>
      </c>
      <c r="L257" s="37" t="str">
        <f t="shared" si="44"/>
        <v>NA</v>
      </c>
      <c r="M257" s="37" t="str">
        <f t="shared" si="45"/>
        <v>NA</v>
      </c>
    </row>
    <row r="258" spans="1:13" x14ac:dyDescent="0.2">
      <c r="A258" s="17"/>
      <c r="B258" s="43" t="s">
        <v>348</v>
      </c>
      <c r="C258" s="17" t="s">
        <v>349</v>
      </c>
      <c r="D258" s="18">
        <v>0</v>
      </c>
      <c r="E258" s="18">
        <v>0</v>
      </c>
      <c r="F258" s="18">
        <v>0</v>
      </c>
      <c r="G258" s="18">
        <v>0</v>
      </c>
      <c r="H258" s="18">
        <v>0</v>
      </c>
      <c r="I258" s="18">
        <f t="shared" si="41"/>
        <v>0</v>
      </c>
      <c r="J258" s="18">
        <f t="shared" si="42"/>
        <v>0</v>
      </c>
      <c r="K258" s="37" t="str">
        <f t="shared" si="43"/>
        <v>NA</v>
      </c>
      <c r="L258" s="37" t="str">
        <f t="shared" si="44"/>
        <v>NA</v>
      </c>
      <c r="M258" s="37" t="str">
        <f t="shared" si="45"/>
        <v>NA</v>
      </c>
    </row>
    <row r="259" spans="1:13" x14ac:dyDescent="0.2">
      <c r="A259" s="17"/>
      <c r="B259" s="43" t="s">
        <v>331</v>
      </c>
      <c r="C259" s="17" t="s">
        <v>332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f t="shared" si="41"/>
        <v>0</v>
      </c>
      <c r="J259" s="18">
        <f t="shared" si="42"/>
        <v>0</v>
      </c>
      <c r="K259" s="37" t="str">
        <f t="shared" si="43"/>
        <v>NA</v>
      </c>
      <c r="L259" s="37" t="str">
        <f t="shared" si="44"/>
        <v>NA</v>
      </c>
      <c r="M259" s="37" t="str">
        <f t="shared" si="45"/>
        <v>NA</v>
      </c>
    </row>
    <row r="260" spans="1:13" x14ac:dyDescent="0.2">
      <c r="A260" s="17"/>
      <c r="B260" s="43" t="s">
        <v>68</v>
      </c>
      <c r="C260" s="17" t="s">
        <v>69</v>
      </c>
      <c r="D260" s="18">
        <v>87110</v>
      </c>
      <c r="E260" s="18">
        <v>94365</v>
      </c>
      <c r="F260" s="18">
        <v>4167.5</v>
      </c>
      <c r="G260" s="18">
        <v>42743.66</v>
      </c>
      <c r="H260" s="18">
        <v>0</v>
      </c>
      <c r="I260" s="18">
        <f t="shared" si="41"/>
        <v>42743.66</v>
      </c>
      <c r="J260" s="18">
        <f t="shared" si="42"/>
        <v>51621.34</v>
      </c>
      <c r="K260" s="37">
        <f t="shared" si="43"/>
        <v>0.54703905049541668</v>
      </c>
      <c r="L260" s="37">
        <f t="shared" si="44"/>
        <v>-0.95583638001377624</v>
      </c>
      <c r="M260" s="37">
        <f t="shared" si="45"/>
        <v>-0.22349551513500004</v>
      </c>
    </row>
    <row r="261" spans="1:13" x14ac:dyDescent="0.2">
      <c r="A261" s="17"/>
      <c r="B261" s="43" t="s">
        <v>70</v>
      </c>
      <c r="C261" s="17" t="s">
        <v>71</v>
      </c>
      <c r="D261" s="18">
        <v>0</v>
      </c>
      <c r="E261" s="18">
        <v>431000</v>
      </c>
      <c r="F261" s="18">
        <v>0</v>
      </c>
      <c r="G261" s="18">
        <v>0</v>
      </c>
      <c r="H261" s="18">
        <v>0</v>
      </c>
      <c r="I261" s="18">
        <f t="shared" si="41"/>
        <v>0</v>
      </c>
      <c r="J261" s="18">
        <f t="shared" si="42"/>
        <v>431000</v>
      </c>
      <c r="K261" s="37">
        <f t="shared" si="43"/>
        <v>1</v>
      </c>
      <c r="L261" s="37">
        <f t="shared" si="44"/>
        <v>-1</v>
      </c>
      <c r="M261" s="37">
        <f t="shared" si="45"/>
        <v>-1</v>
      </c>
    </row>
    <row r="262" spans="1:13" x14ac:dyDescent="0.2">
      <c r="A262" s="17"/>
      <c r="B262" s="43" t="s">
        <v>120</v>
      </c>
      <c r="C262" s="17" t="s">
        <v>121</v>
      </c>
      <c r="D262" s="18">
        <v>514189</v>
      </c>
      <c r="E262" s="18">
        <v>505250</v>
      </c>
      <c r="F262" s="18">
        <v>59883.37</v>
      </c>
      <c r="G262" s="18">
        <v>380728.95999999996</v>
      </c>
      <c r="H262" s="18">
        <v>0</v>
      </c>
      <c r="I262" s="18">
        <f t="shared" si="41"/>
        <v>380728.95999999996</v>
      </c>
      <c r="J262" s="18">
        <f t="shared" si="42"/>
        <v>124521.04000000004</v>
      </c>
      <c r="K262" s="37">
        <f t="shared" si="43"/>
        <v>0.24645430974764976</v>
      </c>
      <c r="L262" s="37">
        <f t="shared" si="44"/>
        <v>-0.88147774369124199</v>
      </c>
      <c r="M262" s="37">
        <f t="shared" si="45"/>
        <v>0.291792611861172</v>
      </c>
    </row>
    <row r="263" spans="1:13" x14ac:dyDescent="0.2">
      <c r="A263" s="17"/>
      <c r="B263" s="43" t="s">
        <v>72</v>
      </c>
      <c r="C263" s="17" t="s">
        <v>73</v>
      </c>
      <c r="D263" s="18">
        <v>1700000</v>
      </c>
      <c r="E263" s="18">
        <v>3400000</v>
      </c>
      <c r="F263" s="18">
        <v>0</v>
      </c>
      <c r="G263" s="18">
        <v>0</v>
      </c>
      <c r="H263" s="18">
        <v>0</v>
      </c>
      <c r="I263" s="18">
        <f t="shared" si="41"/>
        <v>0</v>
      </c>
      <c r="J263" s="18">
        <f t="shared" si="42"/>
        <v>3400000</v>
      </c>
      <c r="K263" s="37">
        <f t="shared" si="43"/>
        <v>1</v>
      </c>
      <c r="L263" s="37">
        <f t="shared" si="44"/>
        <v>-1</v>
      </c>
      <c r="M263" s="37">
        <f t="shared" si="45"/>
        <v>-1</v>
      </c>
    </row>
    <row r="264" spans="1:13" x14ac:dyDescent="0.2">
      <c r="A264" s="17"/>
      <c r="B264" s="43" t="s">
        <v>284</v>
      </c>
      <c r="C264" s="17" t="s">
        <v>285</v>
      </c>
      <c r="D264" s="18">
        <v>0</v>
      </c>
      <c r="E264" s="18">
        <v>0</v>
      </c>
      <c r="F264" s="18">
        <v>0</v>
      </c>
      <c r="G264" s="18">
        <v>0</v>
      </c>
      <c r="H264" s="18">
        <v>0</v>
      </c>
      <c r="I264" s="18">
        <f t="shared" si="41"/>
        <v>0</v>
      </c>
      <c r="J264" s="18">
        <f t="shared" si="42"/>
        <v>0</v>
      </c>
      <c r="K264" s="37" t="str">
        <f t="shared" si="43"/>
        <v>NA</v>
      </c>
      <c r="L264" s="37" t="str">
        <f t="shared" si="44"/>
        <v>NA</v>
      </c>
      <c r="M264" s="37" t="str">
        <f t="shared" si="45"/>
        <v>NA</v>
      </c>
    </row>
    <row r="265" spans="1:13" x14ac:dyDescent="0.2">
      <c r="A265" s="17"/>
      <c r="B265" s="43" t="s">
        <v>74</v>
      </c>
      <c r="C265" s="17" t="s">
        <v>75</v>
      </c>
      <c r="D265" s="18">
        <v>79380</v>
      </c>
      <c r="E265" s="18">
        <v>136080</v>
      </c>
      <c r="F265" s="18">
        <v>13230</v>
      </c>
      <c r="G265" s="18">
        <v>82215</v>
      </c>
      <c r="H265" s="18">
        <v>0</v>
      </c>
      <c r="I265" s="18">
        <f t="shared" si="41"/>
        <v>82215</v>
      </c>
      <c r="J265" s="18">
        <f t="shared" si="42"/>
        <v>53865</v>
      </c>
      <c r="K265" s="37">
        <f t="shared" si="43"/>
        <v>0.39583333333333331</v>
      </c>
      <c r="L265" s="37">
        <f t="shared" si="44"/>
        <v>-0.90277777777777779</v>
      </c>
      <c r="M265" s="37">
        <f t="shared" si="45"/>
        <v>3.5714285714285712E-2</v>
      </c>
    </row>
    <row r="266" spans="1:13" x14ac:dyDescent="0.2">
      <c r="A266" s="17"/>
      <c r="B266" s="43" t="s">
        <v>76</v>
      </c>
      <c r="C266" s="17" t="s">
        <v>77</v>
      </c>
      <c r="D266" s="18">
        <v>119117.32999999999</v>
      </c>
      <c r="E266" s="18">
        <v>208863</v>
      </c>
      <c r="F266" s="18">
        <v>17424.829999999998</v>
      </c>
      <c r="G266" s="18">
        <v>100788.23000000001</v>
      </c>
      <c r="H266" s="18">
        <v>0</v>
      </c>
      <c r="I266" s="18">
        <f t="shared" si="41"/>
        <v>100788.23000000001</v>
      </c>
      <c r="J266" s="18">
        <f t="shared" si="42"/>
        <v>108074.76999999999</v>
      </c>
      <c r="K266" s="37">
        <f t="shared" si="43"/>
        <v>0.51744334803196346</v>
      </c>
      <c r="L266" s="37">
        <f t="shared" si="44"/>
        <v>-0.91657292100563537</v>
      </c>
      <c r="M266" s="37">
        <f t="shared" si="45"/>
        <v>-0.17276002519765168</v>
      </c>
    </row>
    <row r="267" spans="1:13" x14ac:dyDescent="0.2">
      <c r="A267" s="17"/>
      <c r="B267" s="43" t="s">
        <v>82</v>
      </c>
      <c r="C267" s="17" t="s">
        <v>83</v>
      </c>
      <c r="D267" s="18">
        <v>60984.43</v>
      </c>
      <c r="E267" s="18">
        <v>117413</v>
      </c>
      <c r="F267" s="18">
        <v>3517.07</v>
      </c>
      <c r="G267" s="18">
        <v>20384.8</v>
      </c>
      <c r="H267" s="18">
        <v>0</v>
      </c>
      <c r="I267" s="18">
        <f t="shared" si="41"/>
        <v>20384.8</v>
      </c>
      <c r="J267" s="18">
        <f t="shared" si="42"/>
        <v>97028.2</v>
      </c>
      <c r="K267" s="37">
        <f t="shared" si="43"/>
        <v>0.82638379055130184</v>
      </c>
      <c r="L267" s="37">
        <f t="shared" si="44"/>
        <v>-0.97004531014453244</v>
      </c>
      <c r="M267" s="37">
        <f t="shared" si="45"/>
        <v>-0.70237221237366021</v>
      </c>
    </row>
    <row r="268" spans="1:13" x14ac:dyDescent="0.2">
      <c r="A268" s="17"/>
      <c r="B268" s="43" t="s">
        <v>84</v>
      </c>
      <c r="C268" s="17" t="s">
        <v>85</v>
      </c>
      <c r="D268" s="18">
        <v>26144855</v>
      </c>
      <c r="E268" s="18">
        <v>473311</v>
      </c>
      <c r="F268" s="18">
        <v>0</v>
      </c>
      <c r="G268" s="18">
        <v>0</v>
      </c>
      <c r="H268" s="18">
        <v>0</v>
      </c>
      <c r="I268" s="18">
        <f t="shared" si="41"/>
        <v>0</v>
      </c>
      <c r="J268" s="18">
        <f t="shared" si="42"/>
        <v>473311</v>
      </c>
      <c r="K268" s="37">
        <f t="shared" si="43"/>
        <v>1</v>
      </c>
      <c r="L268" s="37">
        <f t="shared" si="44"/>
        <v>-1</v>
      </c>
      <c r="M268" s="37">
        <f t="shared" si="45"/>
        <v>-1</v>
      </c>
    </row>
    <row r="269" spans="1:13" x14ac:dyDescent="0.2">
      <c r="A269" s="17"/>
      <c r="B269" s="43" t="s">
        <v>507</v>
      </c>
      <c r="C269" s="17" t="s">
        <v>508</v>
      </c>
      <c r="D269" s="18">
        <v>0</v>
      </c>
      <c r="E269" s="18">
        <v>0</v>
      </c>
      <c r="F269" s="18">
        <v>0</v>
      </c>
      <c r="G269" s="18">
        <v>0</v>
      </c>
      <c r="H269" s="18">
        <v>0</v>
      </c>
      <c r="I269" s="18">
        <f t="shared" si="41"/>
        <v>0</v>
      </c>
      <c r="J269" s="18">
        <f t="shared" si="42"/>
        <v>0</v>
      </c>
      <c r="K269" s="37" t="str">
        <f t="shared" si="43"/>
        <v>NA</v>
      </c>
      <c r="L269" s="37" t="str">
        <f t="shared" si="44"/>
        <v>NA</v>
      </c>
      <c r="M269" s="37" t="str">
        <f t="shared" si="45"/>
        <v>NA</v>
      </c>
    </row>
    <row r="270" spans="1:13" x14ac:dyDescent="0.2">
      <c r="A270" s="17"/>
      <c r="B270" s="43" t="s">
        <v>90</v>
      </c>
      <c r="C270" s="17" t="s">
        <v>91</v>
      </c>
      <c r="D270" s="18">
        <v>0</v>
      </c>
      <c r="E270" s="18">
        <v>1650</v>
      </c>
      <c r="F270" s="18">
        <v>0</v>
      </c>
      <c r="G270" s="18">
        <v>144.74</v>
      </c>
      <c r="H270" s="18">
        <v>1438.18</v>
      </c>
      <c r="I270" s="18">
        <f t="shared" si="41"/>
        <v>1582.92</v>
      </c>
      <c r="J270" s="18">
        <f t="shared" si="42"/>
        <v>67.079999999999927</v>
      </c>
      <c r="K270" s="37">
        <f t="shared" si="43"/>
        <v>4.0654545454545409E-2</v>
      </c>
      <c r="L270" s="37">
        <f t="shared" si="44"/>
        <v>-1</v>
      </c>
      <c r="M270" s="37">
        <f t="shared" si="45"/>
        <v>-0.84962077922077917</v>
      </c>
    </row>
    <row r="271" spans="1:13" x14ac:dyDescent="0.2">
      <c r="A271" s="17"/>
      <c r="B271" s="43" t="s">
        <v>92</v>
      </c>
      <c r="C271" s="17" t="s">
        <v>93</v>
      </c>
      <c r="D271" s="18">
        <v>275433</v>
      </c>
      <c r="E271" s="18">
        <v>0</v>
      </c>
      <c r="F271" s="18">
        <v>0</v>
      </c>
      <c r="G271" s="18">
        <v>0</v>
      </c>
      <c r="H271" s="18">
        <v>0</v>
      </c>
      <c r="I271" s="18">
        <f t="shared" si="41"/>
        <v>0</v>
      </c>
      <c r="J271" s="18">
        <f t="shared" si="42"/>
        <v>0</v>
      </c>
      <c r="K271" s="37" t="str">
        <f t="shared" si="43"/>
        <v>NA</v>
      </c>
      <c r="L271" s="37" t="str">
        <f t="shared" si="44"/>
        <v>NA</v>
      </c>
      <c r="M271" s="37" t="str">
        <f t="shared" si="45"/>
        <v>NA</v>
      </c>
    </row>
    <row r="272" spans="1:13" x14ac:dyDescent="0.2">
      <c r="A272" s="17"/>
      <c r="B272" s="43" t="s">
        <v>94</v>
      </c>
      <c r="C272" s="17" t="s">
        <v>95</v>
      </c>
      <c r="D272" s="18">
        <v>0</v>
      </c>
      <c r="E272" s="18">
        <v>0</v>
      </c>
      <c r="F272" s="18">
        <v>0</v>
      </c>
      <c r="G272" s="18">
        <v>-14.5</v>
      </c>
      <c r="H272" s="18">
        <v>0</v>
      </c>
      <c r="I272" s="18">
        <f t="shared" si="41"/>
        <v>-14.5</v>
      </c>
      <c r="J272" s="18">
        <f t="shared" si="42"/>
        <v>14.5</v>
      </c>
      <c r="K272" s="37" t="str">
        <f t="shared" si="43"/>
        <v>NA</v>
      </c>
      <c r="L272" s="37" t="str">
        <f t="shared" si="44"/>
        <v>NA</v>
      </c>
      <c r="M272" s="37" t="str">
        <f t="shared" si="45"/>
        <v>NA</v>
      </c>
    </row>
    <row r="273" spans="1:13" x14ac:dyDescent="0.2">
      <c r="A273" s="17"/>
      <c r="B273" s="43" t="s">
        <v>96</v>
      </c>
      <c r="C273" s="17" t="s">
        <v>97</v>
      </c>
      <c r="D273" s="18">
        <v>0</v>
      </c>
      <c r="E273" s="18">
        <v>0</v>
      </c>
      <c r="F273" s="18">
        <v>0</v>
      </c>
      <c r="G273" s="18">
        <v>0</v>
      </c>
      <c r="H273" s="18">
        <v>0</v>
      </c>
      <c r="I273" s="18">
        <f t="shared" si="41"/>
        <v>0</v>
      </c>
      <c r="J273" s="18">
        <f t="shared" si="42"/>
        <v>0</v>
      </c>
      <c r="K273" s="37" t="str">
        <f t="shared" si="43"/>
        <v>NA</v>
      </c>
      <c r="L273" s="37" t="str">
        <f t="shared" si="44"/>
        <v>NA</v>
      </c>
      <c r="M273" s="37" t="str">
        <f t="shared" si="45"/>
        <v>NA</v>
      </c>
    </row>
    <row r="274" spans="1:13" x14ac:dyDescent="0.2">
      <c r="A274" s="17"/>
      <c r="B274" s="43" t="s">
        <v>98</v>
      </c>
      <c r="C274" s="17" t="s">
        <v>99</v>
      </c>
      <c r="D274" s="18">
        <v>102055.66</v>
      </c>
      <c r="E274" s="18">
        <v>16490.66</v>
      </c>
      <c r="F274" s="18">
        <v>1400</v>
      </c>
      <c r="G274" s="18">
        <v>13456.560000000001</v>
      </c>
      <c r="H274" s="18">
        <v>881.86</v>
      </c>
      <c r="I274" s="18">
        <f t="shared" si="41"/>
        <v>14338.420000000002</v>
      </c>
      <c r="J274" s="18">
        <f t="shared" si="42"/>
        <v>2152.239999999998</v>
      </c>
      <c r="K274" s="37">
        <f t="shared" si="43"/>
        <v>0.13051266595757829</v>
      </c>
      <c r="L274" s="37">
        <f t="shared" si="44"/>
        <v>-0.91510345856381736</v>
      </c>
      <c r="M274" s="37">
        <f t="shared" si="45"/>
        <v>0.39887600444303473</v>
      </c>
    </row>
    <row r="275" spans="1:13" x14ac:dyDescent="0.2">
      <c r="A275" s="17"/>
      <c r="B275" s="43" t="s">
        <v>302</v>
      </c>
      <c r="C275" s="17" t="s">
        <v>303</v>
      </c>
      <c r="D275" s="18">
        <v>845000</v>
      </c>
      <c r="E275" s="18">
        <v>0</v>
      </c>
      <c r="F275" s="18">
        <v>0</v>
      </c>
      <c r="G275" s="18">
        <v>20509.759999999998</v>
      </c>
      <c r="H275" s="18">
        <v>0</v>
      </c>
      <c r="I275" s="18">
        <f t="shared" si="41"/>
        <v>20509.759999999998</v>
      </c>
      <c r="J275" s="18">
        <f t="shared" si="42"/>
        <v>-20509.759999999998</v>
      </c>
      <c r="K275" s="37" t="str">
        <f t="shared" si="43"/>
        <v>NA</v>
      </c>
      <c r="L275" s="37" t="str">
        <f t="shared" si="44"/>
        <v>NA</v>
      </c>
      <c r="M275" s="37" t="str">
        <f t="shared" si="45"/>
        <v>NA</v>
      </c>
    </row>
    <row r="276" spans="1:13" x14ac:dyDescent="0.2">
      <c r="A276" s="17"/>
      <c r="B276" s="43" t="s">
        <v>100</v>
      </c>
      <c r="C276" s="17" t="s">
        <v>101</v>
      </c>
      <c r="D276" s="18">
        <v>1396752.5</v>
      </c>
      <c r="E276" s="18">
        <v>0</v>
      </c>
      <c r="F276" s="18">
        <v>0</v>
      </c>
      <c r="G276" s="18">
        <v>0</v>
      </c>
      <c r="H276" s="18">
        <v>0</v>
      </c>
      <c r="I276" s="18">
        <f t="shared" si="41"/>
        <v>0</v>
      </c>
      <c r="J276" s="18">
        <f t="shared" si="42"/>
        <v>0</v>
      </c>
      <c r="K276" s="37" t="str">
        <f t="shared" si="43"/>
        <v>NA</v>
      </c>
      <c r="L276" s="37" t="str">
        <f t="shared" si="44"/>
        <v>NA</v>
      </c>
      <c r="M276" s="37" t="str">
        <f t="shared" si="45"/>
        <v>NA</v>
      </c>
    </row>
    <row r="277" spans="1:13" x14ac:dyDescent="0.2">
      <c r="A277" s="17"/>
      <c r="B277" s="43" t="s">
        <v>102</v>
      </c>
      <c r="C277" s="17" t="s">
        <v>103</v>
      </c>
      <c r="D277" s="18">
        <v>0</v>
      </c>
      <c r="E277" s="18">
        <v>3620</v>
      </c>
      <c r="F277" s="18">
        <v>0</v>
      </c>
      <c r="G277" s="18">
        <v>2850</v>
      </c>
      <c r="H277" s="18">
        <v>0</v>
      </c>
      <c r="I277" s="18">
        <f t="shared" si="41"/>
        <v>2850</v>
      </c>
      <c r="J277" s="18">
        <f t="shared" si="42"/>
        <v>770</v>
      </c>
      <c r="K277" s="37">
        <f t="shared" si="43"/>
        <v>0.212707182320442</v>
      </c>
      <c r="L277" s="37">
        <f t="shared" si="44"/>
        <v>-1</v>
      </c>
      <c r="M277" s="37">
        <f t="shared" si="45"/>
        <v>0.34964483030781351</v>
      </c>
    </row>
    <row r="278" spans="1:13" x14ac:dyDescent="0.2">
      <c r="A278" s="17"/>
      <c r="B278" s="43" t="s">
        <v>104</v>
      </c>
      <c r="C278" s="17" t="s">
        <v>105</v>
      </c>
      <c r="D278" s="18">
        <v>0</v>
      </c>
      <c r="E278" s="18">
        <v>0</v>
      </c>
      <c r="F278" s="18">
        <v>0</v>
      </c>
      <c r="G278" s="18">
        <v>94723.66</v>
      </c>
      <c r="H278" s="18">
        <v>1860.6</v>
      </c>
      <c r="I278" s="18">
        <f t="shared" si="41"/>
        <v>96584.260000000009</v>
      </c>
      <c r="J278" s="18">
        <f t="shared" si="42"/>
        <v>-96584.260000000009</v>
      </c>
      <c r="K278" s="37" t="str">
        <f t="shared" si="43"/>
        <v>NA</v>
      </c>
      <c r="L278" s="37" t="str">
        <f t="shared" si="44"/>
        <v>NA</v>
      </c>
      <c r="M278" s="37" t="str">
        <f t="shared" si="45"/>
        <v>NA</v>
      </c>
    </row>
    <row r="279" spans="1:13" x14ac:dyDescent="0.2">
      <c r="A279" s="17"/>
      <c r="B279" s="43" t="s">
        <v>114</v>
      </c>
      <c r="C279" s="17" t="s">
        <v>115</v>
      </c>
      <c r="D279" s="18">
        <v>0</v>
      </c>
      <c r="E279" s="18">
        <v>0</v>
      </c>
      <c r="F279" s="18">
        <v>0</v>
      </c>
      <c r="G279" s="18">
        <v>0</v>
      </c>
      <c r="H279" s="18">
        <v>0</v>
      </c>
      <c r="I279" s="18">
        <f t="shared" si="41"/>
        <v>0</v>
      </c>
      <c r="J279" s="18">
        <f t="shared" si="42"/>
        <v>0</v>
      </c>
      <c r="K279" s="37" t="str">
        <f t="shared" si="43"/>
        <v>NA</v>
      </c>
      <c r="L279" s="37" t="str">
        <f t="shared" si="44"/>
        <v>NA</v>
      </c>
      <c r="M279" s="37" t="str">
        <f t="shared" si="45"/>
        <v>NA</v>
      </c>
    </row>
    <row r="280" spans="1:13" x14ac:dyDescent="0.2">
      <c r="A280" s="17"/>
      <c r="B280" s="43" t="s">
        <v>151</v>
      </c>
      <c r="C280" s="17" t="s">
        <v>152</v>
      </c>
      <c r="D280" s="18">
        <v>21085705.280000001</v>
      </c>
      <c r="E280" s="18">
        <v>69587381.280000001</v>
      </c>
      <c r="F280" s="18">
        <v>0</v>
      </c>
      <c r="G280" s="18">
        <v>0</v>
      </c>
      <c r="H280" s="18">
        <v>0</v>
      </c>
      <c r="I280" s="18">
        <f t="shared" si="41"/>
        <v>0</v>
      </c>
      <c r="J280" s="18">
        <f t="shared" si="42"/>
        <v>69587381.280000001</v>
      </c>
      <c r="K280" s="37">
        <f t="shared" si="43"/>
        <v>1</v>
      </c>
      <c r="L280" s="37">
        <f t="shared" si="44"/>
        <v>-1</v>
      </c>
      <c r="M280" s="37">
        <f t="shared" si="45"/>
        <v>-1</v>
      </c>
    </row>
    <row r="281" spans="1:13" x14ac:dyDescent="0.2">
      <c r="A281" s="17"/>
      <c r="B281" s="43" t="s">
        <v>116</v>
      </c>
      <c r="C281" s="17" t="s">
        <v>117</v>
      </c>
      <c r="D281" s="18">
        <v>0</v>
      </c>
      <c r="E281" s="18">
        <v>0</v>
      </c>
      <c r="F281" s="18">
        <v>0</v>
      </c>
      <c r="G281" s="18">
        <v>0</v>
      </c>
      <c r="H281" s="18">
        <v>0</v>
      </c>
      <c r="I281" s="18">
        <f t="shared" si="41"/>
        <v>0</v>
      </c>
      <c r="J281" s="18">
        <f t="shared" si="42"/>
        <v>0</v>
      </c>
      <c r="K281" s="37" t="str">
        <f t="shared" si="43"/>
        <v>NA</v>
      </c>
      <c r="L281" s="37" t="str">
        <f t="shared" si="44"/>
        <v>NA</v>
      </c>
      <c r="M281" s="37" t="str">
        <f t="shared" si="45"/>
        <v>NA</v>
      </c>
    </row>
    <row r="282" spans="1:13" x14ac:dyDescent="0.2">
      <c r="A282" s="62" t="s">
        <v>126</v>
      </c>
      <c r="B282" s="63"/>
      <c r="C282" s="62"/>
      <c r="D282" s="64">
        <v>52410582.200000003</v>
      </c>
      <c r="E282" s="64">
        <v>74975423.939999998</v>
      </c>
      <c r="F282" s="64">
        <v>99622.77</v>
      </c>
      <c r="G282" s="64">
        <v>758530.87000000011</v>
      </c>
      <c r="H282" s="64">
        <v>4180.6399999999994</v>
      </c>
      <c r="I282" s="64">
        <f t="shared" si="41"/>
        <v>762711.51000000013</v>
      </c>
      <c r="J282" s="64">
        <f t="shared" si="42"/>
        <v>74212712.429999992</v>
      </c>
      <c r="K282" s="65">
        <f t="shared" si="43"/>
        <v>0.98982717976212609</v>
      </c>
      <c r="L282" s="65">
        <f t="shared" si="44"/>
        <v>-0.99867126099774084</v>
      </c>
      <c r="M282" s="65">
        <f t="shared" si="45"/>
        <v>-0.98265646840054788</v>
      </c>
    </row>
    <row r="283" spans="1:13" x14ac:dyDescent="0.2">
      <c r="A283" s="17" t="s">
        <v>373</v>
      </c>
      <c r="B283" s="43" t="s">
        <v>67</v>
      </c>
      <c r="C283" s="17" t="s">
        <v>66</v>
      </c>
      <c r="D283" s="18">
        <v>0</v>
      </c>
      <c r="E283" s="18">
        <v>0</v>
      </c>
      <c r="F283" s="18">
        <v>0</v>
      </c>
      <c r="G283" s="18">
        <v>910.04</v>
      </c>
      <c r="H283" s="18">
        <v>0</v>
      </c>
      <c r="I283" s="18">
        <f t="shared" si="41"/>
        <v>910.04</v>
      </c>
      <c r="J283" s="18">
        <f t="shared" si="42"/>
        <v>-910.04</v>
      </c>
      <c r="K283" s="37" t="str">
        <f t="shared" si="43"/>
        <v>NA</v>
      </c>
      <c r="L283" s="37" t="str">
        <f t="shared" si="44"/>
        <v>NA</v>
      </c>
      <c r="M283" s="37" t="str">
        <f t="shared" si="45"/>
        <v>NA</v>
      </c>
    </row>
    <row r="284" spans="1:13" x14ac:dyDescent="0.2">
      <c r="A284" s="17"/>
      <c r="B284" s="43" t="s">
        <v>266</v>
      </c>
      <c r="C284" s="17" t="s">
        <v>267</v>
      </c>
      <c r="D284" s="18">
        <v>0</v>
      </c>
      <c r="E284" s="18">
        <v>0</v>
      </c>
      <c r="F284" s="18">
        <v>0</v>
      </c>
      <c r="G284" s="18">
        <v>0</v>
      </c>
      <c r="H284" s="18">
        <v>0</v>
      </c>
      <c r="I284" s="18">
        <f t="shared" si="41"/>
        <v>0</v>
      </c>
      <c r="J284" s="18">
        <f t="shared" si="42"/>
        <v>0</v>
      </c>
      <c r="K284" s="37" t="str">
        <f t="shared" si="43"/>
        <v>NA</v>
      </c>
      <c r="L284" s="37" t="str">
        <f t="shared" si="44"/>
        <v>NA</v>
      </c>
      <c r="M284" s="37" t="str">
        <f t="shared" si="45"/>
        <v>NA</v>
      </c>
    </row>
    <row r="285" spans="1:13" x14ac:dyDescent="0.2">
      <c r="A285" s="17"/>
      <c r="B285" s="43" t="s">
        <v>374</v>
      </c>
      <c r="C285" s="17" t="s">
        <v>375</v>
      </c>
      <c r="D285" s="18">
        <v>0</v>
      </c>
      <c r="E285" s="18">
        <v>0</v>
      </c>
      <c r="F285" s="18">
        <v>0</v>
      </c>
      <c r="G285" s="18">
        <v>0</v>
      </c>
      <c r="H285" s="18">
        <v>0</v>
      </c>
      <c r="I285" s="18">
        <f t="shared" si="41"/>
        <v>0</v>
      </c>
      <c r="J285" s="18">
        <f t="shared" si="42"/>
        <v>0</v>
      </c>
      <c r="K285" s="37" t="str">
        <f t="shared" si="43"/>
        <v>NA</v>
      </c>
      <c r="L285" s="37" t="str">
        <f t="shared" si="44"/>
        <v>NA</v>
      </c>
      <c r="M285" s="37" t="str">
        <f t="shared" si="45"/>
        <v>NA</v>
      </c>
    </row>
    <row r="286" spans="1:13" x14ac:dyDescent="0.2">
      <c r="A286" s="17"/>
      <c r="B286" s="43" t="s">
        <v>68</v>
      </c>
      <c r="C286" s="17" t="s">
        <v>69</v>
      </c>
      <c r="D286" s="18">
        <v>155324.10999999999</v>
      </c>
      <c r="E286" s="18">
        <v>139079</v>
      </c>
      <c r="F286" s="18">
        <v>12756.62</v>
      </c>
      <c r="G286" s="18">
        <v>85539.95</v>
      </c>
      <c r="H286" s="18">
        <v>0</v>
      </c>
      <c r="I286" s="18">
        <f t="shared" si="41"/>
        <v>85539.95</v>
      </c>
      <c r="J286" s="18">
        <f t="shared" si="42"/>
        <v>53539.05</v>
      </c>
      <c r="K286" s="37">
        <f t="shared" si="43"/>
        <v>0.38495423464361983</v>
      </c>
      <c r="L286" s="37">
        <f t="shared" si="44"/>
        <v>-0.9082778852306963</v>
      </c>
      <c r="M286" s="37">
        <f t="shared" si="45"/>
        <v>5.4364169182366126E-2</v>
      </c>
    </row>
    <row r="287" spans="1:13" x14ac:dyDescent="0.2">
      <c r="A287" s="17"/>
      <c r="B287" s="43" t="s">
        <v>128</v>
      </c>
      <c r="C287" s="17" t="s">
        <v>129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f t="shared" si="41"/>
        <v>0</v>
      </c>
      <c r="J287" s="18">
        <f t="shared" si="42"/>
        <v>0</v>
      </c>
      <c r="K287" s="37" t="str">
        <f t="shared" si="43"/>
        <v>NA</v>
      </c>
      <c r="L287" s="37" t="str">
        <f t="shared" si="44"/>
        <v>NA</v>
      </c>
      <c r="M287" s="37" t="str">
        <f t="shared" si="45"/>
        <v>NA</v>
      </c>
    </row>
    <row r="288" spans="1:13" x14ac:dyDescent="0.2">
      <c r="A288" s="17"/>
      <c r="B288" s="43" t="s">
        <v>70</v>
      </c>
      <c r="C288" s="17" t="s">
        <v>71</v>
      </c>
      <c r="D288" s="18">
        <v>0</v>
      </c>
      <c r="E288" s="18">
        <v>0</v>
      </c>
      <c r="F288" s="18">
        <v>0</v>
      </c>
      <c r="G288" s="18">
        <v>0</v>
      </c>
      <c r="H288" s="18">
        <v>0</v>
      </c>
      <c r="I288" s="18">
        <f t="shared" si="41"/>
        <v>0</v>
      </c>
      <c r="J288" s="18">
        <f t="shared" si="42"/>
        <v>0</v>
      </c>
      <c r="K288" s="37" t="str">
        <f t="shared" si="43"/>
        <v>NA</v>
      </c>
      <c r="L288" s="37" t="str">
        <f t="shared" si="44"/>
        <v>NA</v>
      </c>
      <c r="M288" s="37" t="str">
        <f t="shared" si="45"/>
        <v>NA</v>
      </c>
    </row>
    <row r="289" spans="1:13" x14ac:dyDescent="0.2">
      <c r="A289" s="17"/>
      <c r="B289" s="43" t="s">
        <v>72</v>
      </c>
      <c r="C289" s="17" t="s">
        <v>73</v>
      </c>
      <c r="D289" s="18">
        <v>1500000</v>
      </c>
      <c r="E289" s="18">
        <v>3000000</v>
      </c>
      <c r="F289" s="18">
        <v>0</v>
      </c>
      <c r="G289" s="18">
        <v>40025</v>
      </c>
      <c r="H289" s="18">
        <v>0</v>
      </c>
      <c r="I289" s="18">
        <f t="shared" si="41"/>
        <v>40025</v>
      </c>
      <c r="J289" s="18">
        <f t="shared" si="42"/>
        <v>2959975</v>
      </c>
      <c r="K289" s="37">
        <f t="shared" si="43"/>
        <v>0.9866583333333333</v>
      </c>
      <c r="L289" s="37">
        <f t="shared" si="44"/>
        <v>-1</v>
      </c>
      <c r="M289" s="37">
        <f t="shared" si="45"/>
        <v>-0.97712857142857146</v>
      </c>
    </row>
    <row r="290" spans="1:13" x14ac:dyDescent="0.2">
      <c r="A290" s="17"/>
      <c r="B290" s="43" t="s">
        <v>74</v>
      </c>
      <c r="C290" s="17" t="s">
        <v>75</v>
      </c>
      <c r="D290" s="18">
        <v>45360</v>
      </c>
      <c r="E290" s="18">
        <v>34020</v>
      </c>
      <c r="F290" s="18">
        <v>3780</v>
      </c>
      <c r="G290" s="18">
        <v>19845</v>
      </c>
      <c r="H290" s="18">
        <v>0</v>
      </c>
      <c r="I290" s="18">
        <f t="shared" si="41"/>
        <v>19845</v>
      </c>
      <c r="J290" s="18">
        <f t="shared" si="42"/>
        <v>14175</v>
      </c>
      <c r="K290" s="37">
        <f t="shared" si="43"/>
        <v>0.41666666666666669</v>
      </c>
      <c r="L290" s="37">
        <f t="shared" si="44"/>
        <v>-0.88888888888888884</v>
      </c>
      <c r="M290" s="37">
        <f t="shared" si="45"/>
        <v>0</v>
      </c>
    </row>
    <row r="291" spans="1:13" x14ac:dyDescent="0.2">
      <c r="A291" s="17"/>
      <c r="B291" s="43" t="s">
        <v>76</v>
      </c>
      <c r="C291" s="17" t="s">
        <v>77</v>
      </c>
      <c r="D291" s="18">
        <v>30769.7</v>
      </c>
      <c r="E291" s="18">
        <v>27552</v>
      </c>
      <c r="F291" s="18">
        <v>2548.7800000000002</v>
      </c>
      <c r="G291" s="18">
        <v>15404.340000000002</v>
      </c>
      <c r="H291" s="18">
        <v>0</v>
      </c>
      <c r="I291" s="18">
        <f t="shared" si="41"/>
        <v>15404.340000000002</v>
      </c>
      <c r="J291" s="18">
        <f t="shared" si="42"/>
        <v>12147.659999999998</v>
      </c>
      <c r="K291" s="37">
        <f t="shared" si="43"/>
        <v>0.44089939024390234</v>
      </c>
      <c r="L291" s="37">
        <f t="shared" si="44"/>
        <v>-0.90749201509872246</v>
      </c>
      <c r="M291" s="37">
        <f t="shared" si="45"/>
        <v>-4.1541811846689772E-2</v>
      </c>
    </row>
    <row r="292" spans="1:13" x14ac:dyDescent="0.2">
      <c r="A292" s="17"/>
      <c r="B292" s="43" t="s">
        <v>82</v>
      </c>
      <c r="C292" s="17" t="s">
        <v>83</v>
      </c>
      <c r="D292" s="18">
        <v>45364.17</v>
      </c>
      <c r="E292" s="18">
        <v>82850</v>
      </c>
      <c r="F292" s="18">
        <v>569.84</v>
      </c>
      <c r="G292" s="18">
        <v>4938.46</v>
      </c>
      <c r="H292" s="18">
        <v>0</v>
      </c>
      <c r="I292" s="18">
        <f t="shared" si="41"/>
        <v>4938.46</v>
      </c>
      <c r="J292" s="18">
        <f t="shared" si="42"/>
        <v>77911.539999999994</v>
      </c>
      <c r="K292" s="37">
        <f t="shared" si="43"/>
        <v>0.94039275799637889</v>
      </c>
      <c r="L292" s="37">
        <f t="shared" si="44"/>
        <v>-0.99312202776101388</v>
      </c>
      <c r="M292" s="37">
        <f t="shared" si="45"/>
        <v>-0.89781615656522118</v>
      </c>
    </row>
    <row r="293" spans="1:13" x14ac:dyDescent="0.2">
      <c r="A293" s="17"/>
      <c r="B293" s="43" t="s">
        <v>84</v>
      </c>
      <c r="C293" s="17" t="s">
        <v>85</v>
      </c>
      <c r="D293" s="18">
        <v>26237645</v>
      </c>
      <c r="E293" s="18">
        <v>513221.27</v>
      </c>
      <c r="F293" s="18">
        <v>18000</v>
      </c>
      <c r="G293" s="18">
        <v>18000</v>
      </c>
      <c r="H293" s="18">
        <v>0</v>
      </c>
      <c r="I293" s="18">
        <f t="shared" si="41"/>
        <v>18000</v>
      </c>
      <c r="J293" s="18">
        <f t="shared" si="42"/>
        <v>495221.27</v>
      </c>
      <c r="K293" s="37">
        <f t="shared" si="43"/>
        <v>0.96492740840612468</v>
      </c>
      <c r="L293" s="37">
        <f t="shared" si="44"/>
        <v>-0.96492740840612468</v>
      </c>
      <c r="M293" s="37">
        <f t="shared" si="45"/>
        <v>-0.93987555726764238</v>
      </c>
    </row>
    <row r="294" spans="1:13" x14ac:dyDescent="0.2">
      <c r="A294" s="17"/>
      <c r="B294" s="43" t="s">
        <v>298</v>
      </c>
      <c r="C294" s="17" t="s">
        <v>299</v>
      </c>
      <c r="D294" s="18">
        <v>2000</v>
      </c>
      <c r="E294" s="18">
        <v>0</v>
      </c>
      <c r="F294" s="18">
        <v>0</v>
      </c>
      <c r="G294" s="18">
        <v>61.839999999999996</v>
      </c>
      <c r="H294" s="18">
        <v>0</v>
      </c>
      <c r="I294" s="18">
        <f t="shared" si="41"/>
        <v>61.839999999999996</v>
      </c>
      <c r="J294" s="18">
        <f t="shared" si="42"/>
        <v>-61.839999999999996</v>
      </c>
      <c r="K294" s="37" t="str">
        <f t="shared" si="43"/>
        <v>NA</v>
      </c>
      <c r="L294" s="37" t="str">
        <f t="shared" si="44"/>
        <v>NA</v>
      </c>
      <c r="M294" s="37" t="str">
        <f t="shared" si="45"/>
        <v>NA</v>
      </c>
    </row>
    <row r="295" spans="1:13" x14ac:dyDescent="0.2">
      <c r="A295" s="17"/>
      <c r="B295" s="43" t="s">
        <v>94</v>
      </c>
      <c r="C295" s="17" t="s">
        <v>95</v>
      </c>
      <c r="D295" s="18">
        <v>0</v>
      </c>
      <c r="E295" s="18">
        <v>0</v>
      </c>
      <c r="F295" s="18">
        <v>0</v>
      </c>
      <c r="G295" s="18">
        <v>0</v>
      </c>
      <c r="H295" s="18">
        <v>0</v>
      </c>
      <c r="I295" s="18">
        <f t="shared" si="41"/>
        <v>0</v>
      </c>
      <c r="J295" s="18">
        <f t="shared" si="42"/>
        <v>0</v>
      </c>
      <c r="K295" s="37" t="str">
        <f t="shared" si="43"/>
        <v>NA</v>
      </c>
      <c r="L295" s="37" t="str">
        <f t="shared" si="44"/>
        <v>NA</v>
      </c>
      <c r="M295" s="37" t="str">
        <f t="shared" si="45"/>
        <v>NA</v>
      </c>
    </row>
    <row r="296" spans="1:13" x14ac:dyDescent="0.2">
      <c r="A296" s="17"/>
      <c r="B296" s="43" t="s">
        <v>96</v>
      </c>
      <c r="C296" s="17" t="s">
        <v>97</v>
      </c>
      <c r="D296" s="18">
        <v>0</v>
      </c>
      <c r="E296" s="18">
        <v>0</v>
      </c>
      <c r="F296" s="18">
        <v>0</v>
      </c>
      <c r="G296" s="18">
        <v>0</v>
      </c>
      <c r="H296" s="18">
        <v>0</v>
      </c>
      <c r="I296" s="18">
        <f t="shared" si="41"/>
        <v>0</v>
      </c>
      <c r="J296" s="18">
        <f t="shared" si="42"/>
        <v>0</v>
      </c>
      <c r="K296" s="37" t="str">
        <f t="shared" si="43"/>
        <v>NA</v>
      </c>
      <c r="L296" s="37" t="str">
        <f t="shared" si="44"/>
        <v>NA</v>
      </c>
      <c r="M296" s="37" t="str">
        <f t="shared" si="45"/>
        <v>NA</v>
      </c>
    </row>
    <row r="297" spans="1:13" x14ac:dyDescent="0.2">
      <c r="A297" s="17"/>
      <c r="B297" s="43" t="s">
        <v>98</v>
      </c>
      <c r="C297" s="17" t="s">
        <v>99</v>
      </c>
      <c r="D297" s="18">
        <v>0</v>
      </c>
      <c r="E297" s="18">
        <v>0</v>
      </c>
      <c r="F297" s="18">
        <v>0</v>
      </c>
      <c r="G297" s="18">
        <v>0</v>
      </c>
      <c r="H297" s="18">
        <v>0</v>
      </c>
      <c r="I297" s="18">
        <f t="shared" si="41"/>
        <v>0</v>
      </c>
      <c r="J297" s="18">
        <f t="shared" si="42"/>
        <v>0</v>
      </c>
      <c r="K297" s="37" t="str">
        <f t="shared" si="43"/>
        <v>NA</v>
      </c>
      <c r="L297" s="37" t="str">
        <f t="shared" si="44"/>
        <v>NA</v>
      </c>
      <c r="M297" s="37" t="str">
        <f t="shared" si="45"/>
        <v>NA</v>
      </c>
    </row>
    <row r="298" spans="1:13" x14ac:dyDescent="0.2">
      <c r="A298" s="17"/>
      <c r="B298" s="43" t="s">
        <v>100</v>
      </c>
      <c r="C298" s="17" t="s">
        <v>101</v>
      </c>
      <c r="D298" s="18">
        <v>15250</v>
      </c>
      <c r="E298" s="18">
        <v>15250</v>
      </c>
      <c r="F298" s="18">
        <v>0</v>
      </c>
      <c r="G298" s="18">
        <v>0</v>
      </c>
      <c r="H298" s="18">
        <v>0</v>
      </c>
      <c r="I298" s="18">
        <f t="shared" si="41"/>
        <v>0</v>
      </c>
      <c r="J298" s="18">
        <f t="shared" si="42"/>
        <v>15250</v>
      </c>
      <c r="K298" s="37">
        <f t="shared" si="43"/>
        <v>1</v>
      </c>
      <c r="L298" s="37">
        <f t="shared" si="44"/>
        <v>-1</v>
      </c>
      <c r="M298" s="37">
        <f t="shared" si="45"/>
        <v>-1</v>
      </c>
    </row>
    <row r="299" spans="1:13" x14ac:dyDescent="0.2">
      <c r="A299" s="17"/>
      <c r="B299" s="43" t="s">
        <v>102</v>
      </c>
      <c r="C299" s="17" t="s">
        <v>103</v>
      </c>
      <c r="D299" s="18">
        <v>0</v>
      </c>
      <c r="E299" s="18">
        <v>0</v>
      </c>
      <c r="F299" s="18">
        <v>0</v>
      </c>
      <c r="G299" s="18">
        <v>0</v>
      </c>
      <c r="H299" s="18">
        <v>0</v>
      </c>
      <c r="I299" s="18">
        <f t="shared" si="41"/>
        <v>0</v>
      </c>
      <c r="J299" s="18">
        <f t="shared" si="42"/>
        <v>0</v>
      </c>
      <c r="K299" s="37" t="str">
        <f t="shared" si="43"/>
        <v>NA</v>
      </c>
      <c r="L299" s="37" t="str">
        <f t="shared" si="44"/>
        <v>NA</v>
      </c>
      <c r="M299" s="37" t="str">
        <f t="shared" si="45"/>
        <v>NA</v>
      </c>
    </row>
    <row r="300" spans="1:13" x14ac:dyDescent="0.2">
      <c r="A300" s="17"/>
      <c r="B300" s="43" t="s">
        <v>110</v>
      </c>
      <c r="C300" s="17" t="s">
        <v>111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f t="shared" si="41"/>
        <v>0</v>
      </c>
      <c r="J300" s="18">
        <f t="shared" si="42"/>
        <v>0</v>
      </c>
      <c r="K300" s="37" t="str">
        <f t="shared" si="43"/>
        <v>NA</v>
      </c>
      <c r="L300" s="37" t="str">
        <f t="shared" si="44"/>
        <v>NA</v>
      </c>
      <c r="M300" s="37" t="str">
        <f t="shared" si="45"/>
        <v>NA</v>
      </c>
    </row>
    <row r="301" spans="1:13" x14ac:dyDescent="0.2">
      <c r="A301" s="62" t="s">
        <v>378</v>
      </c>
      <c r="B301" s="63"/>
      <c r="C301" s="62"/>
      <c r="D301" s="64">
        <v>28031712.98</v>
      </c>
      <c r="E301" s="64">
        <v>3811972.27</v>
      </c>
      <c r="F301" s="64">
        <v>37655.240000000005</v>
      </c>
      <c r="G301" s="64">
        <v>184724.62999999998</v>
      </c>
      <c r="H301" s="64">
        <v>0</v>
      </c>
      <c r="I301" s="64">
        <f t="shared" si="41"/>
        <v>184724.62999999998</v>
      </c>
      <c r="J301" s="64">
        <f t="shared" si="42"/>
        <v>3627247.64</v>
      </c>
      <c r="K301" s="65">
        <f t="shared" si="43"/>
        <v>0.95154093028069175</v>
      </c>
      <c r="L301" s="65">
        <f t="shared" si="44"/>
        <v>-0.99012184839424333</v>
      </c>
      <c r="M301" s="65">
        <f t="shared" si="45"/>
        <v>-0.91692730905261433</v>
      </c>
    </row>
    <row r="302" spans="1:13" x14ac:dyDescent="0.2">
      <c r="A302" s="17" t="s">
        <v>127</v>
      </c>
      <c r="B302" s="43" t="s">
        <v>68</v>
      </c>
      <c r="C302" s="17" t="s">
        <v>69</v>
      </c>
      <c r="D302" s="18">
        <v>0</v>
      </c>
      <c r="E302" s="18">
        <v>0</v>
      </c>
      <c r="F302" s="18">
        <v>0</v>
      </c>
      <c r="G302" s="18">
        <v>0</v>
      </c>
      <c r="H302" s="18">
        <v>0</v>
      </c>
      <c r="I302" s="18">
        <f t="shared" si="41"/>
        <v>0</v>
      </c>
      <c r="J302" s="18">
        <f t="shared" si="42"/>
        <v>0</v>
      </c>
      <c r="K302" s="37" t="str">
        <f t="shared" si="43"/>
        <v>NA</v>
      </c>
      <c r="L302" s="37" t="str">
        <f t="shared" si="44"/>
        <v>NA</v>
      </c>
      <c r="M302" s="37" t="str">
        <f t="shared" si="45"/>
        <v>NA</v>
      </c>
    </row>
    <row r="303" spans="1:13" x14ac:dyDescent="0.2">
      <c r="A303" s="17"/>
      <c r="B303" s="43" t="s">
        <v>128</v>
      </c>
      <c r="C303" s="17" t="s">
        <v>129</v>
      </c>
      <c r="D303" s="18">
        <v>135111</v>
      </c>
      <c r="E303" s="18">
        <v>135111</v>
      </c>
      <c r="F303" s="18">
        <v>6991.7</v>
      </c>
      <c r="G303" s="18">
        <v>141368.63</v>
      </c>
      <c r="H303" s="18">
        <v>0</v>
      </c>
      <c r="I303" s="18">
        <f t="shared" si="41"/>
        <v>141368.63</v>
      </c>
      <c r="J303" s="18">
        <f t="shared" si="42"/>
        <v>-6257.6300000000047</v>
      </c>
      <c r="K303" s="37">
        <f t="shared" si="43"/>
        <v>-4.6314733811458758E-2</v>
      </c>
      <c r="L303" s="37">
        <f t="shared" si="44"/>
        <v>-0.9482521778389621</v>
      </c>
      <c r="M303" s="37">
        <f t="shared" si="45"/>
        <v>0.79368240081964359</v>
      </c>
    </row>
    <row r="304" spans="1:13" x14ac:dyDescent="0.2">
      <c r="A304" s="17"/>
      <c r="B304" s="43" t="s">
        <v>130</v>
      </c>
      <c r="C304" s="17" t="s">
        <v>131</v>
      </c>
      <c r="D304" s="18">
        <v>0</v>
      </c>
      <c r="E304" s="18">
        <v>0</v>
      </c>
      <c r="F304" s="18">
        <v>0</v>
      </c>
      <c r="G304" s="18">
        <v>0</v>
      </c>
      <c r="H304" s="18">
        <v>0</v>
      </c>
      <c r="I304" s="18">
        <f t="shared" si="41"/>
        <v>0</v>
      </c>
      <c r="J304" s="18">
        <f t="shared" si="42"/>
        <v>0</v>
      </c>
      <c r="K304" s="37" t="str">
        <f t="shared" si="43"/>
        <v>NA</v>
      </c>
      <c r="L304" s="37" t="str">
        <f t="shared" si="44"/>
        <v>NA</v>
      </c>
      <c r="M304" s="37" t="str">
        <f t="shared" si="45"/>
        <v>NA</v>
      </c>
    </row>
    <row r="305" spans="1:13" x14ac:dyDescent="0.2">
      <c r="A305" s="17"/>
      <c r="B305" s="43" t="s">
        <v>70</v>
      </c>
      <c r="C305" s="17" t="s">
        <v>71</v>
      </c>
      <c r="D305" s="18">
        <v>0</v>
      </c>
      <c r="E305" s="18">
        <v>0</v>
      </c>
      <c r="F305" s="18">
        <v>0</v>
      </c>
      <c r="G305" s="18">
        <v>0</v>
      </c>
      <c r="H305" s="18">
        <v>0</v>
      </c>
      <c r="I305" s="18">
        <f t="shared" si="41"/>
        <v>0</v>
      </c>
      <c r="J305" s="18">
        <f t="shared" si="42"/>
        <v>0</v>
      </c>
      <c r="K305" s="37" t="str">
        <f t="shared" si="43"/>
        <v>NA</v>
      </c>
      <c r="L305" s="37" t="str">
        <f t="shared" si="44"/>
        <v>NA</v>
      </c>
      <c r="M305" s="37" t="str">
        <f t="shared" si="45"/>
        <v>NA</v>
      </c>
    </row>
    <row r="306" spans="1:13" x14ac:dyDescent="0.2">
      <c r="A306" s="17"/>
      <c r="B306" s="43" t="s">
        <v>120</v>
      </c>
      <c r="C306" s="17" t="s">
        <v>121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f t="shared" si="41"/>
        <v>0</v>
      </c>
      <c r="J306" s="18">
        <f t="shared" si="42"/>
        <v>0</v>
      </c>
      <c r="K306" s="37" t="str">
        <f t="shared" si="43"/>
        <v>NA</v>
      </c>
      <c r="L306" s="37" t="str">
        <f t="shared" si="44"/>
        <v>NA</v>
      </c>
      <c r="M306" s="37" t="str">
        <f t="shared" si="45"/>
        <v>NA</v>
      </c>
    </row>
    <row r="307" spans="1:13" x14ac:dyDescent="0.2">
      <c r="A307" s="17"/>
      <c r="B307" s="43" t="s">
        <v>72</v>
      </c>
      <c r="C307" s="17" t="s">
        <v>73</v>
      </c>
      <c r="D307" s="18">
        <v>0</v>
      </c>
      <c r="E307" s="18">
        <v>0</v>
      </c>
      <c r="F307" s="18">
        <v>0</v>
      </c>
      <c r="G307" s="18">
        <v>0</v>
      </c>
      <c r="H307" s="18">
        <v>0</v>
      </c>
      <c r="I307" s="18">
        <f t="shared" si="41"/>
        <v>0</v>
      </c>
      <c r="J307" s="18">
        <f t="shared" si="42"/>
        <v>0</v>
      </c>
      <c r="K307" s="37" t="str">
        <f t="shared" si="43"/>
        <v>NA</v>
      </c>
      <c r="L307" s="37" t="str">
        <f t="shared" si="44"/>
        <v>NA</v>
      </c>
      <c r="M307" s="37" t="str">
        <f t="shared" si="45"/>
        <v>NA</v>
      </c>
    </row>
    <row r="308" spans="1:13" x14ac:dyDescent="0.2">
      <c r="A308" s="17"/>
      <c r="B308" s="43" t="s">
        <v>74</v>
      </c>
      <c r="C308" s="17" t="s">
        <v>75</v>
      </c>
      <c r="D308" s="18">
        <v>0</v>
      </c>
      <c r="E308" s="18">
        <v>0</v>
      </c>
      <c r="F308" s="18">
        <v>0</v>
      </c>
      <c r="G308" s="18">
        <v>0</v>
      </c>
      <c r="H308" s="18">
        <v>0</v>
      </c>
      <c r="I308" s="18">
        <f t="shared" si="41"/>
        <v>0</v>
      </c>
      <c r="J308" s="18">
        <f t="shared" si="42"/>
        <v>0</v>
      </c>
      <c r="K308" s="37" t="str">
        <f t="shared" si="43"/>
        <v>NA</v>
      </c>
      <c r="L308" s="37" t="str">
        <f t="shared" si="44"/>
        <v>NA</v>
      </c>
      <c r="M308" s="37" t="str">
        <f t="shared" si="45"/>
        <v>NA</v>
      </c>
    </row>
    <row r="309" spans="1:13" x14ac:dyDescent="0.2">
      <c r="A309" s="17"/>
      <c r="B309" s="43" t="s">
        <v>76</v>
      </c>
      <c r="C309" s="17" t="s">
        <v>77</v>
      </c>
      <c r="D309" s="18">
        <v>15599.19</v>
      </c>
      <c r="E309" s="18">
        <v>15599.19</v>
      </c>
      <c r="F309" s="18">
        <v>0</v>
      </c>
      <c r="G309" s="18">
        <v>0</v>
      </c>
      <c r="H309" s="18">
        <v>0</v>
      </c>
      <c r="I309" s="18">
        <f t="shared" si="41"/>
        <v>0</v>
      </c>
      <c r="J309" s="18">
        <f t="shared" si="42"/>
        <v>15599.19</v>
      </c>
      <c r="K309" s="37">
        <f t="shared" si="43"/>
        <v>1</v>
      </c>
      <c r="L309" s="37">
        <f t="shared" si="44"/>
        <v>-1</v>
      </c>
      <c r="M309" s="37">
        <f t="shared" si="45"/>
        <v>-1</v>
      </c>
    </row>
    <row r="310" spans="1:13" x14ac:dyDescent="0.2">
      <c r="A310" s="17"/>
      <c r="B310" s="43" t="s">
        <v>82</v>
      </c>
      <c r="C310" s="17" t="s">
        <v>83</v>
      </c>
      <c r="D310" s="18">
        <v>2086.7199999999998</v>
      </c>
      <c r="E310" s="18">
        <v>2086.7199999999998</v>
      </c>
      <c r="F310" s="18">
        <v>0</v>
      </c>
      <c r="G310" s="18">
        <v>0</v>
      </c>
      <c r="H310" s="18">
        <v>0</v>
      </c>
      <c r="I310" s="18">
        <f t="shared" si="41"/>
        <v>0</v>
      </c>
      <c r="J310" s="18">
        <f t="shared" si="42"/>
        <v>2086.7199999999998</v>
      </c>
      <c r="K310" s="37">
        <f t="shared" si="43"/>
        <v>1</v>
      </c>
      <c r="L310" s="37">
        <f t="shared" si="44"/>
        <v>-1</v>
      </c>
      <c r="M310" s="37">
        <f t="shared" si="45"/>
        <v>-1</v>
      </c>
    </row>
    <row r="311" spans="1:13" x14ac:dyDescent="0.2">
      <c r="A311" s="17"/>
      <c r="B311" s="43" t="s">
        <v>84</v>
      </c>
      <c r="C311" s="17" t="s">
        <v>85</v>
      </c>
      <c r="D311" s="18">
        <v>26102645</v>
      </c>
      <c r="E311" s="18">
        <v>0</v>
      </c>
      <c r="F311" s="18">
        <v>0</v>
      </c>
      <c r="G311" s="18">
        <v>0</v>
      </c>
      <c r="H311" s="18">
        <v>0</v>
      </c>
      <c r="I311" s="18">
        <f t="shared" si="41"/>
        <v>0</v>
      </c>
      <c r="J311" s="18">
        <f t="shared" si="42"/>
        <v>0</v>
      </c>
      <c r="K311" s="37" t="str">
        <f t="shared" si="43"/>
        <v>NA</v>
      </c>
      <c r="L311" s="37" t="str">
        <f t="shared" si="44"/>
        <v>NA</v>
      </c>
      <c r="M311" s="37" t="str">
        <f t="shared" si="45"/>
        <v>NA</v>
      </c>
    </row>
    <row r="312" spans="1:13" x14ac:dyDescent="0.2">
      <c r="A312" s="17"/>
      <c r="B312" s="43" t="s">
        <v>96</v>
      </c>
      <c r="C312" s="17" t="s">
        <v>97</v>
      </c>
      <c r="F312" s="18">
        <v>0</v>
      </c>
      <c r="G312" s="18">
        <v>0</v>
      </c>
      <c r="H312" s="18">
        <v>0</v>
      </c>
      <c r="I312" s="18">
        <f t="shared" si="41"/>
        <v>0</v>
      </c>
      <c r="J312" s="18">
        <f t="shared" si="42"/>
        <v>0</v>
      </c>
      <c r="K312" s="37" t="str">
        <f t="shared" si="43"/>
        <v>NA</v>
      </c>
      <c r="L312" s="37" t="str">
        <f t="shared" si="44"/>
        <v>NA</v>
      </c>
      <c r="M312" s="37" t="str">
        <f t="shared" si="45"/>
        <v>NA</v>
      </c>
    </row>
    <row r="313" spans="1:13" x14ac:dyDescent="0.2">
      <c r="A313" s="17"/>
      <c r="B313" s="43" t="s">
        <v>98</v>
      </c>
      <c r="C313" s="17" t="s">
        <v>99</v>
      </c>
      <c r="D313" s="18">
        <v>0</v>
      </c>
      <c r="E313" s="18">
        <v>10000</v>
      </c>
      <c r="F313" s="18">
        <v>0</v>
      </c>
      <c r="G313" s="18">
        <v>5621.24</v>
      </c>
      <c r="H313" s="18">
        <v>279.41000000000003</v>
      </c>
      <c r="I313" s="18">
        <f t="shared" si="41"/>
        <v>5900.65</v>
      </c>
      <c r="J313" s="18">
        <f t="shared" si="42"/>
        <v>4099.3500000000004</v>
      </c>
      <c r="K313" s="37">
        <f t="shared" si="43"/>
        <v>0.40993500000000005</v>
      </c>
      <c r="L313" s="37">
        <f t="shared" si="44"/>
        <v>-1</v>
      </c>
      <c r="M313" s="37">
        <f t="shared" si="45"/>
        <v>-3.6358857142857283E-2</v>
      </c>
    </row>
    <row r="314" spans="1:13" x14ac:dyDescent="0.2">
      <c r="A314" s="17"/>
      <c r="B314" s="43" t="s">
        <v>302</v>
      </c>
      <c r="C314" s="17" t="s">
        <v>303</v>
      </c>
      <c r="D314" s="18">
        <v>0</v>
      </c>
      <c r="E314" s="18">
        <v>15000</v>
      </c>
      <c r="F314" s="18">
        <v>-335.93</v>
      </c>
      <c r="G314" s="18">
        <v>-127.67</v>
      </c>
      <c r="H314" s="18">
        <v>335.93</v>
      </c>
      <c r="I314" s="18">
        <f t="shared" si="41"/>
        <v>208.26</v>
      </c>
      <c r="J314" s="18">
        <f t="shared" si="42"/>
        <v>14791.74</v>
      </c>
      <c r="K314" s="37">
        <f t="shared" si="43"/>
        <v>0.98611599999999999</v>
      </c>
      <c r="L314" s="37">
        <f t="shared" si="44"/>
        <v>-1.0223953333333333</v>
      </c>
      <c r="M314" s="37">
        <f t="shared" si="45"/>
        <v>-1.0145908571428572</v>
      </c>
    </row>
    <row r="315" spans="1:13" x14ac:dyDescent="0.2">
      <c r="A315" s="17"/>
      <c r="B315" s="43" t="s">
        <v>102</v>
      </c>
      <c r="C315" s="17" t="s">
        <v>103</v>
      </c>
      <c r="D315" s="18">
        <v>0</v>
      </c>
      <c r="E315" s="18">
        <v>35000</v>
      </c>
      <c r="F315" s="18">
        <v>0</v>
      </c>
      <c r="G315" s="18">
        <v>17860.18</v>
      </c>
      <c r="H315" s="18">
        <v>409.06</v>
      </c>
      <c r="I315" s="18">
        <f t="shared" si="41"/>
        <v>18269.240000000002</v>
      </c>
      <c r="J315" s="18">
        <f t="shared" si="42"/>
        <v>16730.759999999998</v>
      </c>
      <c r="K315" s="37">
        <f t="shared" si="43"/>
        <v>0.47802171428571422</v>
      </c>
      <c r="L315" s="37">
        <f t="shared" si="44"/>
        <v>-1</v>
      </c>
      <c r="M315" s="37">
        <f t="shared" si="45"/>
        <v>-0.12521567346938764</v>
      </c>
    </row>
    <row r="316" spans="1:13" x14ac:dyDescent="0.2">
      <c r="A316" s="17"/>
      <c r="B316" s="43" t="s">
        <v>104</v>
      </c>
      <c r="C316" s="17" t="s">
        <v>105</v>
      </c>
      <c r="D316" s="18">
        <v>0</v>
      </c>
      <c r="E316" s="18">
        <v>85000</v>
      </c>
      <c r="F316" s="18">
        <v>0</v>
      </c>
      <c r="G316" s="18">
        <v>2420.91</v>
      </c>
      <c r="H316" s="18">
        <v>0</v>
      </c>
      <c r="I316" s="18">
        <f t="shared" si="41"/>
        <v>2420.91</v>
      </c>
      <c r="J316" s="18">
        <f t="shared" si="42"/>
        <v>82579.09</v>
      </c>
      <c r="K316" s="37">
        <f t="shared" si="43"/>
        <v>0.9715187058823529</v>
      </c>
      <c r="L316" s="37">
        <f t="shared" si="44"/>
        <v>-1</v>
      </c>
      <c r="M316" s="37">
        <f t="shared" si="45"/>
        <v>-0.95117492436974782</v>
      </c>
    </row>
    <row r="317" spans="1:13" x14ac:dyDescent="0.2">
      <c r="A317" s="17"/>
      <c r="B317" s="43" t="s">
        <v>106</v>
      </c>
      <c r="C317" s="17" t="s">
        <v>107</v>
      </c>
      <c r="D317" s="18">
        <v>0</v>
      </c>
      <c r="E317" s="18">
        <v>5000</v>
      </c>
      <c r="F317" s="18">
        <v>0</v>
      </c>
      <c r="G317" s="18">
        <v>0</v>
      </c>
      <c r="H317" s="18">
        <v>0</v>
      </c>
      <c r="I317" s="18">
        <f t="shared" si="41"/>
        <v>0</v>
      </c>
      <c r="J317" s="18">
        <f t="shared" si="42"/>
        <v>5000</v>
      </c>
      <c r="K317" s="37">
        <f t="shared" si="43"/>
        <v>1</v>
      </c>
      <c r="L317" s="37">
        <f t="shared" si="44"/>
        <v>-1</v>
      </c>
      <c r="M317" s="37">
        <f t="shared" si="45"/>
        <v>-1</v>
      </c>
    </row>
    <row r="318" spans="1:13" x14ac:dyDescent="0.2">
      <c r="A318" s="62" t="s">
        <v>132</v>
      </c>
      <c r="B318" s="63"/>
      <c r="C318" s="62"/>
      <c r="D318" s="64">
        <v>26255441.91</v>
      </c>
      <c r="E318" s="64">
        <v>302796.91000000003</v>
      </c>
      <c r="F318" s="64">
        <v>6655.7699999999995</v>
      </c>
      <c r="G318" s="64">
        <v>167143.28999999998</v>
      </c>
      <c r="H318" s="64">
        <v>1024.4000000000001</v>
      </c>
      <c r="I318" s="64">
        <f t="shared" si="41"/>
        <v>168167.68999999997</v>
      </c>
      <c r="J318" s="64">
        <f t="shared" si="42"/>
        <v>134629.22000000006</v>
      </c>
      <c r="K318" s="65">
        <f t="shared" si="43"/>
        <v>0.44461887011990991</v>
      </c>
      <c r="L318" s="65">
        <f t="shared" si="44"/>
        <v>-0.97801902932232687</v>
      </c>
      <c r="M318" s="65">
        <f t="shared" si="45"/>
        <v>-5.3717707073978334E-2</v>
      </c>
    </row>
    <row r="319" spans="1:13" x14ac:dyDescent="0.2">
      <c r="A319" s="17" t="s">
        <v>133</v>
      </c>
      <c r="B319" s="43" t="s">
        <v>441</v>
      </c>
      <c r="C319" s="17" t="s">
        <v>442</v>
      </c>
      <c r="D319" s="18">
        <v>0</v>
      </c>
      <c r="E319" s="18">
        <v>0</v>
      </c>
      <c r="F319" s="18">
        <v>391.77</v>
      </c>
      <c r="G319" s="18">
        <v>866.54</v>
      </c>
      <c r="H319" s="18">
        <v>0</v>
      </c>
      <c r="I319" s="18">
        <f t="shared" si="41"/>
        <v>866.54</v>
      </c>
      <c r="J319" s="18">
        <f t="shared" si="42"/>
        <v>-866.54</v>
      </c>
      <c r="K319" s="37" t="str">
        <f t="shared" si="43"/>
        <v>NA</v>
      </c>
      <c r="L319" s="37" t="str">
        <f t="shared" si="44"/>
        <v>NA</v>
      </c>
      <c r="M319" s="37" t="str">
        <f t="shared" si="45"/>
        <v>NA</v>
      </c>
    </row>
    <row r="320" spans="1:13" x14ac:dyDescent="0.2">
      <c r="A320" s="17"/>
      <c r="B320" s="43" t="s">
        <v>130</v>
      </c>
      <c r="C320" s="17" t="s">
        <v>131</v>
      </c>
      <c r="D320" s="18">
        <v>0</v>
      </c>
      <c r="E320" s="18">
        <v>0</v>
      </c>
      <c r="F320" s="18">
        <v>0</v>
      </c>
      <c r="G320" s="18">
        <v>0</v>
      </c>
      <c r="H320" s="18">
        <v>0</v>
      </c>
      <c r="I320" s="18">
        <f t="shared" si="41"/>
        <v>0</v>
      </c>
      <c r="J320" s="18">
        <f t="shared" si="42"/>
        <v>0</v>
      </c>
      <c r="K320" s="37" t="str">
        <f t="shared" si="43"/>
        <v>NA</v>
      </c>
      <c r="L320" s="37" t="str">
        <f t="shared" si="44"/>
        <v>NA</v>
      </c>
      <c r="M320" s="37" t="str">
        <f t="shared" si="45"/>
        <v>NA</v>
      </c>
    </row>
    <row r="321" spans="1:13" x14ac:dyDescent="0.2">
      <c r="A321" s="17"/>
      <c r="B321" s="43" t="s">
        <v>376</v>
      </c>
      <c r="C321" s="17" t="s">
        <v>377</v>
      </c>
      <c r="D321" s="18">
        <v>0</v>
      </c>
      <c r="E321" s="18">
        <v>24172</v>
      </c>
      <c r="F321" s="18">
        <v>293.13</v>
      </c>
      <c r="G321" s="18">
        <v>1433.5500000000002</v>
      </c>
      <c r="H321" s="18">
        <v>0</v>
      </c>
      <c r="I321" s="18">
        <f t="shared" si="41"/>
        <v>1433.5500000000002</v>
      </c>
      <c r="J321" s="18">
        <f t="shared" si="42"/>
        <v>22738.45</v>
      </c>
      <c r="K321" s="37">
        <f t="shared" si="43"/>
        <v>0.94069377792487174</v>
      </c>
      <c r="L321" s="37">
        <f t="shared" si="44"/>
        <v>-0.98787315902697337</v>
      </c>
      <c r="M321" s="37">
        <f t="shared" si="45"/>
        <v>-0.89833219072835158</v>
      </c>
    </row>
    <row r="322" spans="1:13" x14ac:dyDescent="0.2">
      <c r="A322" s="17"/>
      <c r="B322" s="43" t="s">
        <v>70</v>
      </c>
      <c r="C322" s="17" t="s">
        <v>71</v>
      </c>
      <c r="D322" s="18">
        <v>0</v>
      </c>
      <c r="E322" s="18">
        <v>0</v>
      </c>
      <c r="F322" s="18">
        <v>0</v>
      </c>
      <c r="G322" s="18">
        <v>0</v>
      </c>
      <c r="H322" s="18">
        <v>0</v>
      </c>
      <c r="I322" s="18">
        <f t="shared" si="41"/>
        <v>0</v>
      </c>
      <c r="J322" s="18">
        <f t="shared" si="42"/>
        <v>0</v>
      </c>
      <c r="K322" s="37" t="str">
        <f t="shared" si="43"/>
        <v>NA</v>
      </c>
      <c r="L322" s="37" t="str">
        <f t="shared" si="44"/>
        <v>NA</v>
      </c>
      <c r="M322" s="37" t="str">
        <f t="shared" si="45"/>
        <v>NA</v>
      </c>
    </row>
    <row r="323" spans="1:13" x14ac:dyDescent="0.2">
      <c r="A323" s="17"/>
      <c r="B323" s="43" t="s">
        <v>120</v>
      </c>
      <c r="C323" s="17" t="s">
        <v>121</v>
      </c>
      <c r="D323" s="18">
        <v>0</v>
      </c>
      <c r="E323" s="18">
        <v>0</v>
      </c>
      <c r="F323" s="18">
        <v>0</v>
      </c>
      <c r="G323" s="18">
        <v>0</v>
      </c>
      <c r="H323" s="18">
        <v>0</v>
      </c>
      <c r="I323" s="18">
        <f t="shared" si="41"/>
        <v>0</v>
      </c>
      <c r="J323" s="18">
        <f t="shared" si="42"/>
        <v>0</v>
      </c>
      <c r="K323" s="37" t="str">
        <f t="shared" si="43"/>
        <v>NA</v>
      </c>
      <c r="L323" s="37" t="str">
        <f t="shared" si="44"/>
        <v>NA</v>
      </c>
      <c r="M323" s="37" t="str">
        <f t="shared" si="45"/>
        <v>NA</v>
      </c>
    </row>
    <row r="324" spans="1:13" x14ac:dyDescent="0.2">
      <c r="A324" s="17"/>
      <c r="B324" s="43" t="s">
        <v>72</v>
      </c>
      <c r="C324" s="17" t="s">
        <v>73</v>
      </c>
      <c r="D324" s="18">
        <v>2444000</v>
      </c>
      <c r="E324" s="18">
        <v>4888000</v>
      </c>
      <c r="F324" s="18">
        <v>0</v>
      </c>
      <c r="G324" s="18">
        <v>1412.43</v>
      </c>
      <c r="H324" s="18">
        <v>0</v>
      </c>
      <c r="I324" s="18">
        <f t="shared" si="41"/>
        <v>1412.43</v>
      </c>
      <c r="J324" s="18">
        <f t="shared" si="42"/>
        <v>4886587.57</v>
      </c>
      <c r="K324" s="37">
        <f t="shared" si="43"/>
        <v>0.99971104132569566</v>
      </c>
      <c r="L324" s="37">
        <f t="shared" si="44"/>
        <v>-1</v>
      </c>
      <c r="M324" s="37">
        <f t="shared" si="45"/>
        <v>-0.99950464227262092</v>
      </c>
    </row>
    <row r="325" spans="1:13" x14ac:dyDescent="0.2">
      <c r="A325" s="17"/>
      <c r="B325" s="43" t="s">
        <v>74</v>
      </c>
      <c r="C325" s="17" t="s">
        <v>75</v>
      </c>
      <c r="D325" s="18">
        <v>0</v>
      </c>
      <c r="E325" s="18">
        <v>0</v>
      </c>
      <c r="F325" s="18">
        <v>0</v>
      </c>
      <c r="G325" s="18">
        <v>0</v>
      </c>
      <c r="H325" s="18">
        <v>0</v>
      </c>
      <c r="I325" s="18">
        <f t="shared" si="41"/>
        <v>0</v>
      </c>
      <c r="J325" s="18">
        <f t="shared" si="42"/>
        <v>0</v>
      </c>
      <c r="K325" s="37" t="str">
        <f t="shared" si="43"/>
        <v>NA</v>
      </c>
      <c r="L325" s="37" t="str">
        <f t="shared" si="44"/>
        <v>NA</v>
      </c>
      <c r="M325" s="37" t="str">
        <f t="shared" si="45"/>
        <v>NA</v>
      </c>
    </row>
    <row r="326" spans="1:13" x14ac:dyDescent="0.2">
      <c r="A326" s="17"/>
      <c r="B326" s="43" t="s">
        <v>76</v>
      </c>
      <c r="C326" s="17" t="s">
        <v>77</v>
      </c>
      <c r="D326" s="18">
        <v>0</v>
      </c>
      <c r="E326" s="18">
        <v>0</v>
      </c>
      <c r="F326" s="18">
        <v>0</v>
      </c>
      <c r="G326" s="18">
        <v>0</v>
      </c>
      <c r="H326" s="18">
        <v>0</v>
      </c>
      <c r="I326" s="18">
        <f t="shared" si="41"/>
        <v>0</v>
      </c>
      <c r="J326" s="18">
        <f t="shared" si="42"/>
        <v>0</v>
      </c>
      <c r="K326" s="37" t="str">
        <f t="shared" si="43"/>
        <v>NA</v>
      </c>
      <c r="L326" s="37" t="str">
        <f t="shared" si="44"/>
        <v>NA</v>
      </c>
      <c r="M326" s="37" t="str">
        <f t="shared" si="45"/>
        <v>NA</v>
      </c>
    </row>
    <row r="327" spans="1:13" x14ac:dyDescent="0.2">
      <c r="A327" s="17"/>
      <c r="B327" s="43" t="s">
        <v>82</v>
      </c>
      <c r="C327" s="17" t="s">
        <v>83</v>
      </c>
      <c r="D327" s="18">
        <v>64766</v>
      </c>
      <c r="E327" s="18">
        <v>142710</v>
      </c>
      <c r="F327" s="18">
        <v>52.39</v>
      </c>
      <c r="G327" s="18">
        <v>213.38</v>
      </c>
      <c r="H327" s="18">
        <v>0</v>
      </c>
      <c r="I327" s="18">
        <f t="shared" si="41"/>
        <v>213.38</v>
      </c>
      <c r="J327" s="18">
        <f t="shared" si="42"/>
        <v>142496.62</v>
      </c>
      <c r="K327" s="37">
        <f t="shared" si="43"/>
        <v>0.99850479994394226</v>
      </c>
      <c r="L327" s="37">
        <f t="shared" si="44"/>
        <v>-0.99963289187863491</v>
      </c>
      <c r="M327" s="37">
        <f t="shared" si="45"/>
        <v>-0.99743679990390099</v>
      </c>
    </row>
    <row r="328" spans="1:13" x14ac:dyDescent="0.2">
      <c r="A328" s="17"/>
      <c r="B328" s="43" t="s">
        <v>84</v>
      </c>
      <c r="C328" s="17" t="s">
        <v>85</v>
      </c>
      <c r="D328" s="18">
        <v>27373820.289999999</v>
      </c>
      <c r="E328" s="18">
        <v>3822742.3200000003</v>
      </c>
      <c r="F328" s="18">
        <v>51186.64</v>
      </c>
      <c r="G328" s="18">
        <v>287914.83999999997</v>
      </c>
      <c r="H328" s="18">
        <v>13100</v>
      </c>
      <c r="I328" s="18">
        <f t="shared" si="41"/>
        <v>301014.83999999997</v>
      </c>
      <c r="J328" s="18">
        <f t="shared" si="42"/>
        <v>3521727.4800000004</v>
      </c>
      <c r="K328" s="37">
        <f t="shared" si="43"/>
        <v>0.92125683218951582</v>
      </c>
      <c r="L328" s="37">
        <f t="shared" si="44"/>
        <v>-0.98660996852123684</v>
      </c>
      <c r="M328" s="37">
        <f t="shared" si="45"/>
        <v>-0.87088632823599343</v>
      </c>
    </row>
    <row r="329" spans="1:13" x14ac:dyDescent="0.2">
      <c r="A329" s="17"/>
      <c r="B329" s="43" t="s">
        <v>391</v>
      </c>
      <c r="C329" s="17" t="s">
        <v>392</v>
      </c>
      <c r="D329" s="18">
        <v>50000</v>
      </c>
      <c r="E329" s="18">
        <v>50000</v>
      </c>
      <c r="F329" s="18">
        <v>2050</v>
      </c>
      <c r="G329" s="18">
        <v>53988.75</v>
      </c>
      <c r="H329" s="18">
        <v>1100</v>
      </c>
      <c r="I329" s="18">
        <f t="shared" si="41"/>
        <v>55088.75</v>
      </c>
      <c r="J329" s="18">
        <f t="shared" si="42"/>
        <v>-5088.75</v>
      </c>
      <c r="K329" s="37">
        <f t="shared" si="43"/>
        <v>-0.101775</v>
      </c>
      <c r="L329" s="37">
        <f t="shared" si="44"/>
        <v>-0.95899999999999996</v>
      </c>
      <c r="M329" s="37">
        <f t="shared" si="45"/>
        <v>0.8510428571428571</v>
      </c>
    </row>
    <row r="330" spans="1:13" x14ac:dyDescent="0.2">
      <c r="A330" s="17"/>
      <c r="B330" s="43" t="s">
        <v>86</v>
      </c>
      <c r="C330" s="17" t="s">
        <v>87</v>
      </c>
      <c r="D330" s="18">
        <v>7945000</v>
      </c>
      <c r="E330" s="18">
        <v>6945000</v>
      </c>
      <c r="F330" s="18">
        <v>0</v>
      </c>
      <c r="G330" s="18">
        <v>-40207.31</v>
      </c>
      <c r="H330" s="18">
        <v>5605</v>
      </c>
      <c r="I330" s="18">
        <f t="shared" si="41"/>
        <v>-34602.31</v>
      </c>
      <c r="J330" s="18">
        <f t="shared" si="42"/>
        <v>6979602.3099999996</v>
      </c>
      <c r="K330" s="37">
        <f t="shared" si="43"/>
        <v>1.0049823340532757</v>
      </c>
      <c r="L330" s="37">
        <f t="shared" si="44"/>
        <v>-1</v>
      </c>
      <c r="M330" s="37">
        <f t="shared" si="45"/>
        <v>-1.0099246676951559</v>
      </c>
    </row>
    <row r="331" spans="1:13" x14ac:dyDescent="0.2">
      <c r="A331" s="17"/>
      <c r="B331" s="43" t="s">
        <v>397</v>
      </c>
      <c r="C331" s="17" t="s">
        <v>398</v>
      </c>
      <c r="D331" s="18">
        <v>0</v>
      </c>
      <c r="E331" s="18">
        <v>0</v>
      </c>
      <c r="F331" s="18">
        <v>0</v>
      </c>
      <c r="G331" s="18">
        <v>0</v>
      </c>
      <c r="H331" s="18">
        <v>0</v>
      </c>
      <c r="I331" s="18">
        <f t="shared" si="41"/>
        <v>0</v>
      </c>
      <c r="J331" s="18">
        <f t="shared" si="42"/>
        <v>0</v>
      </c>
      <c r="K331" s="37" t="str">
        <f t="shared" si="43"/>
        <v>NA</v>
      </c>
      <c r="L331" s="37" t="str">
        <f t="shared" si="44"/>
        <v>NA</v>
      </c>
      <c r="M331" s="37" t="str">
        <f t="shared" si="45"/>
        <v>NA</v>
      </c>
    </row>
    <row r="332" spans="1:13" x14ac:dyDescent="0.2">
      <c r="A332" s="17"/>
      <c r="B332" s="43" t="s">
        <v>405</v>
      </c>
      <c r="C332" s="17" t="s">
        <v>406</v>
      </c>
      <c r="D332" s="18">
        <v>0</v>
      </c>
      <c r="E332" s="18">
        <v>0</v>
      </c>
      <c r="F332" s="18">
        <v>0</v>
      </c>
      <c r="G332" s="18">
        <v>0</v>
      </c>
      <c r="H332" s="18">
        <v>0</v>
      </c>
      <c r="I332" s="18">
        <f t="shared" si="41"/>
        <v>0</v>
      </c>
      <c r="J332" s="18">
        <f t="shared" si="42"/>
        <v>0</v>
      </c>
      <c r="K332" s="37" t="str">
        <f t="shared" si="43"/>
        <v>NA</v>
      </c>
      <c r="L332" s="37" t="str">
        <f t="shared" si="44"/>
        <v>NA</v>
      </c>
      <c r="M332" s="37" t="str">
        <f t="shared" si="45"/>
        <v>NA</v>
      </c>
    </row>
    <row r="333" spans="1:13" x14ac:dyDescent="0.2">
      <c r="A333" s="17"/>
      <c r="B333" s="43" t="s">
        <v>421</v>
      </c>
      <c r="C333" s="17" t="s">
        <v>422</v>
      </c>
      <c r="D333" s="18">
        <v>0</v>
      </c>
      <c r="E333" s="18">
        <v>0</v>
      </c>
      <c r="F333" s="18">
        <v>0</v>
      </c>
      <c r="G333" s="18">
        <v>0</v>
      </c>
      <c r="H333" s="18">
        <v>0</v>
      </c>
      <c r="I333" s="18">
        <f t="shared" si="41"/>
        <v>0</v>
      </c>
      <c r="J333" s="18">
        <f t="shared" si="42"/>
        <v>0</v>
      </c>
      <c r="K333" s="37" t="str">
        <f t="shared" si="43"/>
        <v>NA</v>
      </c>
      <c r="L333" s="37" t="str">
        <f t="shared" si="44"/>
        <v>NA</v>
      </c>
      <c r="M333" s="37" t="str">
        <f t="shared" si="45"/>
        <v>NA</v>
      </c>
    </row>
    <row r="334" spans="1:13" x14ac:dyDescent="0.2">
      <c r="A334" s="17"/>
      <c r="B334" s="43" t="s">
        <v>122</v>
      </c>
      <c r="C334" s="17" t="s">
        <v>123</v>
      </c>
      <c r="D334" s="18">
        <v>3750000</v>
      </c>
      <c r="E334" s="18">
        <v>3750000</v>
      </c>
      <c r="F334" s="18">
        <v>0</v>
      </c>
      <c r="G334" s="18">
        <v>0</v>
      </c>
      <c r="H334" s="18">
        <v>0</v>
      </c>
      <c r="I334" s="18">
        <f t="shared" si="41"/>
        <v>0</v>
      </c>
      <c r="J334" s="18">
        <f t="shared" si="42"/>
        <v>3750000</v>
      </c>
      <c r="K334" s="37">
        <f t="shared" si="43"/>
        <v>1</v>
      </c>
      <c r="L334" s="37">
        <f t="shared" si="44"/>
        <v>-1</v>
      </c>
      <c r="M334" s="37">
        <f t="shared" si="45"/>
        <v>-1</v>
      </c>
    </row>
    <row r="335" spans="1:13" x14ac:dyDescent="0.2">
      <c r="A335" s="17"/>
      <c r="B335" s="43" t="s">
        <v>88</v>
      </c>
      <c r="C335" s="17" t="s">
        <v>89</v>
      </c>
      <c r="D335" s="18">
        <v>0</v>
      </c>
      <c r="E335" s="18">
        <v>42080</v>
      </c>
      <c r="F335" s="18">
        <v>0</v>
      </c>
      <c r="G335" s="18">
        <v>0</v>
      </c>
      <c r="H335" s="18">
        <v>0</v>
      </c>
      <c r="I335" s="18">
        <f t="shared" si="41"/>
        <v>0</v>
      </c>
      <c r="J335" s="18">
        <f t="shared" si="42"/>
        <v>42080</v>
      </c>
      <c r="K335" s="37">
        <f t="shared" si="43"/>
        <v>1</v>
      </c>
      <c r="L335" s="37">
        <f t="shared" si="44"/>
        <v>-1</v>
      </c>
      <c r="M335" s="37">
        <f t="shared" si="45"/>
        <v>-1</v>
      </c>
    </row>
    <row r="336" spans="1:13" x14ac:dyDescent="0.2">
      <c r="A336" s="17"/>
      <c r="B336" s="43" t="s">
        <v>92</v>
      </c>
      <c r="C336" s="17" t="s">
        <v>93</v>
      </c>
      <c r="D336" s="18">
        <v>0</v>
      </c>
      <c r="E336" s="18">
        <v>1141050</v>
      </c>
      <c r="F336" s="18">
        <v>0</v>
      </c>
      <c r="G336" s="18">
        <v>0</v>
      </c>
      <c r="H336" s="18">
        <v>1141050</v>
      </c>
      <c r="I336" s="18">
        <f t="shared" si="41"/>
        <v>1141050</v>
      </c>
      <c r="J336" s="18">
        <f t="shared" si="42"/>
        <v>0</v>
      </c>
      <c r="K336" s="37">
        <f t="shared" si="43"/>
        <v>0</v>
      </c>
      <c r="L336" s="37">
        <f t="shared" si="44"/>
        <v>-1</v>
      </c>
      <c r="M336" s="37">
        <f t="shared" si="45"/>
        <v>-1</v>
      </c>
    </row>
    <row r="337" spans="1:13" x14ac:dyDescent="0.2">
      <c r="A337" s="17"/>
      <c r="B337" s="43" t="s">
        <v>98</v>
      </c>
      <c r="C337" s="17" t="s">
        <v>99</v>
      </c>
      <c r="D337" s="18">
        <v>26815394.460000001</v>
      </c>
      <c r="E337" s="18">
        <v>36637704.840000004</v>
      </c>
      <c r="F337" s="18">
        <v>19445.349999999999</v>
      </c>
      <c r="G337" s="18">
        <v>130561.15000000002</v>
      </c>
      <c r="H337" s="18">
        <v>244906.59999999998</v>
      </c>
      <c r="I337" s="18">
        <f t="shared" si="41"/>
        <v>375467.75</v>
      </c>
      <c r="J337" s="18">
        <f t="shared" si="42"/>
        <v>36262237.090000004</v>
      </c>
      <c r="K337" s="37">
        <f t="shared" si="43"/>
        <v>0.98975187578917134</v>
      </c>
      <c r="L337" s="37">
        <f t="shared" si="44"/>
        <v>-0.99946925305269751</v>
      </c>
      <c r="M337" s="37">
        <f t="shared" si="45"/>
        <v>-0.9938910170475157</v>
      </c>
    </row>
    <row r="338" spans="1:13" x14ac:dyDescent="0.2">
      <c r="A338" s="17"/>
      <c r="B338" s="43" t="s">
        <v>302</v>
      </c>
      <c r="C338" s="17" t="s">
        <v>303</v>
      </c>
      <c r="D338" s="18">
        <v>0</v>
      </c>
      <c r="E338" s="18">
        <v>75</v>
      </c>
      <c r="F338" s="18">
        <v>0</v>
      </c>
      <c r="G338" s="18">
        <v>0</v>
      </c>
      <c r="H338" s="18">
        <v>0</v>
      </c>
      <c r="I338" s="18">
        <f t="shared" si="41"/>
        <v>0</v>
      </c>
      <c r="J338" s="18">
        <f t="shared" si="42"/>
        <v>75</v>
      </c>
      <c r="K338" s="37">
        <f t="shared" si="43"/>
        <v>1</v>
      </c>
      <c r="L338" s="37">
        <f t="shared" si="44"/>
        <v>-1</v>
      </c>
      <c r="M338" s="37">
        <f t="shared" si="45"/>
        <v>-1</v>
      </c>
    </row>
    <row r="339" spans="1:13" x14ac:dyDescent="0.2">
      <c r="A339" s="17"/>
      <c r="B339" s="43" t="s">
        <v>102</v>
      </c>
      <c r="C339" s="17" t="s">
        <v>103</v>
      </c>
      <c r="D339" s="18">
        <v>3054552.17</v>
      </c>
      <c r="E339" s="18">
        <v>3353334.8599999994</v>
      </c>
      <c r="F339" s="18">
        <v>30275.390000000003</v>
      </c>
      <c r="G339" s="18">
        <v>85404.880000000019</v>
      </c>
      <c r="H339" s="18">
        <v>81956.919999999984</v>
      </c>
      <c r="I339" s="18">
        <f t="shared" si="41"/>
        <v>167361.79999999999</v>
      </c>
      <c r="J339" s="18">
        <f t="shared" si="42"/>
        <v>3185973.0599999996</v>
      </c>
      <c r="K339" s="37">
        <f t="shared" si="43"/>
        <v>0.9500909372349412</v>
      </c>
      <c r="L339" s="37">
        <f t="shared" si="44"/>
        <v>-0.99097155778829671</v>
      </c>
      <c r="M339" s="37">
        <f t="shared" si="45"/>
        <v>-0.95633947344158587</v>
      </c>
    </row>
    <row r="340" spans="1:13" x14ac:dyDescent="0.2">
      <c r="A340" s="17"/>
      <c r="B340" s="43" t="s">
        <v>104</v>
      </c>
      <c r="C340" s="17" t="s">
        <v>105</v>
      </c>
      <c r="D340" s="18">
        <v>0</v>
      </c>
      <c r="E340" s="18">
        <v>1858781.05</v>
      </c>
      <c r="F340" s="18">
        <v>0</v>
      </c>
      <c r="G340" s="18">
        <v>0</v>
      </c>
      <c r="H340" s="18">
        <v>1858781.05</v>
      </c>
      <c r="I340" s="18">
        <f t="shared" si="41"/>
        <v>1858781.05</v>
      </c>
      <c r="J340" s="18">
        <f t="shared" si="42"/>
        <v>0</v>
      </c>
      <c r="K340" s="37">
        <f t="shared" si="43"/>
        <v>0</v>
      </c>
      <c r="L340" s="37">
        <f t="shared" si="44"/>
        <v>-1</v>
      </c>
      <c r="M340" s="37">
        <f t="shared" si="45"/>
        <v>-1</v>
      </c>
    </row>
    <row r="341" spans="1:13" x14ac:dyDescent="0.2">
      <c r="A341" s="17"/>
      <c r="B341" s="43" t="s">
        <v>431</v>
      </c>
      <c r="C341" s="17" t="s">
        <v>432</v>
      </c>
      <c r="D341" s="18">
        <v>7204</v>
      </c>
      <c r="E341" s="18">
        <v>0</v>
      </c>
      <c r="F341" s="18">
        <v>0</v>
      </c>
      <c r="G341" s="18">
        <v>0</v>
      </c>
      <c r="H341" s="18">
        <v>0</v>
      </c>
      <c r="I341" s="18">
        <f t="shared" si="41"/>
        <v>0</v>
      </c>
      <c r="J341" s="18">
        <f t="shared" si="42"/>
        <v>0</v>
      </c>
      <c r="K341" s="37" t="str">
        <f t="shared" si="43"/>
        <v>NA</v>
      </c>
      <c r="L341" s="37" t="str">
        <f t="shared" si="44"/>
        <v>NA</v>
      </c>
      <c r="M341" s="37" t="str">
        <f t="shared" si="45"/>
        <v>NA</v>
      </c>
    </row>
    <row r="342" spans="1:13" x14ac:dyDescent="0.2">
      <c r="A342" s="17"/>
      <c r="B342" s="43" t="s">
        <v>108</v>
      </c>
      <c r="C342" s="17" t="s">
        <v>109</v>
      </c>
      <c r="D342" s="18">
        <v>0</v>
      </c>
      <c r="E342" s="18">
        <v>411131</v>
      </c>
      <c r="F342" s="18">
        <v>0</v>
      </c>
      <c r="G342" s="18">
        <v>0</v>
      </c>
      <c r="H342" s="18">
        <v>0</v>
      </c>
      <c r="I342" s="18">
        <f t="shared" si="41"/>
        <v>0</v>
      </c>
      <c r="J342" s="18">
        <f t="shared" si="42"/>
        <v>411131</v>
      </c>
      <c r="K342" s="37">
        <f t="shared" si="43"/>
        <v>1</v>
      </c>
      <c r="L342" s="37">
        <f t="shared" si="44"/>
        <v>-1</v>
      </c>
      <c r="M342" s="37">
        <f t="shared" si="45"/>
        <v>-1</v>
      </c>
    </row>
    <row r="343" spans="1:13" x14ac:dyDescent="0.2">
      <c r="A343" s="17"/>
      <c r="B343" s="43" t="s">
        <v>110</v>
      </c>
      <c r="C343" s="17" t="s">
        <v>111</v>
      </c>
      <c r="D343" s="18">
        <v>3750000</v>
      </c>
      <c r="E343" s="18">
        <v>0</v>
      </c>
      <c r="F343" s="18">
        <v>0</v>
      </c>
      <c r="G343" s="18">
        <v>48109.57</v>
      </c>
      <c r="H343" s="18">
        <v>24041.439999999999</v>
      </c>
      <c r="I343" s="18">
        <f t="shared" si="41"/>
        <v>72151.009999999995</v>
      </c>
      <c r="J343" s="18">
        <f t="shared" si="42"/>
        <v>-72151.009999999995</v>
      </c>
      <c r="K343" s="37" t="str">
        <f t="shared" si="43"/>
        <v>NA</v>
      </c>
      <c r="L343" s="37" t="str">
        <f t="shared" si="44"/>
        <v>NA</v>
      </c>
      <c r="M343" s="37" t="str">
        <f t="shared" si="45"/>
        <v>NA</v>
      </c>
    </row>
    <row r="344" spans="1:13" x14ac:dyDescent="0.2">
      <c r="A344" s="17"/>
      <c r="B344" s="43" t="s">
        <v>112</v>
      </c>
      <c r="C344" s="17" t="s">
        <v>113</v>
      </c>
      <c r="D344" s="18">
        <v>-55995</v>
      </c>
      <c r="E344" s="18">
        <v>0</v>
      </c>
      <c r="F344" s="18">
        <v>0</v>
      </c>
      <c r="G344" s="18">
        <v>0</v>
      </c>
      <c r="H344" s="18">
        <v>1050</v>
      </c>
      <c r="I344" s="18">
        <f t="shared" si="41"/>
        <v>1050</v>
      </c>
      <c r="J344" s="18">
        <f t="shared" si="42"/>
        <v>-1050</v>
      </c>
      <c r="K344" s="37" t="str">
        <f t="shared" si="43"/>
        <v>NA</v>
      </c>
      <c r="L344" s="37" t="str">
        <f t="shared" si="44"/>
        <v>NA</v>
      </c>
      <c r="M344" s="37" t="str">
        <f t="shared" si="45"/>
        <v>NA</v>
      </c>
    </row>
    <row r="345" spans="1:13" x14ac:dyDescent="0.2">
      <c r="A345" s="17"/>
      <c r="B345" s="43" t="s">
        <v>114</v>
      </c>
      <c r="C345" s="17" t="s">
        <v>115</v>
      </c>
      <c r="D345" s="18">
        <v>0</v>
      </c>
      <c r="E345" s="18">
        <v>0</v>
      </c>
      <c r="F345" s="18">
        <v>0</v>
      </c>
      <c r="G345" s="18">
        <v>0</v>
      </c>
      <c r="H345" s="18">
        <v>0</v>
      </c>
      <c r="I345" s="18">
        <f t="shared" si="41"/>
        <v>0</v>
      </c>
      <c r="J345" s="18">
        <f t="shared" si="42"/>
        <v>0</v>
      </c>
      <c r="K345" s="37" t="str">
        <f t="shared" si="43"/>
        <v>NA</v>
      </c>
      <c r="L345" s="37" t="str">
        <f t="shared" si="44"/>
        <v>NA</v>
      </c>
      <c r="M345" s="37" t="str">
        <f t="shared" si="45"/>
        <v>NA</v>
      </c>
    </row>
    <row r="346" spans="1:13" x14ac:dyDescent="0.2">
      <c r="A346" s="62" t="s">
        <v>136</v>
      </c>
      <c r="B346" s="63"/>
      <c r="C346" s="62"/>
      <c r="D346" s="64">
        <v>75198741.920000002</v>
      </c>
      <c r="E346" s="64">
        <v>63066781.07</v>
      </c>
      <c r="F346" s="64">
        <v>103694.67</v>
      </c>
      <c r="G346" s="64">
        <v>569697.78</v>
      </c>
      <c r="H346" s="64">
        <v>3371591.0100000002</v>
      </c>
      <c r="I346" s="64">
        <f t="shared" si="41"/>
        <v>3941288.79</v>
      </c>
      <c r="J346" s="64">
        <f t="shared" si="42"/>
        <v>59125492.280000001</v>
      </c>
      <c r="K346" s="65">
        <f t="shared" si="43"/>
        <v>0.93750610506622456</v>
      </c>
      <c r="L346" s="65">
        <f t="shared" si="44"/>
        <v>-0.99835579574158217</v>
      </c>
      <c r="M346" s="65">
        <f t="shared" si="45"/>
        <v>-0.98451443455421805</v>
      </c>
    </row>
    <row r="347" spans="1:13" x14ac:dyDescent="0.2">
      <c r="A347" s="17" t="s">
        <v>137</v>
      </c>
      <c r="B347" s="43" t="s">
        <v>260</v>
      </c>
      <c r="C347" s="17" t="s">
        <v>261</v>
      </c>
      <c r="D347" s="18">
        <v>0</v>
      </c>
      <c r="E347" s="18">
        <v>0</v>
      </c>
      <c r="F347" s="18">
        <v>0</v>
      </c>
      <c r="G347" s="18">
        <v>0</v>
      </c>
      <c r="H347" s="18">
        <v>0</v>
      </c>
      <c r="I347" s="18">
        <f t="shared" si="41"/>
        <v>0</v>
      </c>
      <c r="J347" s="18">
        <f t="shared" si="42"/>
        <v>0</v>
      </c>
      <c r="K347" s="37" t="str">
        <f t="shared" si="43"/>
        <v>NA</v>
      </c>
      <c r="L347" s="37" t="str">
        <f t="shared" si="44"/>
        <v>NA</v>
      </c>
      <c r="M347" s="37" t="str">
        <f t="shared" si="45"/>
        <v>NA</v>
      </c>
    </row>
    <row r="348" spans="1:13" x14ac:dyDescent="0.2">
      <c r="A348" s="17"/>
      <c r="B348" s="43" t="s">
        <v>441</v>
      </c>
      <c r="C348" s="17" t="s">
        <v>442</v>
      </c>
      <c r="D348" s="18">
        <v>0</v>
      </c>
      <c r="E348" s="18">
        <v>357398.5</v>
      </c>
      <c r="F348" s="18">
        <v>0</v>
      </c>
      <c r="G348" s="18">
        <v>253521.55</v>
      </c>
      <c r="H348" s="18">
        <v>0</v>
      </c>
      <c r="I348" s="18">
        <f t="shared" si="41"/>
        <v>253521.55</v>
      </c>
      <c r="J348" s="18">
        <f t="shared" si="42"/>
        <v>103876.95000000001</v>
      </c>
      <c r="K348" s="37">
        <f t="shared" si="43"/>
        <v>0.29064741458064319</v>
      </c>
      <c r="L348" s="37">
        <f t="shared" si="44"/>
        <v>-1</v>
      </c>
      <c r="M348" s="37">
        <f t="shared" si="45"/>
        <v>0.21603300357604033</v>
      </c>
    </row>
    <row r="349" spans="1:13" x14ac:dyDescent="0.2">
      <c r="A349" s="17"/>
      <c r="B349" s="43" t="s">
        <v>130</v>
      </c>
      <c r="C349" s="17" t="s">
        <v>131</v>
      </c>
      <c r="D349" s="18">
        <v>0</v>
      </c>
      <c r="E349" s="18">
        <v>0</v>
      </c>
      <c r="F349" s="18">
        <v>0</v>
      </c>
      <c r="G349" s="18">
        <v>0</v>
      </c>
      <c r="H349" s="18">
        <v>0</v>
      </c>
      <c r="I349" s="18">
        <f t="shared" si="41"/>
        <v>0</v>
      </c>
      <c r="J349" s="18">
        <f t="shared" si="42"/>
        <v>0</v>
      </c>
      <c r="K349" s="37" t="str">
        <f t="shared" si="43"/>
        <v>NA</v>
      </c>
      <c r="L349" s="37" t="str">
        <f t="shared" si="44"/>
        <v>NA</v>
      </c>
      <c r="M349" s="37" t="str">
        <f t="shared" si="45"/>
        <v>NA</v>
      </c>
    </row>
    <row r="350" spans="1:13" x14ac:dyDescent="0.2">
      <c r="A350" s="17"/>
      <c r="B350" s="43" t="s">
        <v>376</v>
      </c>
      <c r="C350" s="17" t="s">
        <v>377</v>
      </c>
      <c r="F350" s="18">
        <v>0</v>
      </c>
      <c r="G350" s="18">
        <v>0</v>
      </c>
      <c r="H350" s="18">
        <v>0</v>
      </c>
      <c r="I350" s="18">
        <f t="shared" si="41"/>
        <v>0</v>
      </c>
      <c r="J350" s="18">
        <f t="shared" si="42"/>
        <v>0</v>
      </c>
      <c r="K350" s="37" t="str">
        <f t="shared" si="43"/>
        <v>NA</v>
      </c>
      <c r="L350" s="37" t="str">
        <f t="shared" si="44"/>
        <v>NA</v>
      </c>
      <c r="M350" s="37" t="str">
        <f t="shared" si="45"/>
        <v>NA</v>
      </c>
    </row>
    <row r="351" spans="1:13" x14ac:dyDescent="0.2">
      <c r="A351" s="17"/>
      <c r="B351" s="43" t="s">
        <v>70</v>
      </c>
      <c r="C351" s="17" t="s">
        <v>71</v>
      </c>
      <c r="D351" s="18">
        <v>0</v>
      </c>
      <c r="E351" s="18">
        <v>0</v>
      </c>
      <c r="F351" s="18">
        <v>0</v>
      </c>
      <c r="G351" s="18">
        <v>0</v>
      </c>
      <c r="H351" s="18">
        <v>0</v>
      </c>
      <c r="I351" s="18">
        <f t="shared" si="41"/>
        <v>0</v>
      </c>
      <c r="J351" s="18">
        <f t="shared" si="42"/>
        <v>0</v>
      </c>
      <c r="K351" s="37" t="str">
        <f t="shared" si="43"/>
        <v>NA</v>
      </c>
      <c r="L351" s="37" t="str">
        <f t="shared" si="44"/>
        <v>NA</v>
      </c>
      <c r="M351" s="37" t="str">
        <f t="shared" si="45"/>
        <v>NA</v>
      </c>
    </row>
    <row r="352" spans="1:13" x14ac:dyDescent="0.2">
      <c r="A352" s="17"/>
      <c r="B352" s="43" t="s">
        <v>120</v>
      </c>
      <c r="C352" s="17" t="s">
        <v>121</v>
      </c>
      <c r="D352" s="18">
        <v>0</v>
      </c>
      <c r="E352" s="18">
        <v>0</v>
      </c>
      <c r="F352" s="18">
        <v>0</v>
      </c>
      <c r="G352" s="18">
        <v>0</v>
      </c>
      <c r="H352" s="18">
        <v>0</v>
      </c>
      <c r="I352" s="18">
        <f t="shared" si="41"/>
        <v>0</v>
      </c>
      <c r="J352" s="18">
        <f t="shared" si="42"/>
        <v>0</v>
      </c>
      <c r="K352" s="37" t="str">
        <f t="shared" si="43"/>
        <v>NA</v>
      </c>
      <c r="L352" s="37" t="str">
        <f t="shared" si="44"/>
        <v>NA</v>
      </c>
      <c r="M352" s="37" t="str">
        <f t="shared" si="45"/>
        <v>NA</v>
      </c>
    </row>
    <row r="353" spans="1:13" x14ac:dyDescent="0.2">
      <c r="A353" s="17"/>
      <c r="B353" s="43" t="s">
        <v>72</v>
      </c>
      <c r="C353" s="17" t="s">
        <v>73</v>
      </c>
      <c r="D353" s="18">
        <v>1300000</v>
      </c>
      <c r="E353" s="18">
        <v>2600000</v>
      </c>
      <c r="F353" s="18">
        <v>0</v>
      </c>
      <c r="G353" s="18">
        <v>1587.32</v>
      </c>
      <c r="H353" s="18">
        <v>0</v>
      </c>
      <c r="I353" s="18">
        <f t="shared" si="41"/>
        <v>1587.32</v>
      </c>
      <c r="J353" s="18">
        <f t="shared" si="42"/>
        <v>2598412.6800000002</v>
      </c>
      <c r="K353" s="37">
        <f t="shared" si="43"/>
        <v>0.99938949230769236</v>
      </c>
      <c r="L353" s="37">
        <f t="shared" si="44"/>
        <v>-1</v>
      </c>
      <c r="M353" s="37">
        <f t="shared" si="45"/>
        <v>-0.99895341538461535</v>
      </c>
    </row>
    <row r="354" spans="1:13" x14ac:dyDescent="0.2">
      <c r="A354" s="17"/>
      <c r="B354" s="43" t="s">
        <v>74</v>
      </c>
      <c r="C354" s="17" t="s">
        <v>75</v>
      </c>
      <c r="D354" s="18">
        <v>0</v>
      </c>
      <c r="E354" s="18">
        <v>0</v>
      </c>
      <c r="F354" s="18">
        <v>0</v>
      </c>
      <c r="G354" s="18">
        <v>0</v>
      </c>
      <c r="H354" s="18">
        <v>0</v>
      </c>
      <c r="I354" s="18">
        <f t="shared" si="41"/>
        <v>0</v>
      </c>
      <c r="J354" s="18">
        <f t="shared" si="42"/>
        <v>0</v>
      </c>
      <c r="K354" s="37" t="str">
        <f t="shared" si="43"/>
        <v>NA</v>
      </c>
      <c r="L354" s="37" t="str">
        <f t="shared" si="44"/>
        <v>NA</v>
      </c>
      <c r="M354" s="37" t="str">
        <f t="shared" si="45"/>
        <v>NA</v>
      </c>
    </row>
    <row r="355" spans="1:13" x14ac:dyDescent="0.2">
      <c r="A355" s="17"/>
      <c r="B355" s="43" t="s">
        <v>76</v>
      </c>
      <c r="C355" s="17" t="s">
        <v>77</v>
      </c>
      <c r="D355" s="18">
        <v>0</v>
      </c>
      <c r="E355" s="18">
        <v>0</v>
      </c>
      <c r="F355" s="18">
        <v>0</v>
      </c>
      <c r="G355" s="18">
        <v>0</v>
      </c>
      <c r="H355" s="18">
        <v>0</v>
      </c>
      <c r="I355" s="18">
        <f t="shared" si="41"/>
        <v>0</v>
      </c>
      <c r="J355" s="18">
        <f t="shared" si="42"/>
        <v>0</v>
      </c>
      <c r="K355" s="37" t="str">
        <f t="shared" si="43"/>
        <v>NA</v>
      </c>
      <c r="L355" s="37" t="str">
        <f t="shared" si="44"/>
        <v>NA</v>
      </c>
      <c r="M355" s="37" t="str">
        <f t="shared" si="45"/>
        <v>NA</v>
      </c>
    </row>
    <row r="356" spans="1:13" x14ac:dyDescent="0.2">
      <c r="A356" s="17"/>
      <c r="B356" s="43" t="s">
        <v>82</v>
      </c>
      <c r="C356" s="17" t="s">
        <v>83</v>
      </c>
      <c r="D356" s="18">
        <v>34450</v>
      </c>
      <c r="E356" s="18">
        <v>95021</v>
      </c>
      <c r="F356" s="18">
        <v>0</v>
      </c>
      <c r="G356" s="18">
        <v>42.06</v>
      </c>
      <c r="H356" s="18">
        <v>0</v>
      </c>
      <c r="I356" s="18">
        <f t="shared" si="41"/>
        <v>42.06</v>
      </c>
      <c r="J356" s="18">
        <f t="shared" si="42"/>
        <v>94978.94</v>
      </c>
      <c r="K356" s="37">
        <f t="shared" si="43"/>
        <v>0.99955736100440962</v>
      </c>
      <c r="L356" s="37">
        <f t="shared" si="44"/>
        <v>-1</v>
      </c>
      <c r="M356" s="37">
        <f t="shared" si="45"/>
        <v>-0.99924119029327352</v>
      </c>
    </row>
    <row r="357" spans="1:13" x14ac:dyDescent="0.2">
      <c r="A357" s="17"/>
      <c r="B357" s="43" t="s">
        <v>84</v>
      </c>
      <c r="C357" s="17" t="s">
        <v>85</v>
      </c>
      <c r="D357" s="18">
        <v>26125645</v>
      </c>
      <c r="E357" s="18">
        <v>23000</v>
      </c>
      <c r="F357" s="18">
        <v>0</v>
      </c>
      <c r="G357" s="18">
        <v>0</v>
      </c>
      <c r="H357" s="18">
        <v>450.95</v>
      </c>
      <c r="I357" s="18">
        <f t="shared" si="41"/>
        <v>450.95</v>
      </c>
      <c r="J357" s="18">
        <f t="shared" si="42"/>
        <v>22549.05</v>
      </c>
      <c r="K357" s="37">
        <f t="shared" si="43"/>
        <v>0.98039347826086953</v>
      </c>
      <c r="L357" s="37">
        <f t="shared" si="44"/>
        <v>-1</v>
      </c>
      <c r="M357" s="37">
        <f t="shared" si="45"/>
        <v>-1</v>
      </c>
    </row>
    <row r="358" spans="1:13" x14ac:dyDescent="0.2">
      <c r="A358" s="17"/>
      <c r="B358" s="43" t="s">
        <v>86</v>
      </c>
      <c r="C358" s="17" t="s">
        <v>87</v>
      </c>
      <c r="D358" s="18">
        <v>0</v>
      </c>
      <c r="E358" s="18">
        <v>0</v>
      </c>
      <c r="F358" s="18">
        <v>0</v>
      </c>
      <c r="G358" s="18">
        <v>0</v>
      </c>
      <c r="H358" s="18">
        <v>0</v>
      </c>
      <c r="I358" s="18">
        <f t="shared" si="41"/>
        <v>0</v>
      </c>
      <c r="J358" s="18">
        <f t="shared" si="42"/>
        <v>0</v>
      </c>
      <c r="K358" s="37" t="str">
        <f t="shared" si="43"/>
        <v>NA</v>
      </c>
      <c r="L358" s="37" t="str">
        <f t="shared" si="44"/>
        <v>NA</v>
      </c>
      <c r="M358" s="37" t="str">
        <f t="shared" si="45"/>
        <v>NA</v>
      </c>
    </row>
    <row r="359" spans="1:13" x14ac:dyDescent="0.2">
      <c r="A359" s="17"/>
      <c r="B359" s="43" t="s">
        <v>443</v>
      </c>
      <c r="C359" s="17" t="s">
        <v>444</v>
      </c>
      <c r="D359" s="18">
        <v>0</v>
      </c>
      <c r="E359" s="18">
        <v>69000</v>
      </c>
      <c r="F359" s="18">
        <v>0</v>
      </c>
      <c r="G359" s="18">
        <v>1560</v>
      </c>
      <c r="H359" s="18">
        <v>2440</v>
      </c>
      <c r="I359" s="18">
        <f t="shared" si="41"/>
        <v>4000</v>
      </c>
      <c r="J359" s="18">
        <f t="shared" si="42"/>
        <v>65000</v>
      </c>
      <c r="K359" s="37">
        <f t="shared" si="43"/>
        <v>0.94202898550724634</v>
      </c>
      <c r="L359" s="37">
        <f t="shared" si="44"/>
        <v>-1</v>
      </c>
      <c r="M359" s="37">
        <f t="shared" si="45"/>
        <v>-0.96124223602484471</v>
      </c>
    </row>
    <row r="360" spans="1:13" x14ac:dyDescent="0.2">
      <c r="A360" s="17"/>
      <c r="B360" s="43" t="s">
        <v>94</v>
      </c>
      <c r="C360" s="17" t="s">
        <v>95</v>
      </c>
      <c r="D360" s="18">
        <v>0</v>
      </c>
      <c r="E360" s="18">
        <v>0</v>
      </c>
      <c r="F360" s="18">
        <v>0</v>
      </c>
      <c r="G360" s="18">
        <v>0</v>
      </c>
      <c r="H360" s="18">
        <v>0</v>
      </c>
      <c r="I360" s="18">
        <f t="shared" si="41"/>
        <v>0</v>
      </c>
      <c r="J360" s="18">
        <f t="shared" si="42"/>
        <v>0</v>
      </c>
      <c r="K360" s="37" t="str">
        <f t="shared" si="43"/>
        <v>NA</v>
      </c>
      <c r="L360" s="37" t="str">
        <f t="shared" si="44"/>
        <v>NA</v>
      </c>
      <c r="M360" s="37" t="str">
        <f t="shared" si="45"/>
        <v>NA</v>
      </c>
    </row>
    <row r="361" spans="1:13" x14ac:dyDescent="0.2">
      <c r="A361" s="17"/>
      <c r="B361" s="43" t="s">
        <v>96</v>
      </c>
      <c r="C361" s="17" t="s">
        <v>97</v>
      </c>
      <c r="D361" s="18">
        <v>61839</v>
      </c>
      <c r="E361" s="18">
        <v>56802</v>
      </c>
      <c r="F361" s="18">
        <v>0</v>
      </c>
      <c r="G361" s="18">
        <v>0</v>
      </c>
      <c r="H361" s="18">
        <v>0</v>
      </c>
      <c r="I361" s="18">
        <f t="shared" si="41"/>
        <v>0</v>
      </c>
      <c r="J361" s="18">
        <f t="shared" si="42"/>
        <v>56802</v>
      </c>
      <c r="K361" s="37">
        <f t="shared" si="43"/>
        <v>1</v>
      </c>
      <c r="L361" s="37">
        <f t="shared" si="44"/>
        <v>-1</v>
      </c>
      <c r="M361" s="37">
        <f t="shared" si="45"/>
        <v>-1</v>
      </c>
    </row>
    <row r="362" spans="1:13" x14ac:dyDescent="0.2">
      <c r="A362" s="17"/>
      <c r="B362" s="43" t="s">
        <v>98</v>
      </c>
      <c r="C362" s="17" t="s">
        <v>99</v>
      </c>
      <c r="D362" s="18">
        <v>0</v>
      </c>
      <c r="E362" s="18">
        <v>0</v>
      </c>
      <c r="F362" s="18">
        <v>0</v>
      </c>
      <c r="G362" s="18">
        <v>0</v>
      </c>
      <c r="H362" s="18">
        <v>0</v>
      </c>
      <c r="I362" s="18">
        <f t="shared" si="41"/>
        <v>0</v>
      </c>
      <c r="J362" s="18">
        <f t="shared" si="42"/>
        <v>0</v>
      </c>
      <c r="K362" s="37" t="str">
        <f t="shared" si="43"/>
        <v>NA</v>
      </c>
      <c r="L362" s="37" t="str">
        <f t="shared" si="44"/>
        <v>NA</v>
      </c>
      <c r="M362" s="37" t="str">
        <f t="shared" si="45"/>
        <v>NA</v>
      </c>
    </row>
    <row r="363" spans="1:13" x14ac:dyDescent="0.2">
      <c r="A363" s="17"/>
      <c r="B363" s="43" t="s">
        <v>431</v>
      </c>
      <c r="C363" s="17" t="s">
        <v>432</v>
      </c>
      <c r="D363" s="18">
        <v>128851.01000000001</v>
      </c>
      <c r="E363" s="18">
        <v>200408.5</v>
      </c>
      <c r="F363" s="18">
        <v>0</v>
      </c>
      <c r="G363" s="18">
        <v>68008.7</v>
      </c>
      <c r="H363" s="18">
        <v>30.75</v>
      </c>
      <c r="I363" s="18">
        <f t="shared" si="41"/>
        <v>68039.45</v>
      </c>
      <c r="J363" s="18">
        <f t="shared" si="42"/>
        <v>132369.04999999999</v>
      </c>
      <c r="K363" s="37">
        <f t="shared" si="43"/>
        <v>0.660496186538994</v>
      </c>
      <c r="L363" s="37">
        <f t="shared" si="44"/>
        <v>-1</v>
      </c>
      <c r="M363" s="37">
        <f t="shared" si="45"/>
        <v>-0.41825649681953181</v>
      </c>
    </row>
    <row r="364" spans="1:13" x14ac:dyDescent="0.2">
      <c r="A364" s="17"/>
      <c r="B364" s="43" t="s">
        <v>110</v>
      </c>
      <c r="C364" s="17" t="s">
        <v>111</v>
      </c>
      <c r="D364" s="18">
        <v>0</v>
      </c>
      <c r="E364" s="18">
        <v>0</v>
      </c>
      <c r="F364" s="18">
        <v>0</v>
      </c>
      <c r="G364" s="18">
        <v>0</v>
      </c>
      <c r="H364" s="18">
        <v>0</v>
      </c>
      <c r="I364" s="18">
        <f t="shared" si="41"/>
        <v>0</v>
      </c>
      <c r="J364" s="18">
        <f t="shared" si="42"/>
        <v>0</v>
      </c>
      <c r="K364" s="37" t="str">
        <f t="shared" si="43"/>
        <v>NA</v>
      </c>
      <c r="L364" s="37" t="str">
        <f t="shared" si="44"/>
        <v>NA</v>
      </c>
      <c r="M364" s="37" t="str">
        <f t="shared" si="45"/>
        <v>NA</v>
      </c>
    </row>
    <row r="365" spans="1:13" x14ac:dyDescent="0.2">
      <c r="A365" s="17"/>
      <c r="B365" s="43" t="s">
        <v>138</v>
      </c>
      <c r="C365" s="17" t="s">
        <v>139</v>
      </c>
      <c r="F365" s="18">
        <v>0</v>
      </c>
      <c r="G365" s="18">
        <v>0</v>
      </c>
      <c r="H365" s="18">
        <v>0</v>
      </c>
      <c r="I365" s="18">
        <f t="shared" si="41"/>
        <v>0</v>
      </c>
      <c r="J365" s="18">
        <f t="shared" si="42"/>
        <v>0</v>
      </c>
      <c r="K365" s="37" t="str">
        <f t="shared" si="43"/>
        <v>NA</v>
      </c>
      <c r="L365" s="37" t="str">
        <f t="shared" si="44"/>
        <v>NA</v>
      </c>
      <c r="M365" s="37" t="str">
        <f t="shared" si="45"/>
        <v>NA</v>
      </c>
    </row>
    <row r="366" spans="1:13" x14ac:dyDescent="0.2">
      <c r="A366" s="17"/>
      <c r="B366" s="43" t="s">
        <v>114</v>
      </c>
      <c r="C366" s="17" t="s">
        <v>115</v>
      </c>
      <c r="F366" s="18">
        <v>0</v>
      </c>
      <c r="G366" s="18">
        <v>0</v>
      </c>
      <c r="H366" s="18">
        <v>0</v>
      </c>
      <c r="I366" s="18">
        <f t="shared" si="41"/>
        <v>0</v>
      </c>
      <c r="J366" s="18">
        <f t="shared" si="42"/>
        <v>0</v>
      </c>
      <c r="K366" s="37" t="str">
        <f t="shared" si="43"/>
        <v>NA</v>
      </c>
      <c r="L366" s="37" t="str">
        <f t="shared" si="44"/>
        <v>NA</v>
      </c>
      <c r="M366" s="37" t="str">
        <f t="shared" si="45"/>
        <v>NA</v>
      </c>
    </row>
    <row r="367" spans="1:13" x14ac:dyDescent="0.2">
      <c r="A367" s="17"/>
      <c r="B367" s="43" t="s">
        <v>499</v>
      </c>
      <c r="C367" s="17" t="s">
        <v>60</v>
      </c>
      <c r="D367" s="18">
        <v>0</v>
      </c>
      <c r="E367" s="18">
        <v>0</v>
      </c>
      <c r="F367" s="18">
        <v>0</v>
      </c>
      <c r="G367" s="18">
        <v>0</v>
      </c>
      <c r="H367" s="18">
        <v>0</v>
      </c>
      <c r="I367" s="18">
        <f t="shared" si="41"/>
        <v>0</v>
      </c>
      <c r="J367" s="18">
        <f t="shared" si="42"/>
        <v>0</v>
      </c>
      <c r="K367" s="37" t="str">
        <f t="shared" si="43"/>
        <v>NA</v>
      </c>
      <c r="L367" s="37" t="str">
        <f t="shared" si="44"/>
        <v>NA</v>
      </c>
      <c r="M367" s="37" t="str">
        <f t="shared" si="45"/>
        <v>NA</v>
      </c>
    </row>
    <row r="368" spans="1:13" x14ac:dyDescent="0.2">
      <c r="A368" s="62" t="s">
        <v>140</v>
      </c>
      <c r="B368" s="63"/>
      <c r="C368" s="62"/>
      <c r="D368" s="64">
        <v>27650785.010000002</v>
      </c>
      <c r="E368" s="64">
        <v>3401630</v>
      </c>
      <c r="F368" s="64">
        <v>0</v>
      </c>
      <c r="G368" s="64">
        <v>324719.63</v>
      </c>
      <c r="H368" s="64">
        <v>2921.7</v>
      </c>
      <c r="I368" s="64">
        <f t="shared" si="41"/>
        <v>327641.33</v>
      </c>
      <c r="J368" s="64">
        <f t="shared" si="42"/>
        <v>3073988.67</v>
      </c>
      <c r="K368" s="65">
        <f t="shared" si="43"/>
        <v>0.90368107936489273</v>
      </c>
      <c r="L368" s="65">
        <f t="shared" si="44"/>
        <v>-1</v>
      </c>
      <c r="M368" s="65">
        <f t="shared" si="45"/>
        <v>-0.83635427049469135</v>
      </c>
    </row>
    <row r="369" spans="1:13" x14ac:dyDescent="0.2">
      <c r="A369" s="17" t="s">
        <v>141</v>
      </c>
      <c r="B369" s="43" t="s">
        <v>260</v>
      </c>
      <c r="C369" s="17" t="s">
        <v>261</v>
      </c>
      <c r="D369" s="18">
        <v>0</v>
      </c>
      <c r="E369" s="18">
        <v>0</v>
      </c>
      <c r="F369" s="18">
        <v>0</v>
      </c>
      <c r="G369" s="18">
        <v>0</v>
      </c>
      <c r="H369" s="18">
        <v>0</v>
      </c>
      <c r="I369" s="18">
        <f t="shared" si="41"/>
        <v>0</v>
      </c>
      <c r="J369" s="18">
        <f t="shared" si="42"/>
        <v>0</v>
      </c>
      <c r="K369" s="37" t="str">
        <f t="shared" si="43"/>
        <v>NA</v>
      </c>
      <c r="L369" s="37" t="str">
        <f t="shared" si="44"/>
        <v>NA</v>
      </c>
      <c r="M369" s="37" t="str">
        <f t="shared" si="45"/>
        <v>NA</v>
      </c>
    </row>
    <row r="370" spans="1:13" x14ac:dyDescent="0.2">
      <c r="A370" s="17"/>
      <c r="B370" s="43" t="s">
        <v>331</v>
      </c>
      <c r="C370" s="17" t="s">
        <v>332</v>
      </c>
      <c r="D370" s="18">
        <v>0</v>
      </c>
      <c r="E370" s="18">
        <v>0</v>
      </c>
      <c r="F370" s="18">
        <v>0</v>
      </c>
      <c r="G370" s="18">
        <v>0</v>
      </c>
      <c r="H370" s="18">
        <v>0</v>
      </c>
      <c r="I370" s="18">
        <f t="shared" si="41"/>
        <v>0</v>
      </c>
      <c r="J370" s="18">
        <f t="shared" si="42"/>
        <v>0</v>
      </c>
      <c r="K370" s="37" t="str">
        <f t="shared" si="43"/>
        <v>NA</v>
      </c>
      <c r="L370" s="37" t="str">
        <f t="shared" si="44"/>
        <v>NA</v>
      </c>
      <c r="M370" s="37" t="str">
        <f t="shared" si="45"/>
        <v>NA</v>
      </c>
    </row>
    <row r="371" spans="1:13" x14ac:dyDescent="0.2">
      <c r="A371" s="17"/>
      <c r="B371" s="43" t="s">
        <v>68</v>
      </c>
      <c r="C371" s="17" t="s">
        <v>69</v>
      </c>
      <c r="D371" s="18">
        <v>0</v>
      </c>
      <c r="E371" s="18">
        <v>0</v>
      </c>
      <c r="F371" s="18">
        <v>0</v>
      </c>
      <c r="G371" s="18">
        <v>0</v>
      </c>
      <c r="H371" s="18">
        <v>0</v>
      </c>
      <c r="I371" s="18">
        <f t="shared" si="41"/>
        <v>0</v>
      </c>
      <c r="J371" s="18">
        <f t="shared" si="42"/>
        <v>0</v>
      </c>
      <c r="K371" s="37" t="str">
        <f t="shared" si="43"/>
        <v>NA</v>
      </c>
      <c r="L371" s="37" t="str">
        <f t="shared" si="44"/>
        <v>NA</v>
      </c>
      <c r="M371" s="37" t="str">
        <f t="shared" si="45"/>
        <v>NA</v>
      </c>
    </row>
    <row r="372" spans="1:13" x14ac:dyDescent="0.2">
      <c r="A372" s="17"/>
      <c r="B372" s="43" t="s">
        <v>449</v>
      </c>
      <c r="C372" s="17" t="s">
        <v>450</v>
      </c>
      <c r="D372" s="18">
        <v>0</v>
      </c>
      <c r="E372" s="18">
        <v>0</v>
      </c>
      <c r="F372" s="18">
        <v>0</v>
      </c>
      <c r="G372" s="18">
        <v>0</v>
      </c>
      <c r="H372" s="18">
        <v>0</v>
      </c>
      <c r="I372" s="18">
        <f t="shared" si="41"/>
        <v>0</v>
      </c>
      <c r="J372" s="18">
        <f t="shared" si="42"/>
        <v>0</v>
      </c>
      <c r="K372" s="37" t="str">
        <f t="shared" si="43"/>
        <v>NA</v>
      </c>
      <c r="L372" s="37" t="str">
        <f t="shared" si="44"/>
        <v>NA</v>
      </c>
      <c r="M372" s="37" t="str">
        <f t="shared" si="45"/>
        <v>NA</v>
      </c>
    </row>
    <row r="373" spans="1:13" x14ac:dyDescent="0.2">
      <c r="A373" s="17"/>
      <c r="B373" s="43" t="s">
        <v>70</v>
      </c>
      <c r="C373" s="17" t="s">
        <v>71</v>
      </c>
      <c r="D373" s="18">
        <v>0</v>
      </c>
      <c r="E373" s="18">
        <v>65643</v>
      </c>
      <c r="F373" s="18">
        <v>0</v>
      </c>
      <c r="G373" s="18">
        <v>0</v>
      </c>
      <c r="H373" s="18">
        <v>0</v>
      </c>
      <c r="I373" s="18">
        <f t="shared" si="41"/>
        <v>0</v>
      </c>
      <c r="J373" s="18">
        <f t="shared" si="42"/>
        <v>65643</v>
      </c>
      <c r="K373" s="37">
        <f t="shared" si="43"/>
        <v>1</v>
      </c>
      <c r="L373" s="37">
        <f t="shared" si="44"/>
        <v>-1</v>
      </c>
      <c r="M373" s="37">
        <f t="shared" si="45"/>
        <v>-1</v>
      </c>
    </row>
    <row r="374" spans="1:13" x14ac:dyDescent="0.2">
      <c r="A374" s="17"/>
      <c r="B374" s="43" t="s">
        <v>120</v>
      </c>
      <c r="C374" s="17" t="s">
        <v>121</v>
      </c>
      <c r="D374" s="18">
        <v>198170</v>
      </c>
      <c r="E374" s="18">
        <v>103950</v>
      </c>
      <c r="F374" s="18">
        <v>17636.260000000002</v>
      </c>
      <c r="G374" s="18">
        <v>122892.78</v>
      </c>
      <c r="H374" s="18">
        <v>0</v>
      </c>
      <c r="I374" s="18">
        <f t="shared" si="41"/>
        <v>122892.78</v>
      </c>
      <c r="J374" s="18">
        <f t="shared" si="42"/>
        <v>-18942.78</v>
      </c>
      <c r="K374" s="37">
        <f t="shared" si="43"/>
        <v>-0.18222972582972582</v>
      </c>
      <c r="L374" s="37">
        <f t="shared" si="44"/>
        <v>-0.83033900913900904</v>
      </c>
      <c r="M374" s="37">
        <f t="shared" si="45"/>
        <v>1.0266795299938156</v>
      </c>
    </row>
    <row r="375" spans="1:13" x14ac:dyDescent="0.2">
      <c r="A375" s="17"/>
      <c r="B375" s="43" t="s">
        <v>72</v>
      </c>
      <c r="C375" s="17" t="s">
        <v>73</v>
      </c>
      <c r="D375" s="18">
        <v>42239798.5</v>
      </c>
      <c r="E375" s="18">
        <v>0</v>
      </c>
      <c r="F375" s="18">
        <v>8867.5</v>
      </c>
      <c r="G375" s="18">
        <v>1120667.5</v>
      </c>
      <c r="H375" s="18">
        <v>0</v>
      </c>
      <c r="I375" s="18">
        <f t="shared" si="41"/>
        <v>1120667.5</v>
      </c>
      <c r="J375" s="18">
        <f t="shared" si="42"/>
        <v>-1120667.5</v>
      </c>
      <c r="K375" s="37" t="str">
        <f t="shared" si="43"/>
        <v>NA</v>
      </c>
      <c r="L375" s="37" t="str">
        <f t="shared" si="44"/>
        <v>NA</v>
      </c>
      <c r="M375" s="37" t="str">
        <f t="shared" si="45"/>
        <v>NA</v>
      </c>
    </row>
    <row r="376" spans="1:13" x14ac:dyDescent="0.2">
      <c r="A376" s="17"/>
      <c r="B376" s="43" t="s">
        <v>74</v>
      </c>
      <c r="C376" s="17" t="s">
        <v>75</v>
      </c>
      <c r="D376" s="18">
        <v>25515</v>
      </c>
      <c r="E376" s="18">
        <v>35760</v>
      </c>
      <c r="F376" s="18">
        <v>1890</v>
      </c>
      <c r="G376" s="18">
        <v>8505</v>
      </c>
      <c r="H376" s="18">
        <v>0</v>
      </c>
      <c r="I376" s="18">
        <f t="shared" si="41"/>
        <v>8505</v>
      </c>
      <c r="J376" s="18">
        <f t="shared" si="42"/>
        <v>27255</v>
      </c>
      <c r="K376" s="37">
        <f t="shared" si="43"/>
        <v>0.76216442953020136</v>
      </c>
      <c r="L376" s="37">
        <f t="shared" si="44"/>
        <v>-0.94714765100671139</v>
      </c>
      <c r="M376" s="37">
        <f t="shared" si="45"/>
        <v>-0.59228187919463082</v>
      </c>
    </row>
    <row r="377" spans="1:13" x14ac:dyDescent="0.2">
      <c r="A377" s="17"/>
      <c r="B377" s="43" t="s">
        <v>76</v>
      </c>
      <c r="C377" s="17" t="s">
        <v>77</v>
      </c>
      <c r="D377" s="18">
        <v>50423.78</v>
      </c>
      <c r="E377" s="18">
        <v>45477.8</v>
      </c>
      <c r="F377" s="18">
        <v>4290.88</v>
      </c>
      <c r="G377" s="18">
        <v>29905.49</v>
      </c>
      <c r="H377" s="18">
        <v>0</v>
      </c>
      <c r="I377" s="18">
        <f t="shared" si="41"/>
        <v>29905.49</v>
      </c>
      <c r="J377" s="18">
        <f t="shared" si="42"/>
        <v>15572.310000000001</v>
      </c>
      <c r="K377" s="37">
        <f t="shared" si="43"/>
        <v>0.3424156401584949</v>
      </c>
      <c r="L377" s="37">
        <f t="shared" si="44"/>
        <v>-0.90564891001763503</v>
      </c>
      <c r="M377" s="37">
        <f t="shared" si="45"/>
        <v>0.12728747401400861</v>
      </c>
    </row>
    <row r="378" spans="1:13" x14ac:dyDescent="0.2">
      <c r="A378" s="17"/>
      <c r="B378" s="43" t="s">
        <v>82</v>
      </c>
      <c r="C378" s="17" t="s">
        <v>83</v>
      </c>
      <c r="D378" s="18">
        <v>6745.24</v>
      </c>
      <c r="E378" s="18">
        <v>4248.41</v>
      </c>
      <c r="F378" s="18">
        <v>1365.73</v>
      </c>
      <c r="G378" s="18">
        <v>37205.19</v>
      </c>
      <c r="H378" s="18">
        <v>0</v>
      </c>
      <c r="I378" s="18">
        <f t="shared" ref="I378:I386" si="46">SUM(G378:H378)</f>
        <v>37205.19</v>
      </c>
      <c r="J378" s="18">
        <f t="shared" ref="J378:J386" si="47">E378-I378</f>
        <v>-32956.78</v>
      </c>
      <c r="K378" s="37">
        <f t="shared" ref="K378:K386" si="48">IF(E378=0,"NA",J378/E378)</f>
        <v>-7.7574386652888965</v>
      </c>
      <c r="L378" s="37">
        <f t="shared" ref="L378:L386" si="49">IF(E378=0,"NA",(  ( F378 - (E378/$L$6)) / (E378/$L$6)))</f>
        <v>-0.6785314976661857</v>
      </c>
      <c r="M378" s="37">
        <f t="shared" ref="M378:M386" si="50">IF(E378=0,"NA",(  ( G378 - ($M$6*(E378/12))) / ($M$6*(E378/12))))</f>
        <v>14.012751997638111</v>
      </c>
    </row>
    <row r="379" spans="1:13" x14ac:dyDescent="0.2">
      <c r="A379" s="17"/>
      <c r="B379" s="43" t="s">
        <v>84</v>
      </c>
      <c r="C379" s="17" t="s">
        <v>85</v>
      </c>
      <c r="D379" s="18">
        <v>26298445</v>
      </c>
      <c r="E379" s="18">
        <v>2966862</v>
      </c>
      <c r="F379" s="18">
        <v>1079831</v>
      </c>
      <c r="G379" s="18">
        <v>2139450.6800000002</v>
      </c>
      <c r="H379" s="18">
        <v>249.1</v>
      </c>
      <c r="I379" s="18">
        <f t="shared" si="46"/>
        <v>2139699.7800000003</v>
      </c>
      <c r="J379" s="18">
        <f t="shared" si="47"/>
        <v>827162.21999999974</v>
      </c>
      <c r="K379" s="37">
        <f t="shared" si="48"/>
        <v>0.27880036887458864</v>
      </c>
      <c r="L379" s="37">
        <f t="shared" si="49"/>
        <v>-0.6360359868440123</v>
      </c>
      <c r="M379" s="37">
        <f t="shared" si="50"/>
        <v>0.2361982920482508</v>
      </c>
    </row>
    <row r="380" spans="1:13" x14ac:dyDescent="0.2">
      <c r="A380" s="17"/>
      <c r="B380" s="43" t="s">
        <v>122</v>
      </c>
      <c r="C380" s="17" t="s">
        <v>123</v>
      </c>
      <c r="D380" s="18">
        <v>0</v>
      </c>
      <c r="E380" s="18">
        <v>0</v>
      </c>
      <c r="F380" s="18">
        <v>4282.25</v>
      </c>
      <c r="G380" s="18">
        <v>155359.75</v>
      </c>
      <c r="H380" s="18">
        <v>2677</v>
      </c>
      <c r="I380" s="18">
        <f t="shared" si="46"/>
        <v>158036.75</v>
      </c>
      <c r="J380" s="18">
        <f t="shared" si="47"/>
        <v>-158036.75</v>
      </c>
      <c r="K380" s="37" t="str">
        <f t="shared" si="48"/>
        <v>NA</v>
      </c>
      <c r="L380" s="37" t="str">
        <f t="shared" si="49"/>
        <v>NA</v>
      </c>
      <c r="M380" s="37" t="str">
        <f t="shared" si="50"/>
        <v>NA</v>
      </c>
    </row>
    <row r="381" spans="1:13" x14ac:dyDescent="0.2">
      <c r="A381" s="17"/>
      <c r="B381" s="43" t="s">
        <v>298</v>
      </c>
      <c r="C381" s="17" t="s">
        <v>299</v>
      </c>
      <c r="D381" s="18">
        <v>8335</v>
      </c>
      <c r="E381" s="18">
        <v>8335</v>
      </c>
      <c r="F381" s="18">
        <v>26054.46</v>
      </c>
      <c r="G381" s="18">
        <v>136722.17000000001</v>
      </c>
      <c r="H381" s="18">
        <v>287122.2</v>
      </c>
      <c r="I381" s="18">
        <f t="shared" si="46"/>
        <v>423844.37</v>
      </c>
      <c r="J381" s="18">
        <f t="shared" si="47"/>
        <v>-415509.37</v>
      </c>
      <c r="K381" s="37">
        <f t="shared" si="48"/>
        <v>-49.851154169166165</v>
      </c>
      <c r="L381" s="37">
        <f t="shared" si="49"/>
        <v>2.1259100179964006</v>
      </c>
      <c r="M381" s="37">
        <f t="shared" si="50"/>
        <v>27.120079526951749</v>
      </c>
    </row>
    <row r="382" spans="1:13" x14ac:dyDescent="0.2">
      <c r="A382" s="17"/>
      <c r="B382" s="43" t="s">
        <v>92</v>
      </c>
      <c r="C382" s="17" t="s">
        <v>93</v>
      </c>
      <c r="D382" s="18">
        <v>27900</v>
      </c>
      <c r="E382" s="18">
        <v>365940</v>
      </c>
      <c r="F382" s="18">
        <v>0</v>
      </c>
      <c r="G382" s="18">
        <v>0</v>
      </c>
      <c r="H382" s="18">
        <v>0</v>
      </c>
      <c r="I382" s="18">
        <f t="shared" si="46"/>
        <v>0</v>
      </c>
      <c r="J382" s="18">
        <f t="shared" si="47"/>
        <v>365940</v>
      </c>
      <c r="K382" s="37">
        <f t="shared" si="48"/>
        <v>1</v>
      </c>
      <c r="L382" s="37">
        <f t="shared" si="49"/>
        <v>-1</v>
      </c>
      <c r="M382" s="37">
        <f t="shared" si="50"/>
        <v>-1</v>
      </c>
    </row>
    <row r="383" spans="1:13" x14ac:dyDescent="0.2">
      <c r="A383" s="17"/>
      <c r="B383" s="43" t="s">
        <v>94</v>
      </c>
      <c r="C383" s="17" t="s">
        <v>95</v>
      </c>
      <c r="D383" s="18">
        <v>42500</v>
      </c>
      <c r="E383" s="18">
        <v>42500</v>
      </c>
      <c r="F383" s="18">
        <v>101.25</v>
      </c>
      <c r="G383" s="18">
        <v>700.46</v>
      </c>
      <c r="H383" s="18">
        <v>0</v>
      </c>
      <c r="I383" s="18">
        <f t="shared" si="46"/>
        <v>700.46</v>
      </c>
      <c r="J383" s="18">
        <f t="shared" si="47"/>
        <v>41799.54</v>
      </c>
      <c r="K383" s="37">
        <f t="shared" si="48"/>
        <v>0.98351858823529414</v>
      </c>
      <c r="L383" s="37">
        <f t="shared" si="49"/>
        <v>-0.9976176470588235</v>
      </c>
      <c r="M383" s="37">
        <f t="shared" si="50"/>
        <v>-0.97174615126050423</v>
      </c>
    </row>
    <row r="384" spans="1:13" x14ac:dyDescent="0.2">
      <c r="A384" s="17"/>
      <c r="B384" s="43" t="s">
        <v>98</v>
      </c>
      <c r="C384" s="17" t="s">
        <v>99</v>
      </c>
      <c r="D384" s="18">
        <v>209500</v>
      </c>
      <c r="E384" s="18">
        <v>209500</v>
      </c>
      <c r="F384" s="18">
        <v>0</v>
      </c>
      <c r="G384" s="18">
        <v>1588.78</v>
      </c>
      <c r="H384" s="18">
        <v>1161.93</v>
      </c>
      <c r="I384" s="18">
        <f t="shared" si="46"/>
        <v>2750.71</v>
      </c>
      <c r="J384" s="18">
        <f t="shared" si="47"/>
        <v>206749.29</v>
      </c>
      <c r="K384" s="37">
        <f t="shared" si="48"/>
        <v>0.98687011933174229</v>
      </c>
      <c r="L384" s="37">
        <f t="shared" si="49"/>
        <v>-1</v>
      </c>
      <c r="M384" s="37">
        <f t="shared" si="50"/>
        <v>-0.98699941356972387</v>
      </c>
    </row>
    <row r="385" spans="1:13" x14ac:dyDescent="0.2">
      <c r="A385" s="17"/>
      <c r="B385" s="43" t="s">
        <v>302</v>
      </c>
      <c r="C385" s="17" t="s">
        <v>303</v>
      </c>
      <c r="D385" s="18">
        <v>0</v>
      </c>
      <c r="E385" s="18">
        <v>2100</v>
      </c>
      <c r="F385" s="18">
        <v>0</v>
      </c>
      <c r="G385" s="18">
        <v>0</v>
      </c>
      <c r="H385" s="18">
        <v>0</v>
      </c>
      <c r="I385" s="18">
        <f t="shared" si="46"/>
        <v>0</v>
      </c>
      <c r="J385" s="18">
        <f t="shared" si="47"/>
        <v>2100</v>
      </c>
      <c r="K385" s="37">
        <f t="shared" si="48"/>
        <v>1</v>
      </c>
      <c r="L385" s="37">
        <f t="shared" si="49"/>
        <v>-1</v>
      </c>
      <c r="M385" s="37">
        <f t="shared" si="50"/>
        <v>-1</v>
      </c>
    </row>
    <row r="386" spans="1:13" x14ac:dyDescent="0.2">
      <c r="A386" s="17"/>
      <c r="B386" s="43" t="s">
        <v>102</v>
      </c>
      <c r="C386" s="17" t="s">
        <v>103</v>
      </c>
      <c r="D386" s="18">
        <v>95000</v>
      </c>
      <c r="E386" s="18">
        <v>101055</v>
      </c>
      <c r="F386" s="18">
        <v>0</v>
      </c>
      <c r="G386" s="18">
        <v>1443.7</v>
      </c>
      <c r="H386" s="18">
        <v>3449.02</v>
      </c>
      <c r="I386" s="18">
        <f t="shared" si="46"/>
        <v>4892.72</v>
      </c>
      <c r="J386" s="18">
        <f t="shared" si="47"/>
        <v>96162.28</v>
      </c>
      <c r="K386" s="37">
        <f t="shared" si="48"/>
        <v>0.95158359309287022</v>
      </c>
      <c r="L386" s="37">
        <f t="shared" si="49"/>
        <v>-1</v>
      </c>
      <c r="M386" s="37">
        <f t="shared" si="50"/>
        <v>-0.97550923471659712</v>
      </c>
    </row>
    <row r="387" spans="1:13" x14ac:dyDescent="0.2">
      <c r="A387" s="17"/>
      <c r="B387" s="43" t="s">
        <v>104</v>
      </c>
      <c r="C387" s="17" t="s">
        <v>105</v>
      </c>
      <c r="D387" s="18">
        <v>50000</v>
      </c>
      <c r="E387" s="18">
        <v>121970</v>
      </c>
      <c r="F387" s="18">
        <v>0</v>
      </c>
      <c r="G387" s="18">
        <v>0</v>
      </c>
      <c r="H387" s="18">
        <v>0</v>
      </c>
      <c r="I387" s="18">
        <f t="shared" si="41"/>
        <v>0</v>
      </c>
      <c r="J387" s="18">
        <f t="shared" si="42"/>
        <v>121970</v>
      </c>
      <c r="K387" s="37">
        <f t="shared" si="43"/>
        <v>1</v>
      </c>
      <c r="L387" s="37">
        <f t="shared" si="44"/>
        <v>-1</v>
      </c>
      <c r="M387" s="37">
        <f t="shared" si="45"/>
        <v>-1</v>
      </c>
    </row>
    <row r="388" spans="1:13" x14ac:dyDescent="0.2">
      <c r="A388" s="17"/>
      <c r="B388" s="43" t="s">
        <v>110</v>
      </c>
      <c r="C388" s="17" t="s">
        <v>111</v>
      </c>
      <c r="D388" s="18">
        <v>25375.87</v>
      </c>
      <c r="E388" s="18">
        <v>25375.87</v>
      </c>
      <c r="F388" s="18">
        <v>0</v>
      </c>
      <c r="G388" s="18">
        <v>0</v>
      </c>
      <c r="H388" s="18">
        <v>0</v>
      </c>
      <c r="I388" s="18">
        <f t="shared" si="41"/>
        <v>0</v>
      </c>
      <c r="J388" s="18">
        <f t="shared" si="42"/>
        <v>25375.87</v>
      </c>
      <c r="K388" s="37">
        <f t="shared" si="43"/>
        <v>1</v>
      </c>
      <c r="L388" s="37">
        <f t="shared" si="44"/>
        <v>-1</v>
      </c>
      <c r="M388" s="37">
        <f t="shared" si="45"/>
        <v>-1</v>
      </c>
    </row>
    <row r="389" spans="1:13" x14ac:dyDescent="0.2">
      <c r="A389" s="17"/>
      <c r="B389" s="43" t="s">
        <v>112</v>
      </c>
      <c r="C389" s="17" t="s">
        <v>113</v>
      </c>
      <c r="D389" s="18">
        <v>11566415</v>
      </c>
      <c r="E389" s="18">
        <v>0</v>
      </c>
      <c r="F389" s="18">
        <v>23743.8</v>
      </c>
      <c r="G389" s="18">
        <v>40516.1</v>
      </c>
      <c r="H389" s="18">
        <v>800</v>
      </c>
      <c r="I389" s="18">
        <f t="shared" si="41"/>
        <v>41316.1</v>
      </c>
      <c r="J389" s="18">
        <f t="shared" si="42"/>
        <v>-41316.1</v>
      </c>
      <c r="K389" s="37" t="str">
        <f t="shared" si="43"/>
        <v>NA</v>
      </c>
      <c r="L389" s="37" t="str">
        <f t="shared" si="44"/>
        <v>NA</v>
      </c>
      <c r="M389" s="37" t="str">
        <f t="shared" si="45"/>
        <v>NA</v>
      </c>
    </row>
    <row r="390" spans="1:13" x14ac:dyDescent="0.2">
      <c r="A390" s="17"/>
      <c r="B390" s="43" t="s">
        <v>114</v>
      </c>
      <c r="C390" s="17" t="s">
        <v>115</v>
      </c>
      <c r="D390" s="18">
        <v>2500</v>
      </c>
      <c r="E390" s="18">
        <v>47500</v>
      </c>
      <c r="F390" s="18">
        <v>0</v>
      </c>
      <c r="G390" s="18">
        <v>0</v>
      </c>
      <c r="H390" s="18">
        <v>0</v>
      </c>
      <c r="I390" s="18">
        <f t="shared" si="41"/>
        <v>0</v>
      </c>
      <c r="J390" s="18">
        <f t="shared" si="42"/>
        <v>47500</v>
      </c>
      <c r="K390" s="37">
        <f t="shared" si="43"/>
        <v>1</v>
      </c>
      <c r="L390" s="37">
        <f t="shared" si="44"/>
        <v>-1</v>
      </c>
      <c r="M390" s="37">
        <f t="shared" si="45"/>
        <v>-1</v>
      </c>
    </row>
    <row r="391" spans="1:13" x14ac:dyDescent="0.2">
      <c r="A391" s="62" t="s">
        <v>142</v>
      </c>
      <c r="B391" s="63"/>
      <c r="C391" s="62"/>
      <c r="D391" s="64">
        <v>80846623.390000015</v>
      </c>
      <c r="E391" s="64">
        <v>4146217.08</v>
      </c>
      <c r="F391" s="64">
        <v>1168063.1300000001</v>
      </c>
      <c r="G391" s="64">
        <v>3794957.6</v>
      </c>
      <c r="H391" s="64">
        <v>295459.25</v>
      </c>
      <c r="I391" s="64">
        <f t="shared" si="41"/>
        <v>4090416.85</v>
      </c>
      <c r="J391" s="64">
        <f t="shared" si="42"/>
        <v>55800.229999999981</v>
      </c>
      <c r="K391" s="65">
        <f t="shared" si="43"/>
        <v>1.3458106250432981E-2</v>
      </c>
      <c r="L391" s="65">
        <f t="shared" si="44"/>
        <v>-0.7182822058125331</v>
      </c>
      <c r="M391" s="65">
        <f t="shared" si="45"/>
        <v>0.56905474905814613</v>
      </c>
    </row>
    <row r="392" spans="1:13" x14ac:dyDescent="0.2">
      <c r="A392" s="17" t="s">
        <v>453</v>
      </c>
      <c r="B392" s="43" t="s">
        <v>260</v>
      </c>
      <c r="C392" s="17" t="s">
        <v>261</v>
      </c>
      <c r="D392" s="18">
        <v>0</v>
      </c>
      <c r="E392" s="18">
        <v>0</v>
      </c>
      <c r="F392" s="18">
        <v>0</v>
      </c>
      <c r="G392" s="18">
        <v>0</v>
      </c>
      <c r="H392" s="18">
        <v>0</v>
      </c>
      <c r="I392" s="18">
        <f t="shared" si="41"/>
        <v>0</v>
      </c>
      <c r="J392" s="18">
        <f t="shared" si="42"/>
        <v>0</v>
      </c>
      <c r="K392" s="37" t="str">
        <f t="shared" si="43"/>
        <v>NA</v>
      </c>
      <c r="L392" s="37" t="str">
        <f t="shared" si="44"/>
        <v>NA</v>
      </c>
      <c r="M392" s="37" t="str">
        <f t="shared" si="45"/>
        <v>NA</v>
      </c>
    </row>
    <row r="393" spans="1:13" x14ac:dyDescent="0.2">
      <c r="A393" s="17"/>
      <c r="B393" s="43" t="s">
        <v>268</v>
      </c>
      <c r="C393" s="17" t="s">
        <v>269</v>
      </c>
      <c r="D393" s="18">
        <v>0</v>
      </c>
      <c r="E393" s="18">
        <v>0</v>
      </c>
      <c r="F393" s="18">
        <v>0</v>
      </c>
      <c r="G393" s="18">
        <v>0</v>
      </c>
      <c r="H393" s="18">
        <v>0</v>
      </c>
      <c r="I393" s="18">
        <f t="shared" si="41"/>
        <v>0</v>
      </c>
      <c r="J393" s="18">
        <f t="shared" si="42"/>
        <v>0</v>
      </c>
      <c r="K393" s="37" t="str">
        <f t="shared" si="43"/>
        <v>NA</v>
      </c>
      <c r="L393" s="37" t="str">
        <f t="shared" si="44"/>
        <v>NA</v>
      </c>
      <c r="M393" s="37" t="str">
        <f t="shared" si="45"/>
        <v>NA</v>
      </c>
    </row>
    <row r="394" spans="1:13" x14ac:dyDescent="0.2">
      <c r="A394" s="17"/>
      <c r="B394" s="43" t="s">
        <v>68</v>
      </c>
      <c r="C394" s="17" t="s">
        <v>69</v>
      </c>
      <c r="F394" s="18">
        <v>0</v>
      </c>
      <c r="G394" s="18">
        <v>0</v>
      </c>
      <c r="H394" s="18">
        <v>0</v>
      </c>
      <c r="I394" s="18">
        <f t="shared" si="41"/>
        <v>0</v>
      </c>
      <c r="J394" s="18">
        <f t="shared" si="42"/>
        <v>0</v>
      </c>
      <c r="K394" s="37" t="str">
        <f t="shared" si="43"/>
        <v>NA</v>
      </c>
      <c r="L394" s="37" t="str">
        <f t="shared" si="44"/>
        <v>NA</v>
      </c>
      <c r="M394" s="37" t="str">
        <f t="shared" si="45"/>
        <v>NA</v>
      </c>
    </row>
    <row r="395" spans="1:13" x14ac:dyDescent="0.2">
      <c r="A395" s="17"/>
      <c r="B395" s="43" t="s">
        <v>316</v>
      </c>
      <c r="C395" s="17" t="s">
        <v>317</v>
      </c>
      <c r="D395" s="18">
        <v>0</v>
      </c>
      <c r="E395" s="18">
        <v>0</v>
      </c>
      <c r="F395" s="18">
        <v>0</v>
      </c>
      <c r="G395" s="18">
        <v>0</v>
      </c>
      <c r="H395" s="18">
        <v>0</v>
      </c>
      <c r="I395" s="18">
        <f t="shared" si="41"/>
        <v>0</v>
      </c>
      <c r="J395" s="18">
        <f t="shared" si="42"/>
        <v>0</v>
      </c>
      <c r="K395" s="37" t="str">
        <f t="shared" si="43"/>
        <v>NA</v>
      </c>
      <c r="L395" s="37" t="str">
        <f t="shared" si="44"/>
        <v>NA</v>
      </c>
      <c r="M395" s="37" t="str">
        <f t="shared" si="45"/>
        <v>NA</v>
      </c>
    </row>
    <row r="396" spans="1:13" x14ac:dyDescent="0.2">
      <c r="A396" s="17"/>
      <c r="B396" s="43" t="s">
        <v>318</v>
      </c>
      <c r="C396" s="17" t="s">
        <v>319</v>
      </c>
      <c r="D396" s="18">
        <v>479919</v>
      </c>
      <c r="E396" s="18">
        <v>0</v>
      </c>
      <c r="F396" s="18">
        <v>10227.959999999999</v>
      </c>
      <c r="G396" s="18">
        <v>10227.959999999999</v>
      </c>
      <c r="H396" s="18">
        <v>0</v>
      </c>
      <c r="I396" s="18">
        <f t="shared" si="41"/>
        <v>10227.959999999999</v>
      </c>
      <c r="J396" s="18">
        <f t="shared" si="42"/>
        <v>-10227.959999999999</v>
      </c>
      <c r="K396" s="37" t="str">
        <f t="shared" si="43"/>
        <v>NA</v>
      </c>
      <c r="L396" s="37" t="str">
        <f t="shared" si="44"/>
        <v>NA</v>
      </c>
      <c r="M396" s="37" t="str">
        <f t="shared" si="45"/>
        <v>NA</v>
      </c>
    </row>
    <row r="397" spans="1:13" x14ac:dyDescent="0.2">
      <c r="A397" s="17"/>
      <c r="B397" s="43" t="s">
        <v>120</v>
      </c>
      <c r="C397" s="17" t="s">
        <v>121</v>
      </c>
      <c r="D397" s="18">
        <v>0</v>
      </c>
      <c r="E397" s="18">
        <v>0</v>
      </c>
      <c r="F397" s="18">
        <v>0</v>
      </c>
      <c r="G397" s="18">
        <v>0</v>
      </c>
      <c r="H397" s="18">
        <v>0</v>
      </c>
      <c r="I397" s="18">
        <f t="shared" si="41"/>
        <v>0</v>
      </c>
      <c r="J397" s="18">
        <f t="shared" si="42"/>
        <v>0</v>
      </c>
      <c r="K397" s="37" t="str">
        <f t="shared" si="43"/>
        <v>NA</v>
      </c>
      <c r="L397" s="37" t="str">
        <f t="shared" si="44"/>
        <v>NA</v>
      </c>
      <c r="M397" s="37" t="str">
        <f t="shared" si="45"/>
        <v>NA</v>
      </c>
    </row>
    <row r="398" spans="1:13" x14ac:dyDescent="0.2">
      <c r="B398" s="31" t="s">
        <v>72</v>
      </c>
      <c r="C398" s="23" t="s">
        <v>73</v>
      </c>
      <c r="D398" s="18">
        <v>0</v>
      </c>
      <c r="E398" s="18">
        <v>0</v>
      </c>
      <c r="F398" s="18">
        <v>0</v>
      </c>
      <c r="G398" s="18">
        <v>79749.75</v>
      </c>
      <c r="H398" s="18">
        <v>0</v>
      </c>
      <c r="I398" s="18">
        <f t="shared" si="41"/>
        <v>79749.75</v>
      </c>
      <c r="J398" s="18">
        <f t="shared" si="42"/>
        <v>-79749.75</v>
      </c>
      <c r="K398" s="37" t="str">
        <f t="shared" si="43"/>
        <v>NA</v>
      </c>
      <c r="L398" s="37" t="str">
        <f t="shared" si="44"/>
        <v>NA</v>
      </c>
      <c r="M398" s="37" t="str">
        <f t="shared" si="45"/>
        <v>NA</v>
      </c>
    </row>
    <row r="399" spans="1:13" x14ac:dyDescent="0.2">
      <c r="B399" s="31" t="s">
        <v>74</v>
      </c>
      <c r="C399" s="23" t="s">
        <v>75</v>
      </c>
      <c r="D399" s="18">
        <v>79380</v>
      </c>
      <c r="E399" s="18">
        <v>0</v>
      </c>
      <c r="F399" s="18">
        <v>1653.75</v>
      </c>
      <c r="G399" s="18">
        <v>1653.75</v>
      </c>
      <c r="H399" s="18">
        <v>0</v>
      </c>
      <c r="I399" s="18">
        <f t="shared" si="41"/>
        <v>1653.75</v>
      </c>
      <c r="J399" s="18">
        <f t="shared" si="42"/>
        <v>-1653.75</v>
      </c>
      <c r="K399" s="37" t="str">
        <f t="shared" si="43"/>
        <v>NA</v>
      </c>
      <c r="L399" s="37" t="str">
        <f t="shared" si="44"/>
        <v>NA</v>
      </c>
      <c r="M399" s="37" t="str">
        <f t="shared" si="45"/>
        <v>NA</v>
      </c>
    </row>
    <row r="400" spans="1:13" x14ac:dyDescent="0.2">
      <c r="B400" s="31" t="s">
        <v>76</v>
      </c>
      <c r="C400" s="23" t="s">
        <v>77</v>
      </c>
      <c r="D400" s="18">
        <v>95071.95</v>
      </c>
      <c r="E400" s="18">
        <v>0</v>
      </c>
      <c r="F400" s="18">
        <v>2043.54</v>
      </c>
      <c r="G400" s="18">
        <v>2043.54</v>
      </c>
      <c r="H400" s="18">
        <v>0</v>
      </c>
      <c r="I400" s="18">
        <f t="shared" si="41"/>
        <v>2043.54</v>
      </c>
      <c r="J400" s="18">
        <f t="shared" si="42"/>
        <v>-2043.54</v>
      </c>
      <c r="K400" s="37" t="str">
        <f t="shared" si="43"/>
        <v>NA</v>
      </c>
      <c r="L400" s="37" t="str">
        <f t="shared" si="44"/>
        <v>NA</v>
      </c>
      <c r="M400" s="37" t="str">
        <f t="shared" si="45"/>
        <v>NA</v>
      </c>
    </row>
    <row r="401" spans="1:13" x14ac:dyDescent="0.2">
      <c r="B401" s="31" t="s">
        <v>82</v>
      </c>
      <c r="C401" s="23" t="s">
        <v>83</v>
      </c>
      <c r="D401" s="18">
        <v>12717.85</v>
      </c>
      <c r="E401" s="18">
        <v>0</v>
      </c>
      <c r="F401" s="18">
        <v>287.12</v>
      </c>
      <c r="G401" s="18">
        <v>3379.3999999999996</v>
      </c>
      <c r="H401" s="18">
        <v>0</v>
      </c>
      <c r="I401" s="18">
        <f t="shared" si="41"/>
        <v>3379.3999999999996</v>
      </c>
      <c r="J401" s="18">
        <f t="shared" si="42"/>
        <v>-3379.3999999999996</v>
      </c>
      <c r="K401" s="37" t="str">
        <f t="shared" si="43"/>
        <v>NA</v>
      </c>
      <c r="L401" s="37" t="str">
        <f t="shared" si="44"/>
        <v>NA</v>
      </c>
      <c r="M401" s="37" t="str">
        <f t="shared" si="45"/>
        <v>NA</v>
      </c>
    </row>
    <row r="402" spans="1:13" x14ac:dyDescent="0.2">
      <c r="B402" s="31" t="s">
        <v>84</v>
      </c>
      <c r="C402" s="23" t="s">
        <v>85</v>
      </c>
      <c r="D402" s="18">
        <v>0</v>
      </c>
      <c r="E402" s="18">
        <v>0</v>
      </c>
      <c r="F402" s="18">
        <v>0</v>
      </c>
      <c r="G402" s="18">
        <v>0</v>
      </c>
      <c r="H402" s="18">
        <v>0</v>
      </c>
      <c r="I402" s="18">
        <f t="shared" si="41"/>
        <v>0</v>
      </c>
      <c r="J402" s="18">
        <f t="shared" si="42"/>
        <v>0</v>
      </c>
      <c r="K402" s="37" t="str">
        <f t="shared" si="43"/>
        <v>NA</v>
      </c>
      <c r="L402" s="37" t="str">
        <f t="shared" si="44"/>
        <v>NA</v>
      </c>
      <c r="M402" s="37" t="str">
        <f t="shared" si="45"/>
        <v>NA</v>
      </c>
    </row>
    <row r="403" spans="1:13" x14ac:dyDescent="0.2">
      <c r="A403" s="17"/>
      <c r="B403" s="43" t="s">
        <v>353</v>
      </c>
      <c r="C403" s="17" t="s">
        <v>354</v>
      </c>
      <c r="D403" s="18">
        <v>0</v>
      </c>
      <c r="E403" s="18">
        <v>0</v>
      </c>
      <c r="F403" s="18">
        <v>0</v>
      </c>
      <c r="G403" s="18">
        <v>0</v>
      </c>
      <c r="H403" s="18">
        <v>0</v>
      </c>
      <c r="I403" s="18">
        <f t="shared" si="41"/>
        <v>0</v>
      </c>
      <c r="J403" s="18">
        <f t="shared" si="42"/>
        <v>0</v>
      </c>
      <c r="K403" s="37" t="str">
        <f t="shared" si="43"/>
        <v>NA</v>
      </c>
      <c r="L403" s="37" t="str">
        <f t="shared" si="44"/>
        <v>NA</v>
      </c>
      <c r="M403" s="37" t="str">
        <f t="shared" si="45"/>
        <v>NA</v>
      </c>
    </row>
    <row r="404" spans="1:13" x14ac:dyDescent="0.2">
      <c r="A404" s="17"/>
      <c r="B404" s="43" t="s">
        <v>88</v>
      </c>
      <c r="C404" s="17" t="s">
        <v>89</v>
      </c>
      <c r="D404" s="18">
        <v>0</v>
      </c>
      <c r="E404" s="18">
        <v>0</v>
      </c>
      <c r="F404" s="18">
        <v>0</v>
      </c>
      <c r="G404" s="18">
        <v>0</v>
      </c>
      <c r="H404" s="18">
        <v>0</v>
      </c>
      <c r="I404" s="18">
        <f t="shared" si="41"/>
        <v>0</v>
      </c>
      <c r="J404" s="18">
        <f t="shared" si="42"/>
        <v>0</v>
      </c>
      <c r="K404" s="37" t="str">
        <f t="shared" si="43"/>
        <v>NA</v>
      </c>
      <c r="L404" s="37" t="str">
        <f t="shared" si="44"/>
        <v>NA</v>
      </c>
      <c r="M404" s="37" t="str">
        <f t="shared" si="45"/>
        <v>NA</v>
      </c>
    </row>
    <row r="405" spans="1:13" x14ac:dyDescent="0.2">
      <c r="A405" s="17"/>
      <c r="B405" s="43" t="s">
        <v>298</v>
      </c>
      <c r="C405" s="17" t="s">
        <v>299</v>
      </c>
      <c r="D405" s="18">
        <v>0</v>
      </c>
      <c r="E405" s="18">
        <v>0</v>
      </c>
      <c r="F405" s="18">
        <v>0</v>
      </c>
      <c r="G405" s="18">
        <v>0</v>
      </c>
      <c r="H405" s="18">
        <v>0</v>
      </c>
      <c r="I405" s="18">
        <f t="shared" si="41"/>
        <v>0</v>
      </c>
      <c r="J405" s="18">
        <f t="shared" si="42"/>
        <v>0</v>
      </c>
      <c r="K405" s="37" t="str">
        <f t="shared" si="43"/>
        <v>NA</v>
      </c>
      <c r="L405" s="37" t="str">
        <f t="shared" si="44"/>
        <v>NA</v>
      </c>
      <c r="M405" s="37" t="str">
        <f t="shared" si="45"/>
        <v>NA</v>
      </c>
    </row>
    <row r="406" spans="1:13" x14ac:dyDescent="0.2">
      <c r="A406" s="17"/>
      <c r="B406" s="43" t="s">
        <v>94</v>
      </c>
      <c r="C406" s="17" t="s">
        <v>95</v>
      </c>
      <c r="D406" s="18">
        <v>0</v>
      </c>
      <c r="E406" s="18">
        <v>0</v>
      </c>
      <c r="F406" s="18">
        <v>0</v>
      </c>
      <c r="G406" s="18">
        <v>0</v>
      </c>
      <c r="H406" s="18">
        <v>0</v>
      </c>
      <c r="I406" s="18">
        <f t="shared" si="41"/>
        <v>0</v>
      </c>
      <c r="J406" s="18">
        <f t="shared" si="42"/>
        <v>0</v>
      </c>
      <c r="K406" s="37" t="str">
        <f t="shared" si="43"/>
        <v>NA</v>
      </c>
      <c r="L406" s="37" t="str">
        <f t="shared" si="44"/>
        <v>NA</v>
      </c>
      <c r="M406" s="37" t="str">
        <f t="shared" si="45"/>
        <v>NA</v>
      </c>
    </row>
    <row r="407" spans="1:13" x14ac:dyDescent="0.2">
      <c r="A407" s="17"/>
      <c r="B407" s="43" t="s">
        <v>96</v>
      </c>
      <c r="C407" s="17" t="s">
        <v>97</v>
      </c>
      <c r="D407" s="18">
        <v>0</v>
      </c>
      <c r="E407" s="18">
        <v>0</v>
      </c>
      <c r="F407" s="18">
        <v>0</v>
      </c>
      <c r="G407" s="18">
        <v>0</v>
      </c>
      <c r="H407" s="18">
        <v>45</v>
      </c>
      <c r="I407" s="18">
        <f t="shared" si="41"/>
        <v>45</v>
      </c>
      <c r="J407" s="18">
        <f t="shared" si="42"/>
        <v>-45</v>
      </c>
      <c r="K407" s="37" t="str">
        <f t="shared" si="43"/>
        <v>NA</v>
      </c>
      <c r="L407" s="37" t="str">
        <f t="shared" si="44"/>
        <v>NA</v>
      </c>
      <c r="M407" s="37" t="str">
        <f t="shared" si="45"/>
        <v>NA</v>
      </c>
    </row>
    <row r="408" spans="1:13" x14ac:dyDescent="0.2">
      <c r="A408" s="17"/>
      <c r="B408" s="43" t="s">
        <v>98</v>
      </c>
      <c r="C408" s="17" t="s">
        <v>99</v>
      </c>
      <c r="D408" s="18">
        <v>0</v>
      </c>
      <c r="E408" s="18">
        <v>7500</v>
      </c>
      <c r="F408" s="18">
        <v>0</v>
      </c>
      <c r="G408" s="18">
        <v>2000</v>
      </c>
      <c r="H408" s="18">
        <v>0</v>
      </c>
      <c r="I408" s="18">
        <f t="shared" si="41"/>
        <v>2000</v>
      </c>
      <c r="J408" s="18">
        <f t="shared" si="42"/>
        <v>5500</v>
      </c>
      <c r="K408" s="37">
        <f t="shared" si="43"/>
        <v>0.73333333333333328</v>
      </c>
      <c r="L408" s="37">
        <f t="shared" si="44"/>
        <v>-1</v>
      </c>
      <c r="M408" s="37">
        <f t="shared" si="45"/>
        <v>-0.54285714285714282</v>
      </c>
    </row>
    <row r="409" spans="1:13" x14ac:dyDescent="0.2">
      <c r="A409" s="17"/>
      <c r="B409" s="43" t="s">
        <v>302</v>
      </c>
      <c r="C409" s="17" t="s">
        <v>303</v>
      </c>
      <c r="D409" s="18">
        <v>0</v>
      </c>
      <c r="E409" s="18">
        <v>0</v>
      </c>
      <c r="F409" s="18">
        <v>0</v>
      </c>
      <c r="G409" s="18">
        <v>0</v>
      </c>
      <c r="H409" s="18">
        <v>0</v>
      </c>
      <c r="I409" s="18">
        <f t="shared" si="41"/>
        <v>0</v>
      </c>
      <c r="J409" s="18">
        <f t="shared" si="42"/>
        <v>0</v>
      </c>
      <c r="K409" s="37" t="str">
        <f t="shared" si="43"/>
        <v>NA</v>
      </c>
      <c r="L409" s="37" t="str">
        <f t="shared" si="44"/>
        <v>NA</v>
      </c>
      <c r="M409" s="37" t="str">
        <f t="shared" si="45"/>
        <v>NA</v>
      </c>
    </row>
    <row r="410" spans="1:13" x14ac:dyDescent="0.2">
      <c r="A410" s="17"/>
      <c r="B410" s="43" t="s">
        <v>100</v>
      </c>
      <c r="C410" s="17" t="s">
        <v>101</v>
      </c>
      <c r="D410" s="18">
        <v>0</v>
      </c>
      <c r="E410" s="18">
        <v>0</v>
      </c>
      <c r="F410" s="18">
        <v>0</v>
      </c>
      <c r="G410" s="18">
        <v>0</v>
      </c>
      <c r="H410" s="18">
        <v>2910</v>
      </c>
      <c r="I410" s="18">
        <f t="shared" si="41"/>
        <v>2910</v>
      </c>
      <c r="J410" s="18">
        <f t="shared" si="42"/>
        <v>-2910</v>
      </c>
      <c r="K410" s="37" t="str">
        <f t="shared" si="43"/>
        <v>NA</v>
      </c>
      <c r="L410" s="37" t="str">
        <f t="shared" si="44"/>
        <v>NA</v>
      </c>
      <c r="M410" s="37" t="str">
        <f t="shared" si="45"/>
        <v>NA</v>
      </c>
    </row>
    <row r="411" spans="1:13" x14ac:dyDescent="0.2">
      <c r="A411" s="17"/>
      <c r="B411" s="43" t="s">
        <v>102</v>
      </c>
      <c r="C411" s="17" t="s">
        <v>103</v>
      </c>
      <c r="D411" s="18">
        <v>0</v>
      </c>
      <c r="E411" s="18">
        <v>1122880</v>
      </c>
      <c r="F411" s="18">
        <v>0</v>
      </c>
      <c r="G411" s="18">
        <v>6521.4</v>
      </c>
      <c r="H411" s="18">
        <v>0</v>
      </c>
      <c r="I411" s="18">
        <f t="shared" si="41"/>
        <v>6521.4</v>
      </c>
      <c r="J411" s="18">
        <f t="shared" si="42"/>
        <v>1116358.6000000001</v>
      </c>
      <c r="K411" s="37">
        <f t="shared" si="43"/>
        <v>0.9941922556283842</v>
      </c>
      <c r="L411" s="37">
        <f t="shared" si="44"/>
        <v>-1</v>
      </c>
      <c r="M411" s="37">
        <f t="shared" si="45"/>
        <v>-0.99004386679151568</v>
      </c>
    </row>
    <row r="412" spans="1:13" x14ac:dyDescent="0.2">
      <c r="A412" s="17"/>
      <c r="B412" s="43" t="s">
        <v>104</v>
      </c>
      <c r="C412" s="17" t="s">
        <v>105</v>
      </c>
      <c r="D412" s="18">
        <v>0</v>
      </c>
      <c r="E412" s="18">
        <v>1149560</v>
      </c>
      <c r="F412" s="18">
        <v>0</v>
      </c>
      <c r="G412" s="18">
        <v>0</v>
      </c>
      <c r="H412" s="18">
        <v>0</v>
      </c>
      <c r="I412" s="18">
        <f t="shared" si="41"/>
        <v>0</v>
      </c>
      <c r="J412" s="18">
        <f t="shared" si="42"/>
        <v>1149560</v>
      </c>
      <c r="K412" s="37">
        <f t="shared" si="43"/>
        <v>1</v>
      </c>
      <c r="L412" s="37">
        <f t="shared" si="44"/>
        <v>-1</v>
      </c>
      <c r="M412" s="37">
        <f t="shared" si="45"/>
        <v>-1</v>
      </c>
    </row>
    <row r="413" spans="1:13" x14ac:dyDescent="0.2">
      <c r="A413" s="17"/>
      <c r="B413" s="43" t="s">
        <v>106</v>
      </c>
      <c r="C413" s="17" t="s">
        <v>107</v>
      </c>
      <c r="D413" s="18">
        <v>0</v>
      </c>
      <c r="E413" s="18">
        <v>0</v>
      </c>
      <c r="F413" s="18">
        <v>0</v>
      </c>
      <c r="G413" s="18">
        <v>0</v>
      </c>
      <c r="H413" s="18">
        <v>0</v>
      </c>
      <c r="I413" s="18">
        <f t="shared" si="41"/>
        <v>0</v>
      </c>
      <c r="J413" s="18">
        <f t="shared" si="42"/>
        <v>0</v>
      </c>
      <c r="K413" s="37" t="str">
        <f t="shared" si="43"/>
        <v>NA</v>
      </c>
      <c r="L413" s="37" t="str">
        <f t="shared" si="44"/>
        <v>NA</v>
      </c>
      <c r="M413" s="37" t="str">
        <f t="shared" si="45"/>
        <v>NA</v>
      </c>
    </row>
    <row r="414" spans="1:13" x14ac:dyDescent="0.2">
      <c r="A414" s="17"/>
      <c r="B414" s="43" t="s">
        <v>108</v>
      </c>
      <c r="C414" s="17" t="s">
        <v>109</v>
      </c>
      <c r="D414" s="18">
        <v>0</v>
      </c>
      <c r="E414" s="18">
        <v>0</v>
      </c>
      <c r="F414" s="18">
        <v>0</v>
      </c>
      <c r="G414" s="18">
        <v>0</v>
      </c>
      <c r="H414" s="18">
        <v>0</v>
      </c>
      <c r="I414" s="18">
        <f t="shared" ref="I414:I445" si="51">SUM(G414:H414)</f>
        <v>0</v>
      </c>
      <c r="J414" s="18">
        <f t="shared" ref="J414:J445" si="52">E414-I414</f>
        <v>0</v>
      </c>
      <c r="K414" s="37" t="str">
        <f t="shared" ref="K414:K445" si="53">IF(E414=0,"NA",J414/E414)</f>
        <v>NA</v>
      </c>
      <c r="L414" s="37" t="str">
        <f t="shared" ref="L414:L445" si="54">IF(E414=0,"NA",(  ( F414 - (E414/$L$6)) / (E414/$L$6)))</f>
        <v>NA</v>
      </c>
      <c r="M414" s="37" t="str">
        <f t="shared" ref="M414:M445" si="55">IF(E414=0,"NA",(  ( G414 - ($M$6*(E414/12))) / ($M$6*(E414/12))))</f>
        <v>NA</v>
      </c>
    </row>
    <row r="415" spans="1:13" x14ac:dyDescent="0.2">
      <c r="A415" s="17"/>
      <c r="B415" s="43" t="s">
        <v>114</v>
      </c>
      <c r="C415" s="17" t="s">
        <v>115</v>
      </c>
      <c r="D415" s="18">
        <v>0</v>
      </c>
      <c r="E415" s="18">
        <v>-500</v>
      </c>
      <c r="F415" s="18">
        <v>0</v>
      </c>
      <c r="G415" s="18">
        <v>0</v>
      </c>
      <c r="H415" s="18">
        <v>0</v>
      </c>
      <c r="I415" s="18">
        <f t="shared" si="51"/>
        <v>0</v>
      </c>
      <c r="J415" s="18">
        <f t="shared" si="52"/>
        <v>-500</v>
      </c>
      <c r="K415" s="37">
        <f t="shared" si="53"/>
        <v>1</v>
      </c>
      <c r="L415" s="37">
        <f t="shared" si="54"/>
        <v>-1</v>
      </c>
      <c r="M415" s="37">
        <f t="shared" si="55"/>
        <v>-1</v>
      </c>
    </row>
    <row r="416" spans="1:13" x14ac:dyDescent="0.2">
      <c r="A416" s="17"/>
      <c r="B416" s="43" t="s">
        <v>116</v>
      </c>
      <c r="C416" s="17" t="s">
        <v>117</v>
      </c>
      <c r="D416" s="18">
        <v>0</v>
      </c>
      <c r="E416" s="18">
        <v>0</v>
      </c>
      <c r="F416" s="18">
        <v>0</v>
      </c>
      <c r="G416" s="18">
        <v>0</v>
      </c>
      <c r="H416" s="18">
        <v>0</v>
      </c>
      <c r="I416" s="18">
        <f t="shared" si="51"/>
        <v>0</v>
      </c>
      <c r="J416" s="18">
        <f t="shared" si="52"/>
        <v>0</v>
      </c>
      <c r="K416" s="37" t="str">
        <f t="shared" si="53"/>
        <v>NA</v>
      </c>
      <c r="L416" s="37" t="str">
        <f t="shared" si="54"/>
        <v>NA</v>
      </c>
      <c r="M416" s="37" t="str">
        <f t="shared" si="55"/>
        <v>NA</v>
      </c>
    </row>
    <row r="417" spans="1:13" x14ac:dyDescent="0.2">
      <c r="A417" s="62" t="s">
        <v>454</v>
      </c>
      <c r="B417" s="63"/>
      <c r="C417" s="62"/>
      <c r="D417" s="64">
        <v>667088.79999999993</v>
      </c>
      <c r="E417" s="64">
        <v>2279440</v>
      </c>
      <c r="F417" s="64">
        <v>14212.37</v>
      </c>
      <c r="G417" s="64">
        <v>105575.79999999997</v>
      </c>
      <c r="H417" s="64">
        <v>2955</v>
      </c>
      <c r="I417" s="64">
        <f t="shared" si="51"/>
        <v>108530.79999999997</v>
      </c>
      <c r="J417" s="64">
        <f t="shared" si="52"/>
        <v>2170909.2000000002</v>
      </c>
      <c r="K417" s="65">
        <f t="shared" si="53"/>
        <v>0.95238707752781393</v>
      </c>
      <c r="L417" s="65">
        <f t="shared" si="54"/>
        <v>-0.99376497297581856</v>
      </c>
      <c r="M417" s="65">
        <f t="shared" si="55"/>
        <v>-0.92060019754225342</v>
      </c>
    </row>
    <row r="418" spans="1:13" x14ac:dyDescent="0.2">
      <c r="A418" s="17" t="s">
        <v>143</v>
      </c>
      <c r="B418" s="43" t="s">
        <v>68</v>
      </c>
      <c r="C418" s="17" t="s">
        <v>69</v>
      </c>
      <c r="D418" s="18">
        <v>0</v>
      </c>
      <c r="E418" s="18">
        <v>0</v>
      </c>
      <c r="F418" s="18">
        <v>0</v>
      </c>
      <c r="G418" s="18">
        <v>0</v>
      </c>
      <c r="H418" s="18">
        <v>0</v>
      </c>
      <c r="I418" s="18">
        <f t="shared" si="51"/>
        <v>0</v>
      </c>
      <c r="J418" s="18">
        <f t="shared" si="52"/>
        <v>0</v>
      </c>
      <c r="K418" s="37" t="str">
        <f t="shared" si="53"/>
        <v>NA</v>
      </c>
      <c r="L418" s="37" t="str">
        <f t="shared" si="54"/>
        <v>NA</v>
      </c>
      <c r="M418" s="37" t="str">
        <f t="shared" si="55"/>
        <v>NA</v>
      </c>
    </row>
    <row r="419" spans="1:13" x14ac:dyDescent="0.2">
      <c r="A419" s="17"/>
      <c r="B419" s="43" t="s">
        <v>153</v>
      </c>
      <c r="C419" s="17" t="s">
        <v>154</v>
      </c>
      <c r="D419" s="18">
        <v>14969725</v>
      </c>
      <c r="E419" s="18">
        <v>3602297</v>
      </c>
      <c r="F419" s="18">
        <v>0</v>
      </c>
      <c r="G419" s="18">
        <v>0</v>
      </c>
      <c r="H419" s="18">
        <v>0</v>
      </c>
      <c r="I419" s="18">
        <f t="shared" si="51"/>
        <v>0</v>
      </c>
      <c r="J419" s="18">
        <f t="shared" si="52"/>
        <v>3602297</v>
      </c>
      <c r="K419" s="37">
        <f t="shared" si="53"/>
        <v>1</v>
      </c>
      <c r="L419" s="37">
        <f t="shared" si="54"/>
        <v>-1</v>
      </c>
      <c r="M419" s="37">
        <f t="shared" si="55"/>
        <v>-1</v>
      </c>
    </row>
    <row r="420" spans="1:13" x14ac:dyDescent="0.2">
      <c r="A420" s="17"/>
      <c r="B420" s="43" t="s">
        <v>70</v>
      </c>
      <c r="C420" s="17" t="s">
        <v>71</v>
      </c>
      <c r="D420" s="18">
        <v>0</v>
      </c>
      <c r="E420" s="18">
        <v>0</v>
      </c>
      <c r="F420" s="18">
        <v>0</v>
      </c>
      <c r="G420" s="18">
        <v>0</v>
      </c>
      <c r="H420" s="18">
        <v>0</v>
      </c>
      <c r="I420" s="18">
        <f t="shared" si="51"/>
        <v>0</v>
      </c>
      <c r="J420" s="18">
        <f t="shared" si="52"/>
        <v>0</v>
      </c>
      <c r="K420" s="37" t="str">
        <f t="shared" si="53"/>
        <v>NA</v>
      </c>
      <c r="L420" s="37" t="str">
        <f t="shared" si="54"/>
        <v>NA</v>
      </c>
      <c r="M420" s="37" t="str">
        <f t="shared" si="55"/>
        <v>NA</v>
      </c>
    </row>
    <row r="421" spans="1:13" x14ac:dyDescent="0.2">
      <c r="A421" s="17"/>
      <c r="B421" s="43" t="s">
        <v>72</v>
      </c>
      <c r="C421" s="17" t="s">
        <v>73</v>
      </c>
      <c r="D421" s="18">
        <v>3150000</v>
      </c>
      <c r="E421" s="18">
        <v>6300000</v>
      </c>
      <c r="F421" s="18">
        <v>0</v>
      </c>
      <c r="G421" s="18">
        <v>0</v>
      </c>
      <c r="H421" s="18">
        <v>0</v>
      </c>
      <c r="I421" s="18">
        <f t="shared" si="51"/>
        <v>0</v>
      </c>
      <c r="J421" s="18">
        <f t="shared" si="52"/>
        <v>6300000</v>
      </c>
      <c r="K421" s="37">
        <f t="shared" si="53"/>
        <v>1</v>
      </c>
      <c r="L421" s="37">
        <f t="shared" si="54"/>
        <v>-1</v>
      </c>
      <c r="M421" s="37">
        <f t="shared" si="55"/>
        <v>-1</v>
      </c>
    </row>
    <row r="422" spans="1:13" x14ac:dyDescent="0.2">
      <c r="A422" s="17"/>
      <c r="B422" s="43" t="s">
        <v>74</v>
      </c>
      <c r="C422" s="17" t="s">
        <v>75</v>
      </c>
      <c r="D422" s="18">
        <v>305000</v>
      </c>
      <c r="E422" s="18">
        <v>158760</v>
      </c>
      <c r="F422" s="18">
        <v>0</v>
      </c>
      <c r="G422" s="18">
        <v>0</v>
      </c>
      <c r="H422" s="18">
        <v>0</v>
      </c>
      <c r="I422" s="18">
        <f t="shared" si="51"/>
        <v>0</v>
      </c>
      <c r="J422" s="18">
        <f t="shared" si="52"/>
        <v>158760</v>
      </c>
      <c r="K422" s="37">
        <f t="shared" si="53"/>
        <v>1</v>
      </c>
      <c r="L422" s="37">
        <f t="shared" si="54"/>
        <v>-1</v>
      </c>
      <c r="M422" s="37">
        <f t="shared" si="55"/>
        <v>-1</v>
      </c>
    </row>
    <row r="423" spans="1:13" x14ac:dyDescent="0.2">
      <c r="A423" s="17"/>
      <c r="B423" s="43" t="s">
        <v>510</v>
      </c>
      <c r="C423" s="17" t="s">
        <v>511</v>
      </c>
      <c r="F423" s="18">
        <v>0</v>
      </c>
      <c r="G423" s="18">
        <v>0</v>
      </c>
      <c r="H423" s="18">
        <v>0</v>
      </c>
      <c r="I423" s="18">
        <f t="shared" si="51"/>
        <v>0</v>
      </c>
      <c r="J423" s="18">
        <f t="shared" si="52"/>
        <v>0</v>
      </c>
      <c r="K423" s="37" t="str">
        <f t="shared" si="53"/>
        <v>NA</v>
      </c>
      <c r="L423" s="37" t="str">
        <f t="shared" si="54"/>
        <v>NA</v>
      </c>
      <c r="M423" s="37" t="str">
        <f t="shared" si="55"/>
        <v>NA</v>
      </c>
    </row>
    <row r="424" spans="1:13" x14ac:dyDescent="0.2">
      <c r="A424" s="17"/>
      <c r="B424" s="43" t="s">
        <v>76</v>
      </c>
      <c r="C424" s="17" t="s">
        <v>77</v>
      </c>
      <c r="D424" s="18">
        <v>283781</v>
      </c>
      <c r="E424" s="18">
        <v>189572</v>
      </c>
      <c r="F424" s="18">
        <v>0</v>
      </c>
      <c r="G424" s="18">
        <v>0</v>
      </c>
      <c r="H424" s="18">
        <v>0</v>
      </c>
      <c r="I424" s="18">
        <f t="shared" si="51"/>
        <v>0</v>
      </c>
      <c r="J424" s="18">
        <f t="shared" si="52"/>
        <v>189572</v>
      </c>
      <c r="K424" s="37">
        <f t="shared" si="53"/>
        <v>1</v>
      </c>
      <c r="L424" s="37">
        <f t="shared" si="54"/>
        <v>-1</v>
      </c>
      <c r="M424" s="37">
        <f t="shared" si="55"/>
        <v>-1</v>
      </c>
    </row>
    <row r="425" spans="1:13" x14ac:dyDescent="0.2">
      <c r="A425" s="17"/>
      <c r="B425" s="43" t="s">
        <v>80</v>
      </c>
      <c r="C425" s="17" t="s">
        <v>81</v>
      </c>
      <c r="D425" s="18">
        <v>0</v>
      </c>
      <c r="E425" s="18">
        <v>0</v>
      </c>
      <c r="F425" s="18">
        <v>0</v>
      </c>
      <c r="G425" s="18">
        <v>0</v>
      </c>
      <c r="H425" s="18">
        <v>0</v>
      </c>
      <c r="I425" s="18">
        <f t="shared" si="51"/>
        <v>0</v>
      </c>
      <c r="J425" s="18">
        <f t="shared" si="52"/>
        <v>0</v>
      </c>
      <c r="K425" s="37" t="str">
        <f t="shared" si="53"/>
        <v>NA</v>
      </c>
      <c r="L425" s="37" t="str">
        <f t="shared" si="54"/>
        <v>NA</v>
      </c>
      <c r="M425" s="37" t="str">
        <f t="shared" si="55"/>
        <v>NA</v>
      </c>
    </row>
    <row r="426" spans="1:13" x14ac:dyDescent="0.2">
      <c r="A426" s="17"/>
      <c r="B426" s="43" t="s">
        <v>82</v>
      </c>
      <c r="C426" s="17" t="s">
        <v>83</v>
      </c>
      <c r="D426" s="18">
        <v>119446</v>
      </c>
      <c r="E426" s="18">
        <v>188189</v>
      </c>
      <c r="F426" s="18">
        <v>0</v>
      </c>
      <c r="G426" s="18">
        <v>0</v>
      </c>
      <c r="H426" s="18">
        <v>0</v>
      </c>
      <c r="I426" s="18">
        <f t="shared" si="51"/>
        <v>0</v>
      </c>
      <c r="J426" s="18">
        <f t="shared" si="52"/>
        <v>188189</v>
      </c>
      <c r="K426" s="37">
        <f t="shared" si="53"/>
        <v>1</v>
      </c>
      <c r="L426" s="37">
        <f t="shared" si="54"/>
        <v>-1</v>
      </c>
      <c r="M426" s="37">
        <f t="shared" si="55"/>
        <v>-1</v>
      </c>
    </row>
    <row r="427" spans="1:13" x14ac:dyDescent="0.2">
      <c r="A427" s="17"/>
      <c r="B427" s="43" t="s">
        <v>84</v>
      </c>
      <c r="C427" s="17" t="s">
        <v>85</v>
      </c>
      <c r="D427" s="18">
        <v>26102645</v>
      </c>
      <c r="E427" s="18">
        <v>334561.07</v>
      </c>
      <c r="F427" s="18">
        <v>10000</v>
      </c>
      <c r="G427" s="18">
        <v>119762.66</v>
      </c>
      <c r="H427" s="18">
        <v>0</v>
      </c>
      <c r="I427" s="18">
        <f t="shared" si="51"/>
        <v>119762.66</v>
      </c>
      <c r="J427" s="18">
        <f t="shared" si="52"/>
        <v>214798.41</v>
      </c>
      <c r="K427" s="37">
        <f t="shared" si="53"/>
        <v>0.64203049685368352</v>
      </c>
      <c r="L427" s="37">
        <f t="shared" si="54"/>
        <v>-0.97011009081241883</v>
      </c>
      <c r="M427" s="37">
        <f t="shared" si="55"/>
        <v>-0.38633799460631468</v>
      </c>
    </row>
    <row r="428" spans="1:13" x14ac:dyDescent="0.2">
      <c r="A428" s="17"/>
      <c r="B428" s="43" t="s">
        <v>98</v>
      </c>
      <c r="C428" s="17" t="s">
        <v>99</v>
      </c>
      <c r="D428" s="18">
        <v>0</v>
      </c>
      <c r="E428" s="18">
        <v>0</v>
      </c>
      <c r="F428" s="18">
        <v>0</v>
      </c>
      <c r="G428" s="18">
        <v>0</v>
      </c>
      <c r="H428" s="18">
        <v>0</v>
      </c>
      <c r="I428" s="18">
        <f t="shared" si="51"/>
        <v>0</v>
      </c>
      <c r="J428" s="18">
        <f t="shared" si="52"/>
        <v>0</v>
      </c>
      <c r="K428" s="37" t="str">
        <f t="shared" si="53"/>
        <v>NA</v>
      </c>
      <c r="L428" s="37" t="str">
        <f t="shared" si="54"/>
        <v>NA</v>
      </c>
      <c r="M428" s="37" t="str">
        <f t="shared" si="55"/>
        <v>NA</v>
      </c>
    </row>
    <row r="429" spans="1:13" x14ac:dyDescent="0.2">
      <c r="A429" s="17"/>
      <c r="B429" s="43" t="s">
        <v>102</v>
      </c>
      <c r="C429" s="17" t="s">
        <v>103</v>
      </c>
      <c r="D429" s="18">
        <v>1296450</v>
      </c>
      <c r="E429" s="18">
        <v>1517208</v>
      </c>
      <c r="F429" s="18">
        <v>0</v>
      </c>
      <c r="G429" s="18">
        <v>0</v>
      </c>
      <c r="H429" s="18">
        <v>0</v>
      </c>
      <c r="I429" s="18">
        <f t="shared" si="51"/>
        <v>0</v>
      </c>
      <c r="J429" s="18">
        <f t="shared" si="52"/>
        <v>1517208</v>
      </c>
      <c r="K429" s="37">
        <f t="shared" si="53"/>
        <v>1</v>
      </c>
      <c r="L429" s="37">
        <f t="shared" si="54"/>
        <v>-1</v>
      </c>
      <c r="M429" s="37">
        <f t="shared" si="55"/>
        <v>-1</v>
      </c>
    </row>
    <row r="430" spans="1:13" x14ac:dyDescent="0.2">
      <c r="A430" s="17"/>
      <c r="B430" s="43" t="s">
        <v>155</v>
      </c>
      <c r="C430" s="17" t="s">
        <v>156</v>
      </c>
      <c r="D430" s="18">
        <v>6709293</v>
      </c>
      <c r="E430" s="18">
        <v>7206318</v>
      </c>
      <c r="F430" s="18">
        <v>0</v>
      </c>
      <c r="G430" s="18">
        <v>1982568.0000000002</v>
      </c>
      <c r="H430" s="18">
        <v>0</v>
      </c>
      <c r="I430" s="18">
        <f t="shared" si="51"/>
        <v>1982568.0000000002</v>
      </c>
      <c r="J430" s="18">
        <f t="shared" si="52"/>
        <v>5223750</v>
      </c>
      <c r="K430" s="37">
        <f t="shared" si="53"/>
        <v>0.72488474696786898</v>
      </c>
      <c r="L430" s="37">
        <f t="shared" si="54"/>
        <v>-1</v>
      </c>
      <c r="M430" s="37">
        <f t="shared" si="55"/>
        <v>-0.52837385194491837</v>
      </c>
    </row>
    <row r="431" spans="1:13" x14ac:dyDescent="0.2">
      <c r="A431" s="17"/>
      <c r="B431" s="43" t="s">
        <v>157</v>
      </c>
      <c r="C431" s="17" t="s">
        <v>158</v>
      </c>
      <c r="D431" s="18">
        <v>0</v>
      </c>
      <c r="E431" s="18">
        <v>0</v>
      </c>
      <c r="F431" s="18">
        <v>0</v>
      </c>
      <c r="G431" s="18">
        <v>0</v>
      </c>
      <c r="H431" s="18">
        <v>0</v>
      </c>
      <c r="I431" s="18">
        <f t="shared" si="51"/>
        <v>0</v>
      </c>
      <c r="J431" s="18">
        <f t="shared" si="52"/>
        <v>0</v>
      </c>
      <c r="K431" s="37" t="str">
        <f t="shared" si="53"/>
        <v>NA</v>
      </c>
      <c r="L431" s="37" t="str">
        <f t="shared" si="54"/>
        <v>NA</v>
      </c>
      <c r="M431" s="37" t="str">
        <f t="shared" si="55"/>
        <v>NA</v>
      </c>
    </row>
    <row r="432" spans="1:13" x14ac:dyDescent="0.2">
      <c r="A432" s="17"/>
      <c r="B432" s="43" t="s">
        <v>108</v>
      </c>
      <c r="C432" s="17" t="s">
        <v>109</v>
      </c>
      <c r="D432" s="18">
        <v>0</v>
      </c>
      <c r="E432" s="18">
        <v>6395</v>
      </c>
      <c r="F432" s="18">
        <v>0</v>
      </c>
      <c r="G432" s="18">
        <v>0</v>
      </c>
      <c r="H432" s="18">
        <v>0</v>
      </c>
      <c r="I432" s="18">
        <f t="shared" si="51"/>
        <v>0</v>
      </c>
      <c r="J432" s="18">
        <f t="shared" si="52"/>
        <v>6395</v>
      </c>
      <c r="K432" s="37">
        <f t="shared" si="53"/>
        <v>1</v>
      </c>
      <c r="L432" s="37">
        <f t="shared" si="54"/>
        <v>-1</v>
      </c>
      <c r="M432" s="37">
        <f t="shared" si="55"/>
        <v>-1</v>
      </c>
    </row>
    <row r="433" spans="1:13" x14ac:dyDescent="0.2">
      <c r="A433" s="17"/>
      <c r="B433" s="43" t="s">
        <v>110</v>
      </c>
      <c r="C433" s="17" t="s">
        <v>111</v>
      </c>
      <c r="D433" s="18">
        <v>810801</v>
      </c>
      <c r="E433" s="18">
        <v>2572610</v>
      </c>
      <c r="F433" s="18">
        <v>0</v>
      </c>
      <c r="G433" s="18">
        <v>0</v>
      </c>
      <c r="H433" s="18">
        <v>0</v>
      </c>
      <c r="I433" s="18">
        <f t="shared" si="51"/>
        <v>0</v>
      </c>
      <c r="J433" s="18">
        <f t="shared" si="52"/>
        <v>2572610</v>
      </c>
      <c r="K433" s="37">
        <f t="shared" si="53"/>
        <v>1</v>
      </c>
      <c r="L433" s="37">
        <f t="shared" si="54"/>
        <v>-1</v>
      </c>
      <c r="M433" s="37">
        <f t="shared" si="55"/>
        <v>-1</v>
      </c>
    </row>
    <row r="434" spans="1:13" x14ac:dyDescent="0.2">
      <c r="A434" s="62" t="s">
        <v>144</v>
      </c>
      <c r="B434" s="63"/>
      <c r="C434" s="62"/>
      <c r="D434" s="64">
        <v>53747141</v>
      </c>
      <c r="E434" s="64">
        <v>22075910.07</v>
      </c>
      <c r="F434" s="64">
        <v>10000</v>
      </c>
      <c r="G434" s="64">
        <v>2102330.66</v>
      </c>
      <c r="H434" s="64">
        <v>0</v>
      </c>
      <c r="I434" s="64">
        <f t="shared" si="51"/>
        <v>2102330.66</v>
      </c>
      <c r="J434" s="64">
        <f t="shared" si="52"/>
        <v>19973579.41</v>
      </c>
      <c r="K434" s="65">
        <f t="shared" si="53"/>
        <v>0.90476810906849281</v>
      </c>
      <c r="L434" s="65">
        <f t="shared" si="54"/>
        <v>-0.99954701754227615</v>
      </c>
      <c r="M434" s="65">
        <f t="shared" si="55"/>
        <v>-0.83674532983170202</v>
      </c>
    </row>
    <row r="435" spans="1:13" x14ac:dyDescent="0.2">
      <c r="A435" s="17" t="s">
        <v>455</v>
      </c>
      <c r="B435" s="43" t="s">
        <v>70</v>
      </c>
      <c r="C435" s="17" t="s">
        <v>71</v>
      </c>
      <c r="D435" s="18">
        <v>125000</v>
      </c>
      <c r="E435" s="18">
        <v>125000</v>
      </c>
      <c r="F435" s="18">
        <v>59819.88</v>
      </c>
      <c r="G435" s="18">
        <v>311659.37</v>
      </c>
      <c r="H435" s="18">
        <v>0</v>
      </c>
      <c r="I435" s="18">
        <f t="shared" si="51"/>
        <v>311659.37</v>
      </c>
      <c r="J435" s="18">
        <f t="shared" si="52"/>
        <v>-186659.37</v>
      </c>
      <c r="K435" s="37">
        <f t="shared" si="53"/>
        <v>-1.4932749599999999</v>
      </c>
      <c r="L435" s="37">
        <f t="shared" si="54"/>
        <v>-0.52144096000000006</v>
      </c>
      <c r="M435" s="37">
        <f t="shared" si="55"/>
        <v>3.2741856457142862</v>
      </c>
    </row>
    <row r="436" spans="1:13" x14ac:dyDescent="0.2">
      <c r="A436" s="17"/>
      <c r="B436" s="43" t="s">
        <v>72</v>
      </c>
      <c r="C436" s="17" t="s">
        <v>73</v>
      </c>
      <c r="D436" s="18">
        <v>0</v>
      </c>
      <c r="E436" s="18">
        <v>0</v>
      </c>
      <c r="F436" s="18">
        <v>0</v>
      </c>
      <c r="G436" s="18">
        <v>0</v>
      </c>
      <c r="H436" s="18">
        <v>0</v>
      </c>
      <c r="I436" s="18">
        <f t="shared" si="51"/>
        <v>0</v>
      </c>
      <c r="J436" s="18">
        <f t="shared" si="52"/>
        <v>0</v>
      </c>
      <c r="K436" s="37" t="str">
        <f t="shared" si="53"/>
        <v>NA</v>
      </c>
      <c r="L436" s="37" t="str">
        <f t="shared" si="54"/>
        <v>NA</v>
      </c>
      <c r="M436" s="37" t="str">
        <f t="shared" si="55"/>
        <v>NA</v>
      </c>
    </row>
    <row r="437" spans="1:13" x14ac:dyDescent="0.2">
      <c r="A437" s="17"/>
      <c r="B437" s="43" t="s">
        <v>76</v>
      </c>
      <c r="C437" s="17" t="s">
        <v>77</v>
      </c>
      <c r="F437" s="18">
        <v>0</v>
      </c>
      <c r="G437" s="18">
        <v>0</v>
      </c>
      <c r="H437" s="18">
        <v>0</v>
      </c>
      <c r="I437" s="18">
        <f t="shared" si="51"/>
        <v>0</v>
      </c>
      <c r="J437" s="18">
        <f t="shared" si="52"/>
        <v>0</v>
      </c>
      <c r="K437" s="37" t="str">
        <f t="shared" si="53"/>
        <v>NA</v>
      </c>
      <c r="L437" s="37" t="str">
        <f t="shared" si="54"/>
        <v>NA</v>
      </c>
      <c r="M437" s="37" t="str">
        <f t="shared" si="55"/>
        <v>NA</v>
      </c>
    </row>
    <row r="438" spans="1:13" x14ac:dyDescent="0.2">
      <c r="A438" s="17"/>
      <c r="B438" s="43" t="s">
        <v>82</v>
      </c>
      <c r="C438" s="17" t="s">
        <v>83</v>
      </c>
      <c r="D438" s="18">
        <v>3313</v>
      </c>
      <c r="E438" s="18">
        <v>3313</v>
      </c>
      <c r="F438" s="18">
        <v>1763.82</v>
      </c>
      <c r="G438" s="18">
        <v>10238.19</v>
      </c>
      <c r="H438" s="18">
        <v>0</v>
      </c>
      <c r="I438" s="18">
        <f t="shared" si="51"/>
        <v>10238.19</v>
      </c>
      <c r="J438" s="18">
        <f t="shared" si="52"/>
        <v>-6925.1900000000005</v>
      </c>
      <c r="K438" s="37">
        <f t="shared" si="53"/>
        <v>-2.0903078780561426</v>
      </c>
      <c r="L438" s="37">
        <f t="shared" si="54"/>
        <v>-0.46760639903410806</v>
      </c>
      <c r="M438" s="37">
        <f t="shared" si="55"/>
        <v>4.2976706480962443</v>
      </c>
    </row>
    <row r="439" spans="1:13" x14ac:dyDescent="0.2">
      <c r="A439" s="17"/>
      <c r="B439" s="43" t="s">
        <v>84</v>
      </c>
      <c r="C439" s="17" t="s">
        <v>85</v>
      </c>
      <c r="D439" s="18">
        <v>430000</v>
      </c>
      <c r="E439" s="18">
        <v>430000</v>
      </c>
      <c r="F439" s="18">
        <v>90055.85</v>
      </c>
      <c r="G439" s="18">
        <v>338301.45</v>
      </c>
      <c r="H439" s="18">
        <v>8756.5</v>
      </c>
      <c r="I439" s="18">
        <f t="shared" si="51"/>
        <v>347057.95</v>
      </c>
      <c r="J439" s="18">
        <f t="shared" si="52"/>
        <v>82942.049999999988</v>
      </c>
      <c r="K439" s="37">
        <f t="shared" si="53"/>
        <v>0.19288848837209299</v>
      </c>
      <c r="L439" s="37">
        <f t="shared" si="54"/>
        <v>-0.79056779069767447</v>
      </c>
      <c r="M439" s="37">
        <f t="shared" si="55"/>
        <v>0.34871009966777405</v>
      </c>
    </row>
    <row r="440" spans="1:13" x14ac:dyDescent="0.2">
      <c r="A440" s="17"/>
      <c r="B440" s="43" t="s">
        <v>335</v>
      </c>
      <c r="C440" s="17" t="s">
        <v>336</v>
      </c>
      <c r="D440" s="18">
        <v>0</v>
      </c>
      <c r="E440" s="18">
        <v>0</v>
      </c>
      <c r="F440" s="18">
        <v>0</v>
      </c>
      <c r="G440" s="18">
        <v>0</v>
      </c>
      <c r="H440" s="18">
        <v>0</v>
      </c>
      <c r="I440" s="18">
        <f t="shared" si="51"/>
        <v>0</v>
      </c>
      <c r="J440" s="18">
        <f t="shared" si="52"/>
        <v>0</v>
      </c>
      <c r="K440" s="37" t="str">
        <f t="shared" si="53"/>
        <v>NA</v>
      </c>
      <c r="L440" s="37" t="str">
        <f t="shared" si="54"/>
        <v>NA</v>
      </c>
      <c r="M440" s="37" t="str">
        <f t="shared" si="55"/>
        <v>NA</v>
      </c>
    </row>
    <row r="441" spans="1:13" x14ac:dyDescent="0.2">
      <c r="A441" s="17"/>
      <c r="B441" s="43" t="s">
        <v>512</v>
      </c>
      <c r="C441" s="17" t="s">
        <v>513</v>
      </c>
      <c r="D441" s="18">
        <v>30000</v>
      </c>
      <c r="E441" s="18">
        <v>30000</v>
      </c>
      <c r="F441" s="18">
        <v>0</v>
      </c>
      <c r="G441" s="18">
        <v>0</v>
      </c>
      <c r="H441" s="18">
        <v>4480</v>
      </c>
      <c r="I441" s="18">
        <f t="shared" si="51"/>
        <v>4480</v>
      </c>
      <c r="J441" s="18">
        <f t="shared" si="52"/>
        <v>25520</v>
      </c>
      <c r="K441" s="37">
        <f t="shared" si="53"/>
        <v>0.85066666666666668</v>
      </c>
      <c r="L441" s="37">
        <f t="shared" si="54"/>
        <v>-1</v>
      </c>
      <c r="M441" s="37">
        <f t="shared" si="55"/>
        <v>-1</v>
      </c>
    </row>
    <row r="442" spans="1:13" x14ac:dyDescent="0.2">
      <c r="A442" s="17"/>
      <c r="B442" s="43" t="s">
        <v>320</v>
      </c>
      <c r="C442" s="17" t="s">
        <v>321</v>
      </c>
      <c r="D442" s="18">
        <v>50000</v>
      </c>
      <c r="E442" s="18">
        <v>0</v>
      </c>
      <c r="F442" s="18">
        <v>0</v>
      </c>
      <c r="G442" s="18">
        <v>0</v>
      </c>
      <c r="H442" s="18">
        <v>0</v>
      </c>
      <c r="I442" s="18">
        <f t="shared" si="51"/>
        <v>0</v>
      </c>
      <c r="J442" s="18">
        <f t="shared" si="52"/>
        <v>0</v>
      </c>
      <c r="K442" s="37" t="str">
        <f t="shared" si="53"/>
        <v>NA</v>
      </c>
      <c r="L442" s="37" t="str">
        <f t="shared" si="54"/>
        <v>NA</v>
      </c>
      <c r="M442" s="37" t="str">
        <f t="shared" si="55"/>
        <v>NA</v>
      </c>
    </row>
    <row r="443" spans="1:13" x14ac:dyDescent="0.2">
      <c r="A443" s="17"/>
      <c r="B443" s="43" t="s">
        <v>514</v>
      </c>
      <c r="C443" s="17" t="s">
        <v>515</v>
      </c>
      <c r="D443" s="18">
        <v>55000</v>
      </c>
      <c r="E443" s="18">
        <v>5000</v>
      </c>
      <c r="F443" s="18">
        <v>0</v>
      </c>
      <c r="G443" s="18">
        <v>0</v>
      </c>
      <c r="H443" s="18">
        <v>9420</v>
      </c>
      <c r="I443" s="18">
        <f t="shared" si="51"/>
        <v>9420</v>
      </c>
      <c r="J443" s="18">
        <f t="shared" si="52"/>
        <v>-4420</v>
      </c>
      <c r="K443" s="37">
        <f t="shared" si="53"/>
        <v>-0.88400000000000001</v>
      </c>
      <c r="L443" s="37">
        <f t="shared" si="54"/>
        <v>-1</v>
      </c>
      <c r="M443" s="37">
        <f t="shared" si="55"/>
        <v>-1</v>
      </c>
    </row>
    <row r="444" spans="1:13" x14ac:dyDescent="0.2">
      <c r="A444" s="17"/>
      <c r="B444" s="43" t="s">
        <v>516</v>
      </c>
      <c r="C444" s="17" t="s">
        <v>517</v>
      </c>
      <c r="D444" s="18">
        <v>20000</v>
      </c>
      <c r="E444" s="18">
        <v>20000</v>
      </c>
      <c r="F444" s="18">
        <v>916.1</v>
      </c>
      <c r="G444" s="18">
        <v>6291.27</v>
      </c>
      <c r="H444" s="18">
        <v>3040</v>
      </c>
      <c r="I444" s="18">
        <f t="shared" si="51"/>
        <v>9331.27</v>
      </c>
      <c r="J444" s="18">
        <f t="shared" si="52"/>
        <v>10668.73</v>
      </c>
      <c r="K444" s="37">
        <f t="shared" si="53"/>
        <v>0.53343649999999998</v>
      </c>
      <c r="L444" s="37">
        <f t="shared" si="54"/>
        <v>-0.95419500000000013</v>
      </c>
      <c r="M444" s="37">
        <f t="shared" si="55"/>
        <v>-0.46074828571428572</v>
      </c>
    </row>
    <row r="445" spans="1:13" x14ac:dyDescent="0.2">
      <c r="A445" s="17"/>
      <c r="B445" s="43" t="s">
        <v>518</v>
      </c>
      <c r="C445" s="17" t="s">
        <v>519</v>
      </c>
      <c r="D445" s="18">
        <v>128000</v>
      </c>
      <c r="E445" s="18">
        <v>188000</v>
      </c>
      <c r="F445" s="18">
        <v>6738.5</v>
      </c>
      <c r="G445" s="18">
        <v>177519.46</v>
      </c>
      <c r="H445" s="18">
        <v>0</v>
      </c>
      <c r="I445" s="18">
        <f t="shared" si="51"/>
        <v>177519.46</v>
      </c>
      <c r="J445" s="18">
        <f t="shared" si="52"/>
        <v>10480.540000000008</v>
      </c>
      <c r="K445" s="37">
        <f t="shared" si="53"/>
        <v>5.5747553191489406E-2</v>
      </c>
      <c r="L445" s="37">
        <f t="shared" si="54"/>
        <v>-0.96415691489361699</v>
      </c>
      <c r="M445" s="37">
        <f t="shared" si="55"/>
        <v>0.61871848024316112</v>
      </c>
    </row>
    <row r="446" spans="1:13" x14ac:dyDescent="0.2">
      <c r="A446" s="17"/>
      <c r="B446" s="43" t="s">
        <v>88</v>
      </c>
      <c r="C446" s="17" t="s">
        <v>89</v>
      </c>
      <c r="D446" s="18">
        <v>0</v>
      </c>
      <c r="E446" s="18">
        <v>0</v>
      </c>
      <c r="F446" s="18">
        <v>0</v>
      </c>
      <c r="G446" s="18">
        <v>0</v>
      </c>
      <c r="H446" s="18">
        <v>0</v>
      </c>
      <c r="I446" s="18">
        <f t="shared" ref="I446:I479" si="56">SUM(G446:H446)</f>
        <v>0</v>
      </c>
      <c r="J446" s="18">
        <f t="shared" ref="J446:J479" si="57">E446-I446</f>
        <v>0</v>
      </c>
      <c r="K446" s="37" t="str">
        <f t="shared" ref="K446:K479" si="58">IF(E446=0,"NA",J446/E446)</f>
        <v>NA</v>
      </c>
      <c r="L446" s="37" t="str">
        <f t="shared" ref="L446:L479" si="59">IF(E446=0,"NA",(  ( F446 - (E446/$L$6)) / (E446/$L$6)))</f>
        <v>NA</v>
      </c>
      <c r="M446" s="37" t="str">
        <f t="shared" ref="M446:M479" si="60">IF(E446=0,"NA",(  ( G446 - ($M$6*(E446/12))) / ($M$6*(E446/12))))</f>
        <v>NA</v>
      </c>
    </row>
    <row r="447" spans="1:13" x14ac:dyDescent="0.2">
      <c r="A447" s="17"/>
      <c r="B447" s="43" t="s">
        <v>326</v>
      </c>
      <c r="C447" s="17" t="s">
        <v>327</v>
      </c>
      <c r="D447" s="18">
        <v>0</v>
      </c>
      <c r="E447" s="18">
        <v>0</v>
      </c>
      <c r="F447" s="18">
        <v>0</v>
      </c>
      <c r="G447" s="18">
        <v>0</v>
      </c>
      <c r="H447" s="18">
        <v>0</v>
      </c>
      <c r="I447" s="18">
        <f t="shared" si="56"/>
        <v>0</v>
      </c>
      <c r="J447" s="18">
        <f t="shared" si="57"/>
        <v>0</v>
      </c>
      <c r="K447" s="37" t="str">
        <f t="shared" si="58"/>
        <v>NA</v>
      </c>
      <c r="L447" s="37" t="str">
        <f t="shared" si="59"/>
        <v>NA</v>
      </c>
      <c r="M447" s="37" t="str">
        <f t="shared" si="60"/>
        <v>NA</v>
      </c>
    </row>
    <row r="448" spans="1:13" x14ac:dyDescent="0.2">
      <c r="A448" s="17"/>
      <c r="B448" s="43" t="s">
        <v>94</v>
      </c>
      <c r="C448" s="17" t="s">
        <v>95</v>
      </c>
      <c r="D448" s="18">
        <v>8000</v>
      </c>
      <c r="E448" s="18">
        <v>8000</v>
      </c>
      <c r="F448" s="18">
        <v>642.97</v>
      </c>
      <c r="G448" s="18">
        <v>5245.53</v>
      </c>
      <c r="H448" s="18">
        <v>1351.84</v>
      </c>
      <c r="I448" s="18">
        <f t="shared" si="56"/>
        <v>6597.37</v>
      </c>
      <c r="J448" s="18">
        <f t="shared" si="57"/>
        <v>1402.63</v>
      </c>
      <c r="K448" s="37">
        <f t="shared" si="58"/>
        <v>0.17532875000000001</v>
      </c>
      <c r="L448" s="37">
        <f t="shared" si="59"/>
        <v>-0.91962874999999999</v>
      </c>
      <c r="M448" s="37">
        <f t="shared" si="60"/>
        <v>0.12404214285714295</v>
      </c>
    </row>
    <row r="449" spans="1:13" x14ac:dyDescent="0.2">
      <c r="A449" s="17"/>
      <c r="B449" s="43" t="s">
        <v>520</v>
      </c>
      <c r="C449" s="17" t="s">
        <v>521</v>
      </c>
      <c r="D449" s="18">
        <v>45000</v>
      </c>
      <c r="E449" s="18">
        <v>45000</v>
      </c>
      <c r="F449" s="18">
        <v>0</v>
      </c>
      <c r="G449" s="18">
        <v>8232.99</v>
      </c>
      <c r="H449" s="18">
        <v>56.28</v>
      </c>
      <c r="I449" s="18">
        <f t="shared" si="56"/>
        <v>8289.27</v>
      </c>
      <c r="J449" s="18">
        <f t="shared" si="57"/>
        <v>36710.729999999996</v>
      </c>
      <c r="K449" s="37">
        <f t="shared" si="58"/>
        <v>0.81579399999999991</v>
      </c>
      <c r="L449" s="37">
        <f t="shared" si="59"/>
        <v>-1</v>
      </c>
      <c r="M449" s="37">
        <f t="shared" si="60"/>
        <v>-0.68636228571428581</v>
      </c>
    </row>
    <row r="450" spans="1:13" x14ac:dyDescent="0.2">
      <c r="A450" s="17"/>
      <c r="B450" s="43" t="s">
        <v>522</v>
      </c>
      <c r="C450" s="17" t="s">
        <v>523</v>
      </c>
      <c r="D450" s="18">
        <v>30000</v>
      </c>
      <c r="E450" s="18">
        <v>50000</v>
      </c>
      <c r="F450" s="18">
        <v>10385.969999999999</v>
      </c>
      <c r="G450" s="18">
        <v>23360.579999999998</v>
      </c>
      <c r="H450" s="18">
        <v>6700.12</v>
      </c>
      <c r="I450" s="18">
        <f t="shared" si="56"/>
        <v>30060.699999999997</v>
      </c>
      <c r="J450" s="18">
        <f t="shared" si="57"/>
        <v>19939.300000000003</v>
      </c>
      <c r="K450" s="37">
        <f t="shared" si="58"/>
        <v>0.39878600000000008</v>
      </c>
      <c r="L450" s="37">
        <f t="shared" si="59"/>
        <v>-0.7922806</v>
      </c>
      <c r="M450" s="37">
        <f t="shared" si="60"/>
        <v>-0.19906582857142868</v>
      </c>
    </row>
    <row r="451" spans="1:13" x14ac:dyDescent="0.2">
      <c r="A451" s="17"/>
      <c r="B451" s="43" t="s">
        <v>98</v>
      </c>
      <c r="C451" s="17" t="s">
        <v>99</v>
      </c>
      <c r="D451" s="18">
        <v>226082.28</v>
      </c>
      <c r="E451" s="18">
        <v>26082.28</v>
      </c>
      <c r="F451" s="18">
        <v>961.61</v>
      </c>
      <c r="G451" s="18">
        <v>14625.58</v>
      </c>
      <c r="H451" s="18">
        <v>9790.4599999999991</v>
      </c>
      <c r="I451" s="18">
        <f t="shared" si="56"/>
        <v>24416.04</v>
      </c>
      <c r="J451" s="18">
        <f t="shared" si="57"/>
        <v>1666.239999999998</v>
      </c>
      <c r="K451" s="37">
        <f t="shared" si="58"/>
        <v>6.3883985602485593E-2</v>
      </c>
      <c r="L451" s="37">
        <f t="shared" si="59"/>
        <v>-0.96313167407143851</v>
      </c>
      <c r="M451" s="37">
        <f t="shared" si="60"/>
        <v>-3.8718131346536455E-2</v>
      </c>
    </row>
    <row r="452" spans="1:13" x14ac:dyDescent="0.2">
      <c r="A452" s="17"/>
      <c r="B452" s="43" t="s">
        <v>524</v>
      </c>
      <c r="C452" s="17" t="s">
        <v>525</v>
      </c>
      <c r="D452" s="18">
        <v>50000</v>
      </c>
      <c r="E452" s="18">
        <v>50000</v>
      </c>
      <c r="F452" s="18">
        <v>0</v>
      </c>
      <c r="G452" s="18">
        <v>40409.54</v>
      </c>
      <c r="H452" s="18">
        <v>1281.0999999999999</v>
      </c>
      <c r="I452" s="18">
        <f t="shared" si="56"/>
        <v>41690.639999999999</v>
      </c>
      <c r="J452" s="18">
        <f t="shared" si="57"/>
        <v>8309.36</v>
      </c>
      <c r="K452" s="37">
        <f t="shared" si="58"/>
        <v>0.16618720000000001</v>
      </c>
      <c r="L452" s="37">
        <f t="shared" si="59"/>
        <v>-1</v>
      </c>
      <c r="M452" s="37">
        <f t="shared" si="60"/>
        <v>0.38546994285714281</v>
      </c>
    </row>
    <row r="453" spans="1:13" x14ac:dyDescent="0.2">
      <c r="A453" s="17"/>
      <c r="B453" s="43" t="s">
        <v>526</v>
      </c>
      <c r="C453" s="17" t="s">
        <v>527</v>
      </c>
      <c r="D453" s="18">
        <v>350000</v>
      </c>
      <c r="E453" s="18">
        <v>280000</v>
      </c>
      <c r="F453" s="18">
        <v>31139.85</v>
      </c>
      <c r="G453" s="18">
        <v>189226.86</v>
      </c>
      <c r="H453" s="18">
        <v>111565.79000000001</v>
      </c>
      <c r="I453" s="18">
        <f t="shared" si="56"/>
        <v>300792.65000000002</v>
      </c>
      <c r="J453" s="18">
        <f t="shared" si="57"/>
        <v>-20792.650000000023</v>
      </c>
      <c r="K453" s="37">
        <f t="shared" si="58"/>
        <v>-7.4259464285714366E-2</v>
      </c>
      <c r="L453" s="37">
        <f t="shared" si="59"/>
        <v>-0.88878625</v>
      </c>
      <c r="M453" s="37">
        <f t="shared" si="60"/>
        <v>0.15853179591836739</v>
      </c>
    </row>
    <row r="454" spans="1:13" x14ac:dyDescent="0.2">
      <c r="A454" s="17"/>
      <c r="B454" s="43" t="s">
        <v>528</v>
      </c>
      <c r="C454" s="17" t="s">
        <v>529</v>
      </c>
      <c r="D454" s="18">
        <v>200000</v>
      </c>
      <c r="E454" s="18">
        <v>490000</v>
      </c>
      <c r="F454" s="18">
        <v>52875.03</v>
      </c>
      <c r="G454" s="18">
        <v>410339.61</v>
      </c>
      <c r="H454" s="18">
        <v>180012.30000000002</v>
      </c>
      <c r="I454" s="18">
        <f t="shared" si="56"/>
        <v>590351.91</v>
      </c>
      <c r="J454" s="18">
        <f t="shared" si="57"/>
        <v>-100351.91000000003</v>
      </c>
      <c r="K454" s="37">
        <f t="shared" si="58"/>
        <v>-0.20479981632653069</v>
      </c>
      <c r="L454" s="37">
        <f t="shared" si="59"/>
        <v>-0.89209177551020402</v>
      </c>
      <c r="M454" s="37">
        <f t="shared" si="60"/>
        <v>0.43559047230320674</v>
      </c>
    </row>
    <row r="455" spans="1:13" x14ac:dyDescent="0.2">
      <c r="A455" s="17"/>
      <c r="B455" s="43" t="s">
        <v>110</v>
      </c>
      <c r="C455" s="17" t="s">
        <v>111</v>
      </c>
      <c r="D455" s="18">
        <v>175000</v>
      </c>
      <c r="E455" s="18">
        <v>175000</v>
      </c>
      <c r="F455" s="18">
        <v>0</v>
      </c>
      <c r="G455" s="18">
        <v>5739</v>
      </c>
      <c r="H455" s="18">
        <v>16754.84</v>
      </c>
      <c r="I455" s="18">
        <f t="shared" si="56"/>
        <v>22493.84</v>
      </c>
      <c r="J455" s="18">
        <f t="shared" si="57"/>
        <v>152506.16</v>
      </c>
      <c r="K455" s="37">
        <f t="shared" si="58"/>
        <v>0.87146377142857145</v>
      </c>
      <c r="L455" s="37">
        <f t="shared" si="59"/>
        <v>-1</v>
      </c>
      <c r="M455" s="37">
        <f t="shared" si="60"/>
        <v>-0.94378122448979596</v>
      </c>
    </row>
    <row r="456" spans="1:13" x14ac:dyDescent="0.2">
      <c r="A456" s="17"/>
      <c r="B456" s="43" t="s">
        <v>114</v>
      </c>
      <c r="C456" s="17" t="s">
        <v>115</v>
      </c>
      <c r="D456" s="18">
        <v>60000</v>
      </c>
      <c r="E456" s="18">
        <v>60000</v>
      </c>
      <c r="F456" s="18">
        <v>8326</v>
      </c>
      <c r="G456" s="18">
        <v>48435</v>
      </c>
      <c r="H456" s="18">
        <v>3390.3199999999997</v>
      </c>
      <c r="I456" s="18">
        <f t="shared" si="56"/>
        <v>51825.32</v>
      </c>
      <c r="J456" s="18">
        <f t="shared" si="57"/>
        <v>8174.68</v>
      </c>
      <c r="K456" s="37">
        <f t="shared" si="58"/>
        <v>0.13624466666666668</v>
      </c>
      <c r="L456" s="37">
        <f t="shared" si="59"/>
        <v>-0.8612333333333333</v>
      </c>
      <c r="M456" s="37">
        <f t="shared" si="60"/>
        <v>0.38385714285714284</v>
      </c>
    </row>
    <row r="457" spans="1:13" x14ac:dyDescent="0.2">
      <c r="A457" s="17"/>
      <c r="B457" s="43" t="s">
        <v>530</v>
      </c>
      <c r="C457" s="17" t="s">
        <v>531</v>
      </c>
      <c r="D457" s="18">
        <v>40000</v>
      </c>
      <c r="E457" s="18">
        <v>40000</v>
      </c>
      <c r="F457" s="18">
        <v>10710</v>
      </c>
      <c r="G457" s="18">
        <v>11287.53</v>
      </c>
      <c r="H457" s="18">
        <v>0</v>
      </c>
      <c r="I457" s="18">
        <f t="shared" si="56"/>
        <v>11287.53</v>
      </c>
      <c r="J457" s="18">
        <f t="shared" si="57"/>
        <v>28712.47</v>
      </c>
      <c r="K457" s="37">
        <f t="shared" si="58"/>
        <v>0.71781175000000008</v>
      </c>
      <c r="L457" s="37">
        <f t="shared" si="59"/>
        <v>-0.73224999999999996</v>
      </c>
      <c r="M457" s="37">
        <f t="shared" si="60"/>
        <v>-0.51624871428571428</v>
      </c>
    </row>
    <row r="458" spans="1:13" x14ac:dyDescent="0.2">
      <c r="A458" s="17"/>
      <c r="B458" s="43" t="s">
        <v>116</v>
      </c>
      <c r="C458" s="17" t="s">
        <v>117</v>
      </c>
      <c r="D458" s="18">
        <v>0</v>
      </c>
      <c r="E458" s="18">
        <v>0</v>
      </c>
      <c r="F458" s="18">
        <v>0</v>
      </c>
      <c r="G458" s="18">
        <v>0</v>
      </c>
      <c r="H458" s="18">
        <v>0</v>
      </c>
      <c r="I458" s="18">
        <f t="shared" si="56"/>
        <v>0</v>
      </c>
      <c r="J458" s="18">
        <f t="shared" si="57"/>
        <v>0</v>
      </c>
      <c r="K458" s="37" t="str">
        <f t="shared" si="58"/>
        <v>NA</v>
      </c>
      <c r="L458" s="37" t="str">
        <f t="shared" si="59"/>
        <v>NA</v>
      </c>
      <c r="M458" s="37" t="str">
        <f t="shared" si="60"/>
        <v>NA</v>
      </c>
    </row>
    <row r="459" spans="1:13" x14ac:dyDescent="0.2">
      <c r="A459" s="62" t="s">
        <v>456</v>
      </c>
      <c r="B459" s="63"/>
      <c r="C459" s="62"/>
      <c r="D459" s="64">
        <v>2025395.28</v>
      </c>
      <c r="E459" s="64">
        <v>2025395.28</v>
      </c>
      <c r="F459" s="64">
        <v>274335.57999999996</v>
      </c>
      <c r="G459" s="64">
        <v>1600911.9599999997</v>
      </c>
      <c r="H459" s="64">
        <v>356599.55000000005</v>
      </c>
      <c r="I459" s="64">
        <f t="shared" si="56"/>
        <v>1957511.5099999998</v>
      </c>
      <c r="J459" s="64">
        <f t="shared" si="57"/>
        <v>67883.770000000251</v>
      </c>
      <c r="K459" s="65">
        <f t="shared" si="58"/>
        <v>3.3516306999589851E-2</v>
      </c>
      <c r="L459" s="65">
        <f t="shared" si="59"/>
        <v>-0.86455207894036379</v>
      </c>
      <c r="M459" s="65">
        <f t="shared" si="60"/>
        <v>0.35500488717300765</v>
      </c>
    </row>
    <row r="460" spans="1:13" x14ac:dyDescent="0.2">
      <c r="A460" s="17" t="s">
        <v>532</v>
      </c>
      <c r="B460" s="43" t="s">
        <v>84</v>
      </c>
      <c r="C460" s="17" t="s">
        <v>85</v>
      </c>
      <c r="D460" s="18">
        <v>0</v>
      </c>
      <c r="E460" s="18">
        <v>0</v>
      </c>
      <c r="F460" s="18">
        <v>0</v>
      </c>
      <c r="G460" s="18">
        <v>0</v>
      </c>
      <c r="H460" s="18">
        <v>0</v>
      </c>
      <c r="I460" s="18">
        <f t="shared" si="56"/>
        <v>0</v>
      </c>
      <c r="J460" s="18">
        <f t="shared" si="57"/>
        <v>0</v>
      </c>
      <c r="K460" s="37" t="str">
        <f t="shared" si="58"/>
        <v>NA</v>
      </c>
      <c r="L460" s="37" t="str">
        <f t="shared" si="59"/>
        <v>NA</v>
      </c>
      <c r="M460" s="37" t="str">
        <f t="shared" si="60"/>
        <v>NA</v>
      </c>
    </row>
    <row r="461" spans="1:13" x14ac:dyDescent="0.2">
      <c r="A461" s="17"/>
      <c r="B461" s="43" t="s">
        <v>298</v>
      </c>
      <c r="C461" s="17" t="s">
        <v>299</v>
      </c>
      <c r="D461" s="18">
        <v>0</v>
      </c>
      <c r="E461" s="18">
        <v>0</v>
      </c>
      <c r="F461" s="18">
        <v>0</v>
      </c>
      <c r="G461" s="18">
        <v>0</v>
      </c>
      <c r="H461" s="18">
        <v>0</v>
      </c>
      <c r="I461" s="18">
        <f t="shared" si="56"/>
        <v>0</v>
      </c>
      <c r="J461" s="18">
        <f t="shared" si="57"/>
        <v>0</v>
      </c>
      <c r="K461" s="37" t="str">
        <f t="shared" si="58"/>
        <v>NA</v>
      </c>
      <c r="L461" s="37" t="str">
        <f t="shared" si="59"/>
        <v>NA</v>
      </c>
      <c r="M461" s="37" t="str">
        <f t="shared" si="60"/>
        <v>NA</v>
      </c>
    </row>
    <row r="462" spans="1:13" x14ac:dyDescent="0.2">
      <c r="A462" s="17"/>
      <c r="B462" s="43" t="s">
        <v>98</v>
      </c>
      <c r="C462" s="17" t="s">
        <v>99</v>
      </c>
      <c r="D462" s="18">
        <v>0</v>
      </c>
      <c r="E462" s="18">
        <v>0</v>
      </c>
      <c r="F462" s="18">
        <v>0</v>
      </c>
      <c r="G462" s="18">
        <v>0</v>
      </c>
      <c r="H462" s="18">
        <v>0</v>
      </c>
      <c r="I462" s="18">
        <f t="shared" si="56"/>
        <v>0</v>
      </c>
      <c r="J462" s="18">
        <f t="shared" si="57"/>
        <v>0</v>
      </c>
      <c r="K462" s="37" t="str">
        <f t="shared" si="58"/>
        <v>NA</v>
      </c>
      <c r="L462" s="37" t="str">
        <f t="shared" si="59"/>
        <v>NA</v>
      </c>
      <c r="M462" s="37" t="str">
        <f t="shared" si="60"/>
        <v>NA</v>
      </c>
    </row>
    <row r="463" spans="1:13" x14ac:dyDescent="0.2">
      <c r="A463" s="62" t="s">
        <v>533</v>
      </c>
      <c r="B463" s="63"/>
      <c r="C463" s="62"/>
      <c r="D463" s="64">
        <v>0</v>
      </c>
      <c r="E463" s="64">
        <v>0</v>
      </c>
      <c r="F463" s="64">
        <v>0</v>
      </c>
      <c r="G463" s="64">
        <v>0</v>
      </c>
      <c r="H463" s="64">
        <v>0</v>
      </c>
      <c r="I463" s="64">
        <f t="shared" si="56"/>
        <v>0</v>
      </c>
      <c r="J463" s="64">
        <f t="shared" si="57"/>
        <v>0</v>
      </c>
      <c r="K463" s="65" t="str">
        <f t="shared" si="58"/>
        <v>NA</v>
      </c>
      <c r="L463" s="65" t="str">
        <f t="shared" si="59"/>
        <v>NA</v>
      </c>
      <c r="M463" s="65" t="str">
        <f t="shared" si="60"/>
        <v>NA</v>
      </c>
    </row>
    <row r="464" spans="1:13" x14ac:dyDescent="0.2">
      <c r="A464" s="17" t="s">
        <v>145</v>
      </c>
      <c r="B464" s="43" t="s">
        <v>72</v>
      </c>
      <c r="C464" s="17" t="s">
        <v>73</v>
      </c>
      <c r="D464" s="18">
        <v>0</v>
      </c>
      <c r="E464" s="18">
        <v>0</v>
      </c>
      <c r="F464" s="18">
        <v>0</v>
      </c>
      <c r="G464" s="18">
        <v>0</v>
      </c>
      <c r="H464" s="18">
        <v>0</v>
      </c>
      <c r="I464" s="18">
        <f t="shared" si="56"/>
        <v>0</v>
      </c>
      <c r="J464" s="18">
        <f t="shared" si="57"/>
        <v>0</v>
      </c>
      <c r="K464" s="37" t="str">
        <f t="shared" si="58"/>
        <v>NA</v>
      </c>
      <c r="L464" s="37" t="str">
        <f t="shared" si="59"/>
        <v>NA</v>
      </c>
      <c r="M464" s="37" t="str">
        <f t="shared" si="60"/>
        <v>NA</v>
      </c>
    </row>
    <row r="465" spans="1:22" x14ac:dyDescent="0.2">
      <c r="A465" s="17"/>
      <c r="B465" s="43" t="s">
        <v>82</v>
      </c>
      <c r="C465" s="17" t="s">
        <v>83</v>
      </c>
      <c r="D465" s="18">
        <v>0</v>
      </c>
      <c r="E465" s="18">
        <v>0</v>
      </c>
      <c r="F465" s="18">
        <v>0</v>
      </c>
      <c r="G465" s="18">
        <v>0</v>
      </c>
      <c r="H465" s="18">
        <v>0</v>
      </c>
      <c r="I465" s="18">
        <f t="shared" si="56"/>
        <v>0</v>
      </c>
      <c r="J465" s="18">
        <f t="shared" si="57"/>
        <v>0</v>
      </c>
      <c r="K465" s="37" t="str">
        <f t="shared" si="58"/>
        <v>NA</v>
      </c>
      <c r="L465" s="37" t="str">
        <f t="shared" si="59"/>
        <v>NA</v>
      </c>
      <c r="M465" s="37" t="str">
        <f t="shared" si="60"/>
        <v>NA</v>
      </c>
    </row>
    <row r="466" spans="1:22" x14ac:dyDescent="0.2">
      <c r="A466" s="17"/>
      <c r="B466" s="43" t="s">
        <v>84</v>
      </c>
      <c r="C466" s="17" t="s">
        <v>85</v>
      </c>
      <c r="D466" s="18">
        <v>26102643</v>
      </c>
      <c r="E466" s="18">
        <v>0</v>
      </c>
      <c r="F466" s="18">
        <v>0</v>
      </c>
      <c r="G466" s="18">
        <v>0</v>
      </c>
      <c r="H466" s="18">
        <v>0</v>
      </c>
      <c r="I466" s="18">
        <f t="shared" si="56"/>
        <v>0</v>
      </c>
      <c r="J466" s="18">
        <f t="shared" si="57"/>
        <v>0</v>
      </c>
      <c r="K466" s="37" t="str">
        <f t="shared" si="58"/>
        <v>NA</v>
      </c>
      <c r="L466" s="37" t="str">
        <f t="shared" si="59"/>
        <v>NA</v>
      </c>
      <c r="M466" s="37" t="str">
        <f t="shared" si="60"/>
        <v>NA</v>
      </c>
    </row>
    <row r="467" spans="1:22" x14ac:dyDescent="0.2">
      <c r="A467" s="17"/>
      <c r="B467" s="43" t="s">
        <v>149</v>
      </c>
      <c r="C467" s="17" t="s">
        <v>150</v>
      </c>
      <c r="D467" s="18">
        <v>5790672.4499999983</v>
      </c>
      <c r="E467" s="18">
        <v>3228929.6999999997</v>
      </c>
      <c r="F467" s="18">
        <v>367133.31</v>
      </c>
      <c r="G467" s="18">
        <v>911182.49</v>
      </c>
      <c r="H467" s="18">
        <v>2151980.5099999998</v>
      </c>
      <c r="I467" s="18">
        <f t="shared" si="56"/>
        <v>3063163</v>
      </c>
      <c r="J467" s="18">
        <f t="shared" si="57"/>
        <v>165766.69999999972</v>
      </c>
      <c r="K467" s="37">
        <f t="shared" si="58"/>
        <v>5.1337971216901916E-2</v>
      </c>
      <c r="L467" s="37">
        <f t="shared" si="59"/>
        <v>-0.88629876023624787</v>
      </c>
      <c r="M467" s="37">
        <f t="shared" si="60"/>
        <v>-0.51623997087509033</v>
      </c>
    </row>
    <row r="468" spans="1:22" x14ac:dyDescent="0.2">
      <c r="A468" s="17"/>
      <c r="B468" s="43" t="s">
        <v>108</v>
      </c>
      <c r="C468" s="17" t="s">
        <v>109</v>
      </c>
      <c r="D468" s="18">
        <v>122405459.94999997</v>
      </c>
      <c r="E468" s="18">
        <v>112283070.29999997</v>
      </c>
      <c r="F468" s="18">
        <v>0</v>
      </c>
      <c r="G468" s="18">
        <v>0</v>
      </c>
      <c r="H468" s="18">
        <v>0</v>
      </c>
      <c r="I468" s="18">
        <f t="shared" si="56"/>
        <v>0</v>
      </c>
      <c r="J468" s="18">
        <f t="shared" si="57"/>
        <v>112283070.29999997</v>
      </c>
      <c r="K468" s="37">
        <f t="shared" si="58"/>
        <v>1</v>
      </c>
      <c r="L468" s="37">
        <f t="shared" si="59"/>
        <v>-1</v>
      </c>
      <c r="M468" s="37">
        <f t="shared" si="60"/>
        <v>-1</v>
      </c>
    </row>
    <row r="469" spans="1:22" x14ac:dyDescent="0.2">
      <c r="A469" s="17"/>
      <c r="B469" s="43" t="s">
        <v>110</v>
      </c>
      <c r="C469" s="17" t="s">
        <v>111</v>
      </c>
      <c r="D469" s="18">
        <v>4488000</v>
      </c>
      <c r="E469" s="18">
        <v>4488000</v>
      </c>
      <c r="F469" s="18">
        <v>0</v>
      </c>
      <c r="G469" s="18">
        <v>0</v>
      </c>
      <c r="H469" s="18">
        <v>0</v>
      </c>
      <c r="I469" s="18">
        <f t="shared" si="56"/>
        <v>0</v>
      </c>
      <c r="J469" s="18">
        <f t="shared" si="57"/>
        <v>4488000</v>
      </c>
      <c r="K469" s="37">
        <f t="shared" si="58"/>
        <v>1</v>
      </c>
      <c r="L469" s="37">
        <f t="shared" si="59"/>
        <v>-1</v>
      </c>
      <c r="M469" s="37">
        <f t="shared" si="60"/>
        <v>-1</v>
      </c>
    </row>
    <row r="470" spans="1:22" x14ac:dyDescent="0.2">
      <c r="A470" s="17"/>
      <c r="B470" s="43" t="s">
        <v>112</v>
      </c>
      <c r="C470" s="17" t="s">
        <v>113</v>
      </c>
      <c r="D470" s="18">
        <v>0</v>
      </c>
      <c r="E470" s="18">
        <v>0</v>
      </c>
      <c r="F470" s="18">
        <v>0</v>
      </c>
      <c r="G470" s="18">
        <v>0</v>
      </c>
      <c r="H470" s="18">
        <v>0</v>
      </c>
      <c r="I470" s="18">
        <f t="shared" si="56"/>
        <v>0</v>
      </c>
      <c r="J470" s="18">
        <f t="shared" si="57"/>
        <v>0</v>
      </c>
      <c r="K470" s="37" t="str">
        <f t="shared" si="58"/>
        <v>NA</v>
      </c>
      <c r="L470" s="37" t="str">
        <f t="shared" si="59"/>
        <v>NA</v>
      </c>
      <c r="M470" s="37" t="str">
        <f t="shared" si="60"/>
        <v>NA</v>
      </c>
    </row>
    <row r="471" spans="1:22" x14ac:dyDescent="0.2">
      <c r="A471" s="62" t="s">
        <v>148</v>
      </c>
      <c r="B471" s="63"/>
      <c r="C471" s="62"/>
      <c r="D471" s="64">
        <v>158786775.39999998</v>
      </c>
      <c r="E471" s="64">
        <v>119999999.99999997</v>
      </c>
      <c r="F471" s="64">
        <v>367133.31</v>
      </c>
      <c r="G471" s="64">
        <v>911182.49</v>
      </c>
      <c r="H471" s="64">
        <v>2151980.5099999998</v>
      </c>
      <c r="I471" s="64">
        <f t="shared" si="56"/>
        <v>3063163</v>
      </c>
      <c r="J471" s="64">
        <f t="shared" si="57"/>
        <v>116936836.99999997</v>
      </c>
      <c r="K471" s="65">
        <f t="shared" si="58"/>
        <v>0.97447364166666661</v>
      </c>
      <c r="L471" s="65">
        <f t="shared" si="59"/>
        <v>-0.99694055574999996</v>
      </c>
      <c r="M471" s="65">
        <f t="shared" si="60"/>
        <v>-0.98698310728571437</v>
      </c>
    </row>
    <row r="472" spans="1:22" x14ac:dyDescent="0.2">
      <c r="A472" s="17" t="s">
        <v>11</v>
      </c>
      <c r="B472" s="43" t="s">
        <v>12</v>
      </c>
      <c r="C472" s="17" t="s">
        <v>13</v>
      </c>
      <c r="D472" s="18">
        <v>856345</v>
      </c>
      <c r="E472" s="18">
        <v>856345</v>
      </c>
      <c r="F472" s="18">
        <v>60262.17</v>
      </c>
      <c r="G472" s="18">
        <v>289152.75000000006</v>
      </c>
      <c r="H472" s="18">
        <v>0</v>
      </c>
      <c r="I472" s="18">
        <f t="shared" si="56"/>
        <v>289152.75000000006</v>
      </c>
      <c r="J472" s="18">
        <f t="shared" si="57"/>
        <v>567192.25</v>
      </c>
      <c r="K472" s="37">
        <f t="shared" si="58"/>
        <v>0.66234082058049037</v>
      </c>
      <c r="L472" s="37">
        <f t="shared" si="59"/>
        <v>-0.92962863098400761</v>
      </c>
      <c r="M472" s="37">
        <f t="shared" si="60"/>
        <v>-0.4211556924236976</v>
      </c>
    </row>
    <row r="473" spans="1:22" x14ac:dyDescent="0.2">
      <c r="A473" s="17"/>
      <c r="B473" s="43" t="s">
        <v>447</v>
      </c>
      <c r="C473" s="17" t="s">
        <v>448</v>
      </c>
      <c r="D473" s="18">
        <v>0</v>
      </c>
      <c r="E473" s="18">
        <v>0</v>
      </c>
      <c r="F473" s="18">
        <v>1671137.2699999998</v>
      </c>
      <c r="G473" s="18">
        <v>11825837.449999999</v>
      </c>
      <c r="H473" s="18">
        <v>0</v>
      </c>
      <c r="I473" s="18">
        <f t="shared" si="56"/>
        <v>11825837.449999999</v>
      </c>
      <c r="J473" s="18">
        <f t="shared" si="57"/>
        <v>-11825837.449999999</v>
      </c>
      <c r="K473" s="37" t="str">
        <f t="shared" si="58"/>
        <v>NA</v>
      </c>
      <c r="L473" s="37" t="str">
        <f t="shared" si="59"/>
        <v>NA</v>
      </c>
      <c r="M473" s="37" t="str">
        <f t="shared" si="60"/>
        <v>NA</v>
      </c>
    </row>
    <row r="474" spans="1:22" x14ac:dyDescent="0.2">
      <c r="A474" s="17"/>
      <c r="B474" s="43" t="s">
        <v>534</v>
      </c>
      <c r="C474" s="17" t="s">
        <v>535</v>
      </c>
      <c r="D474" s="18">
        <v>867000</v>
      </c>
      <c r="E474" s="18">
        <v>867000</v>
      </c>
      <c r="F474" s="18">
        <v>0</v>
      </c>
      <c r="G474" s="18">
        <v>0</v>
      </c>
      <c r="H474" s="18">
        <v>0</v>
      </c>
      <c r="I474" s="18">
        <f t="shared" si="56"/>
        <v>0</v>
      </c>
      <c r="J474" s="18">
        <f t="shared" si="57"/>
        <v>867000</v>
      </c>
      <c r="K474" s="37">
        <f t="shared" si="58"/>
        <v>1</v>
      </c>
      <c r="L474" s="37">
        <f t="shared" si="59"/>
        <v>-1</v>
      </c>
      <c r="M474" s="37">
        <f t="shared" si="60"/>
        <v>-1</v>
      </c>
    </row>
    <row r="475" spans="1:22" x14ac:dyDescent="0.2">
      <c r="A475" s="17"/>
      <c r="B475" s="43" t="s">
        <v>536</v>
      </c>
      <c r="C475" s="17" t="s">
        <v>537</v>
      </c>
      <c r="D475" s="18">
        <v>11311300.01</v>
      </c>
      <c r="E475" s="18">
        <v>11311300.01</v>
      </c>
      <c r="F475" s="18">
        <v>0</v>
      </c>
      <c r="G475" s="18">
        <v>0</v>
      </c>
      <c r="H475" s="18">
        <v>0</v>
      </c>
      <c r="I475" s="18">
        <f t="shared" si="56"/>
        <v>0</v>
      </c>
      <c r="J475" s="18">
        <f t="shared" si="57"/>
        <v>11311300.01</v>
      </c>
      <c r="K475" s="37">
        <f t="shared" si="58"/>
        <v>1</v>
      </c>
      <c r="L475" s="37">
        <f t="shared" si="59"/>
        <v>-1</v>
      </c>
      <c r="M475" s="37">
        <f t="shared" si="60"/>
        <v>-1</v>
      </c>
    </row>
    <row r="476" spans="1:22" x14ac:dyDescent="0.2">
      <c r="A476" s="17"/>
      <c r="B476" s="43" t="s">
        <v>538</v>
      </c>
      <c r="C476" s="17" t="s">
        <v>539</v>
      </c>
      <c r="D476" s="18">
        <v>5564000</v>
      </c>
      <c r="E476" s="18">
        <v>5564000</v>
      </c>
      <c r="F476" s="18">
        <v>0</v>
      </c>
      <c r="G476" s="18">
        <v>0</v>
      </c>
      <c r="H476" s="18">
        <v>0</v>
      </c>
      <c r="I476" s="18">
        <f t="shared" si="56"/>
        <v>0</v>
      </c>
      <c r="J476" s="18">
        <f t="shared" si="57"/>
        <v>5564000</v>
      </c>
      <c r="K476" s="37">
        <f t="shared" si="58"/>
        <v>1</v>
      </c>
      <c r="L476" s="37">
        <f t="shared" si="59"/>
        <v>-1</v>
      </c>
      <c r="M476" s="37">
        <f t="shared" si="60"/>
        <v>-1</v>
      </c>
    </row>
    <row r="477" spans="1:22" x14ac:dyDescent="0.2">
      <c r="A477" s="17"/>
      <c r="B477" s="43" t="s">
        <v>540</v>
      </c>
      <c r="C477" s="17" t="s">
        <v>541</v>
      </c>
      <c r="D477" s="18">
        <v>3672000</v>
      </c>
      <c r="E477" s="18">
        <v>3672000</v>
      </c>
      <c r="F477" s="18">
        <v>0</v>
      </c>
      <c r="G477" s="18">
        <v>0</v>
      </c>
      <c r="H477" s="18">
        <v>0</v>
      </c>
      <c r="I477" s="18">
        <f t="shared" si="56"/>
        <v>0</v>
      </c>
      <c r="J477" s="18">
        <f t="shared" si="57"/>
        <v>3672000</v>
      </c>
      <c r="K477" s="37">
        <f t="shared" si="58"/>
        <v>1</v>
      </c>
      <c r="L477" s="37">
        <f t="shared" si="59"/>
        <v>-1</v>
      </c>
      <c r="M477" s="37">
        <f t="shared" si="60"/>
        <v>-1</v>
      </c>
    </row>
    <row r="478" spans="1:22" x14ac:dyDescent="0.2">
      <c r="A478" s="17"/>
      <c r="B478" s="43" t="s">
        <v>542</v>
      </c>
      <c r="C478" s="17" t="s">
        <v>543</v>
      </c>
      <c r="D478" s="18">
        <v>816000</v>
      </c>
      <c r="E478" s="18">
        <v>816000</v>
      </c>
      <c r="F478" s="18">
        <v>0</v>
      </c>
      <c r="G478" s="18">
        <v>0</v>
      </c>
      <c r="H478" s="18">
        <v>0</v>
      </c>
      <c r="I478" s="18">
        <f t="shared" si="56"/>
        <v>0</v>
      </c>
      <c r="J478" s="18">
        <f t="shared" si="57"/>
        <v>816000</v>
      </c>
      <c r="K478" s="37">
        <f t="shared" si="58"/>
        <v>1</v>
      </c>
      <c r="L478" s="37">
        <f t="shared" si="59"/>
        <v>-1</v>
      </c>
      <c r="M478" s="37">
        <f t="shared" si="60"/>
        <v>-1</v>
      </c>
    </row>
    <row r="479" spans="1:22" x14ac:dyDescent="0.2">
      <c r="A479" s="62" t="s">
        <v>14</v>
      </c>
      <c r="B479" s="63"/>
      <c r="C479" s="62"/>
      <c r="D479" s="64">
        <v>23086645.009999998</v>
      </c>
      <c r="E479" s="64">
        <v>23086645.009999998</v>
      </c>
      <c r="F479" s="64">
        <v>1731399.4399999997</v>
      </c>
      <c r="G479" s="64">
        <v>12114990.199999999</v>
      </c>
      <c r="H479" s="64">
        <v>0</v>
      </c>
      <c r="I479" s="64">
        <f t="shared" si="56"/>
        <v>12114990.199999999</v>
      </c>
      <c r="J479" s="64">
        <f t="shared" si="57"/>
        <v>10971654.809999999</v>
      </c>
      <c r="K479" s="65">
        <f t="shared" si="58"/>
        <v>0.47523816497579524</v>
      </c>
      <c r="L479" s="65">
        <f t="shared" si="59"/>
        <v>-0.92500428541045943</v>
      </c>
      <c r="M479" s="65">
        <f t="shared" si="60"/>
        <v>-0.10040828281564897</v>
      </c>
    </row>
    <row r="480" spans="1:22" s="10" customFormat="1" x14ac:dyDescent="0.2">
      <c r="A480" s="23"/>
      <c r="B480" s="31"/>
      <c r="C480" s="23"/>
      <c r="D480" s="18"/>
      <c r="E480" s="18"/>
      <c r="F480" s="18"/>
      <c r="G480" s="18"/>
      <c r="H480" s="18"/>
      <c r="I480" s="18"/>
      <c r="J480" s="18"/>
      <c r="K480" s="37"/>
      <c r="L480" s="37"/>
      <c r="M480" s="37"/>
      <c r="N480" s="17"/>
      <c r="O480" s="17"/>
      <c r="P480" s="17"/>
      <c r="Q480" s="17"/>
      <c r="R480" s="17"/>
      <c r="S480" s="17"/>
      <c r="T480" s="17"/>
      <c r="U480" s="17"/>
      <c r="V480" s="17"/>
    </row>
    <row r="481" spans="1:14" ht="15.75" x14ac:dyDescent="0.25">
      <c r="A481" s="25" t="s">
        <v>27</v>
      </c>
      <c r="B481" s="32"/>
      <c r="C481" s="25"/>
      <c r="D481" s="6">
        <f>+D97+D144+D181+D212+D222+D255+D282+D301+D318+D346+D368+D391+D417+D434+D459+D463+D471+D479</f>
        <v>774822171.28999996</v>
      </c>
      <c r="E481" s="6">
        <f t="shared" ref="E481:J481" si="61">+E97+E144+E181+E212+E222+E255+E282+E301+E318+E346+E368+E391+E417+E434+E459+E463+E471+E479</f>
        <v>658862121.04999995</v>
      </c>
      <c r="F481" s="6">
        <f t="shared" si="61"/>
        <v>13157426.470000001</v>
      </c>
      <c r="G481" s="6">
        <f t="shared" si="61"/>
        <v>77916937.969999999</v>
      </c>
      <c r="H481" s="6">
        <f t="shared" si="61"/>
        <v>14429654.100000001</v>
      </c>
      <c r="I481" s="6">
        <f t="shared" si="61"/>
        <v>92346592.069999978</v>
      </c>
      <c r="J481" s="6">
        <f t="shared" si="61"/>
        <v>566515528.9799999</v>
      </c>
      <c r="K481" s="38">
        <f>IF(E481=0,"NA",J481/E481)</f>
        <v>0.85983927574583996</v>
      </c>
      <c r="L481" s="38">
        <f>IF(E481=0,"NA",(  ( F481 - (E481/$L$6)) / (E481/$L$6)))</f>
        <v>-0.98003007602101699</v>
      </c>
      <c r="M481" s="38">
        <f>IF(E481=0,"NA",(  ( G481 - ($M$6*(E481/12))) / ($M$6*(E481/12))))</f>
        <v>-0.79726882242070718</v>
      </c>
      <c r="N481" s="10"/>
    </row>
  </sheetData>
  <autoFilter ref="A7:M481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pane ySplit="7" topLeftCell="A8" activePane="bottomLeft" state="frozen"/>
      <selection activeCell="A8" sqref="A8"/>
      <selection pane="bottomLeft" activeCell="B27" sqref="B27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13" s="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s="1" customFormat="1" ht="18.75" x14ac:dyDescent="0.3">
      <c r="A2" s="72" t="s">
        <v>40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s="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1" customFormat="1" ht="15" x14ac:dyDescent="0.25">
      <c r="A4" s="73">
        <v>44957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s="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3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7</v>
      </c>
    </row>
    <row r="7" spans="1:13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</row>
    <row r="8" spans="1:13" s="17" customFormat="1" x14ac:dyDescent="0.2">
      <c r="A8" s="23" t="s">
        <v>19</v>
      </c>
      <c r="B8" s="31" t="s">
        <v>20</v>
      </c>
      <c r="C8" s="23" t="s">
        <v>21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f t="shared" ref="I8:I10" si="0">SUM(G8:H8)</f>
        <v>0</v>
      </c>
      <c r="J8" s="18">
        <f t="shared" ref="J8:J10" si="1">E8-I8</f>
        <v>0</v>
      </c>
      <c r="K8" s="37" t="str">
        <f>IF(E8=0,"NA",J8/E8)</f>
        <v>NA</v>
      </c>
      <c r="L8" s="37" t="str">
        <f>IF(E8=0,"NA",(  ( F8 - (E8/$L$6)) / (E8/$L$6)))</f>
        <v>NA</v>
      </c>
      <c r="M8" s="37" t="str">
        <f>IF(E8=0,"NA",(  ( G8 - ($M$6*(E8/12))) / ($M$6*(E8/12))))</f>
        <v>NA</v>
      </c>
    </row>
    <row r="9" spans="1:13" s="17" customFormat="1" x14ac:dyDescent="0.2">
      <c r="A9" s="66" t="s">
        <v>22</v>
      </c>
      <c r="B9" s="67"/>
      <c r="C9" s="66"/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  <c r="K9" s="65" t="str">
        <f t="shared" ref="K9:K21" si="2">IF(E9=0,"NA",J9/E9)</f>
        <v>NA</v>
      </c>
      <c r="L9" s="65" t="str">
        <f t="shared" ref="L9:L10" si="3">IF(E9=0,"NA",(  ( F9 - (E9/$L$6)) / (E9/$L$6)))</f>
        <v>NA</v>
      </c>
      <c r="M9" s="65" t="str">
        <f t="shared" ref="M9:M10" si="4">IF(E9=0,"NA",(  ( G9 - ($M$6*(E9/12))) / ($M$6*(E9/12))))</f>
        <v>NA</v>
      </c>
    </row>
    <row r="10" spans="1:13" s="17" customFormat="1" x14ac:dyDescent="0.2">
      <c r="A10" s="17" t="s">
        <v>23</v>
      </c>
      <c r="B10" s="43" t="s">
        <v>24</v>
      </c>
      <c r="C10" s="17" t="s">
        <v>25</v>
      </c>
      <c r="D10" s="18">
        <v>29976191</v>
      </c>
      <c r="E10" s="18">
        <v>29976191</v>
      </c>
      <c r="F10" s="18">
        <v>0</v>
      </c>
      <c r="G10" s="18">
        <v>19859400</v>
      </c>
      <c r="H10" s="18">
        <v>0</v>
      </c>
      <c r="I10" s="18">
        <f t="shared" si="0"/>
        <v>19859400</v>
      </c>
      <c r="J10" s="18">
        <f t="shared" si="1"/>
        <v>10116791</v>
      </c>
      <c r="K10" s="37">
        <f t="shared" si="2"/>
        <v>0.33749421332416785</v>
      </c>
      <c r="L10" s="37">
        <f t="shared" si="3"/>
        <v>-1</v>
      </c>
      <c r="M10" s="37">
        <f t="shared" si="4"/>
        <v>0.13572420572999816</v>
      </c>
    </row>
    <row r="11" spans="1:13" s="17" customFormat="1" x14ac:dyDescent="0.2">
      <c r="A11" s="66" t="s">
        <v>26</v>
      </c>
      <c r="B11" s="67"/>
      <c r="C11" s="66"/>
      <c r="D11" s="64">
        <v>29976191</v>
      </c>
      <c r="E11" s="64">
        <v>29976191</v>
      </c>
      <c r="F11" s="64">
        <v>0</v>
      </c>
      <c r="G11" s="64">
        <v>19859400</v>
      </c>
      <c r="H11" s="64">
        <v>0</v>
      </c>
      <c r="I11" s="64">
        <f t="shared" ref="I11" si="5">SUM(G11:H11)</f>
        <v>19859400</v>
      </c>
      <c r="J11" s="64">
        <f t="shared" ref="J11" si="6">E11-I11</f>
        <v>10116791</v>
      </c>
      <c r="K11" s="65">
        <f>IF(E11=0,"NA",J11/E11)</f>
        <v>0.33749421332416785</v>
      </c>
      <c r="L11" s="65">
        <f>IF(E11=0,"NA",(  ( F11 - (E11/$L$6)) / (E11/$L$6)))</f>
        <v>-1</v>
      </c>
      <c r="M11" s="65">
        <f>IF(E11=0,"NA",(  ( G11 - ($M$6*(E11/12))) / ($M$6*(E11/12))))</f>
        <v>0.13572420572999816</v>
      </c>
    </row>
    <row r="12" spans="1:13" x14ac:dyDescent="0.2">
      <c r="A12" s="30"/>
      <c r="K12" s="40"/>
    </row>
    <row r="13" spans="1:13" s="7" customFormat="1" ht="15.75" x14ac:dyDescent="0.25">
      <c r="A13" s="25" t="s">
        <v>28</v>
      </c>
      <c r="B13" s="32"/>
      <c r="C13" s="25"/>
      <c r="D13" s="6">
        <f>+D9+D11</f>
        <v>29976191</v>
      </c>
      <c r="E13" s="6">
        <f t="shared" ref="E13:J13" si="7">+E9+E11</f>
        <v>29976191</v>
      </c>
      <c r="F13" s="6">
        <f t="shared" si="7"/>
        <v>0</v>
      </c>
      <c r="G13" s="6">
        <f t="shared" si="7"/>
        <v>19859400</v>
      </c>
      <c r="H13" s="6">
        <f t="shared" si="7"/>
        <v>0</v>
      </c>
      <c r="I13" s="6">
        <f t="shared" si="7"/>
        <v>19859400</v>
      </c>
      <c r="J13" s="6">
        <f t="shared" si="7"/>
        <v>10116791</v>
      </c>
      <c r="K13" s="38">
        <f t="shared" si="2"/>
        <v>0.33749421332416785</v>
      </c>
      <c r="L13" s="38">
        <f>IF(E13=0,"NA",(  ( F13 - (E13/$L$6)) / (E13/$L$6)))</f>
        <v>-1</v>
      </c>
      <c r="M13" s="38">
        <f>IF(E13=0,"NA",(  ( G13 - ($M$6*(E13/12))) / ($M$6*(E13/12))))</f>
        <v>0.13572420572999816</v>
      </c>
    </row>
    <row r="14" spans="1:13" s="17" customFormat="1" x14ac:dyDescent="0.2">
      <c r="A14" s="23"/>
      <c r="B14" s="31"/>
      <c r="C14" s="23"/>
      <c r="D14" s="18"/>
      <c r="E14" s="18"/>
      <c r="F14" s="18"/>
      <c r="G14" s="18"/>
      <c r="H14" s="18"/>
      <c r="I14" s="18"/>
      <c r="J14" s="18"/>
      <c r="K14" s="37"/>
      <c r="L14" s="37"/>
      <c r="M14" s="37"/>
    </row>
    <row r="15" spans="1:13" s="17" customFormat="1" x14ac:dyDescent="0.2">
      <c r="A15" s="23" t="s">
        <v>11</v>
      </c>
      <c r="B15" s="31" t="s">
        <v>12</v>
      </c>
      <c r="C15" s="23" t="s">
        <v>13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f t="shared" ref="I15:I18" si="8">SUM(G15:H15)</f>
        <v>0</v>
      </c>
      <c r="J15" s="18">
        <f t="shared" ref="J15:J18" si="9">E15-I15</f>
        <v>0</v>
      </c>
      <c r="K15" s="37" t="str">
        <f t="shared" ref="K15:K18" si="10">IF(E15=0,"NA",J15/E15)</f>
        <v>NA</v>
      </c>
      <c r="L15" s="37" t="str">
        <f t="shared" ref="L15:L18" si="11">IF(E15=0,"NA",(  ( F15 - (E15/$L$6)) / (E15/$L$6)))</f>
        <v>NA</v>
      </c>
      <c r="M15" s="37" t="str">
        <f t="shared" ref="M15:M18" si="12">IF(E15=0,"NA",(  ( G15 - ($M$6*(E15/12))) / ($M$6*(E15/12))))</f>
        <v>NA</v>
      </c>
    </row>
    <row r="16" spans="1:13" s="17" customFormat="1" x14ac:dyDescent="0.2">
      <c r="A16" s="66" t="s">
        <v>14</v>
      </c>
      <c r="B16" s="67"/>
      <c r="C16" s="66"/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f t="shared" si="8"/>
        <v>0</v>
      </c>
      <c r="J16" s="64">
        <f t="shared" si="9"/>
        <v>0</v>
      </c>
      <c r="K16" s="65" t="str">
        <f t="shared" si="10"/>
        <v>NA</v>
      </c>
      <c r="L16" s="65" t="str">
        <f t="shared" si="11"/>
        <v>NA</v>
      </c>
      <c r="M16" s="65" t="str">
        <f t="shared" si="12"/>
        <v>NA</v>
      </c>
    </row>
    <row r="17" spans="1:13" s="17" customFormat="1" x14ac:dyDescent="0.2">
      <c r="A17" s="23" t="s">
        <v>15</v>
      </c>
      <c r="B17" s="31" t="s">
        <v>16</v>
      </c>
      <c r="C17" s="23" t="s">
        <v>17</v>
      </c>
      <c r="D17" s="18">
        <v>2257046</v>
      </c>
      <c r="E17" s="18">
        <v>2257046</v>
      </c>
      <c r="F17" s="18">
        <v>0</v>
      </c>
      <c r="G17" s="18">
        <v>389400</v>
      </c>
      <c r="H17" s="18">
        <v>0</v>
      </c>
      <c r="I17" s="18">
        <f t="shared" si="8"/>
        <v>389400</v>
      </c>
      <c r="J17" s="18">
        <f t="shared" si="9"/>
        <v>1867646</v>
      </c>
      <c r="K17" s="37">
        <f t="shared" si="10"/>
        <v>0.82747360931057679</v>
      </c>
      <c r="L17" s="37">
        <f t="shared" si="11"/>
        <v>-1</v>
      </c>
      <c r="M17" s="37">
        <f t="shared" si="12"/>
        <v>-0.70424047310384585</v>
      </c>
    </row>
    <row r="18" spans="1:13" s="17" customFormat="1" x14ac:dyDescent="0.2">
      <c r="A18" s="23"/>
      <c r="B18" s="31" t="s">
        <v>29</v>
      </c>
      <c r="C18" s="23" t="s">
        <v>30</v>
      </c>
      <c r="D18" s="18">
        <v>27719145</v>
      </c>
      <c r="E18" s="18">
        <v>27719145</v>
      </c>
      <c r="F18" s="18">
        <v>0</v>
      </c>
      <c r="G18" s="18">
        <v>19470000</v>
      </c>
      <c r="H18" s="18">
        <v>0</v>
      </c>
      <c r="I18" s="18">
        <f t="shared" si="8"/>
        <v>19470000</v>
      </c>
      <c r="J18" s="18">
        <f t="shared" si="9"/>
        <v>8249145</v>
      </c>
      <c r="K18" s="37">
        <f t="shared" si="10"/>
        <v>0.2975973826032513</v>
      </c>
      <c r="L18" s="37">
        <f t="shared" si="11"/>
        <v>-1</v>
      </c>
      <c r="M18" s="37">
        <f t="shared" si="12"/>
        <v>0.20411877268014064</v>
      </c>
    </row>
    <row r="19" spans="1:13" s="17" customFormat="1" x14ac:dyDescent="0.2">
      <c r="A19" s="66" t="s">
        <v>18</v>
      </c>
      <c r="B19" s="67"/>
      <c r="C19" s="66"/>
      <c r="D19" s="64">
        <v>29976191</v>
      </c>
      <c r="E19" s="64">
        <v>29976191</v>
      </c>
      <c r="F19" s="64">
        <v>0</v>
      </c>
      <c r="G19" s="64">
        <v>19859400</v>
      </c>
      <c r="H19" s="64">
        <v>0</v>
      </c>
      <c r="I19" s="64">
        <f t="shared" ref="I19" si="13">SUM(G19:H19)</f>
        <v>19859400</v>
      </c>
      <c r="J19" s="64">
        <f t="shared" ref="J19" si="14">E19-I19</f>
        <v>10116791</v>
      </c>
      <c r="K19" s="65">
        <f t="shared" ref="K19" si="15">IF(E19=0,"NA",J19/E19)</f>
        <v>0.33749421332416785</v>
      </c>
      <c r="L19" s="65">
        <f t="shared" ref="L19" si="16">IF(E19=0,"NA",(  ( F19 - (E19/$L$6)) / (E19/$L$6)))</f>
        <v>-1</v>
      </c>
      <c r="M19" s="65">
        <f t="shared" ref="M19" si="17">IF(E19=0,"NA",(  ( G19 - ($M$6*(E19/12))) / ($M$6*(E19/12))))</f>
        <v>0.13572420572999816</v>
      </c>
    </row>
    <row r="20" spans="1:13" s="78" customFormat="1" x14ac:dyDescent="0.2">
      <c r="A20" s="74"/>
      <c r="B20" s="75"/>
      <c r="C20" s="74"/>
      <c r="D20" s="76"/>
      <c r="E20" s="76"/>
      <c r="F20" s="76"/>
      <c r="G20" s="76"/>
      <c r="H20" s="76"/>
      <c r="I20" s="76"/>
      <c r="J20" s="76"/>
      <c r="K20" s="77"/>
      <c r="L20" s="77"/>
      <c r="M20" s="77"/>
    </row>
    <row r="21" spans="1:13" ht="15.75" x14ac:dyDescent="0.25">
      <c r="A21" s="25" t="s">
        <v>27</v>
      </c>
      <c r="B21" s="32"/>
      <c r="C21" s="25"/>
      <c r="D21" s="6">
        <f>+D16+D19</f>
        <v>29976191</v>
      </c>
      <c r="E21" s="6">
        <f t="shared" ref="E21:J21" si="18">+E16+E19</f>
        <v>29976191</v>
      </c>
      <c r="F21" s="6">
        <f t="shared" si="18"/>
        <v>0</v>
      </c>
      <c r="G21" s="6">
        <f t="shared" si="18"/>
        <v>19859400</v>
      </c>
      <c r="H21" s="6">
        <f t="shared" si="18"/>
        <v>0</v>
      </c>
      <c r="I21" s="6">
        <f t="shared" si="18"/>
        <v>19859400</v>
      </c>
      <c r="J21" s="6">
        <f t="shared" si="18"/>
        <v>10116791</v>
      </c>
      <c r="K21" s="38">
        <f t="shared" si="2"/>
        <v>0.33749421332416785</v>
      </c>
      <c r="L21" s="38">
        <f>IF(E21=0,"NA",(  ( F21 - (E21/$L$6)) / (E21/$L$6)))</f>
        <v>-1</v>
      </c>
      <c r="M21" s="38">
        <f>IF(E21=0,"NA",(  ( G21 - ($M$6*(E21/12))) / ($M$6*(E21/12))))</f>
        <v>0.13572420572999816</v>
      </c>
    </row>
    <row r="23" spans="1:13" ht="15" x14ac:dyDescent="0.2">
      <c r="A23" s="35"/>
    </row>
  </sheetData>
  <autoFilter ref="A7:M21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8"/>
  <sheetViews>
    <sheetView workbookViewId="0">
      <pane ySplit="7" topLeftCell="A8" activePane="bottomLeft" state="frozen"/>
      <selection activeCell="A8" sqref="A8"/>
      <selection pane="bottomLeft" activeCell="A14" sqref="A14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13" s="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s="1" customFormat="1" ht="18.75" x14ac:dyDescent="0.3">
      <c r="A2" s="72" t="s">
        <v>41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s="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1" customFormat="1" ht="15" x14ac:dyDescent="0.25">
      <c r="A4" s="73">
        <v>44957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s="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3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7</v>
      </c>
    </row>
    <row r="7" spans="1:13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</row>
    <row r="8" spans="1:13" s="16" customFormat="1" x14ac:dyDescent="0.2">
      <c r="A8" s="17" t="s">
        <v>45</v>
      </c>
      <c r="B8" s="43" t="s">
        <v>169</v>
      </c>
      <c r="C8" s="17" t="s">
        <v>170</v>
      </c>
      <c r="D8" s="18">
        <v>429000000</v>
      </c>
      <c r="E8" s="18">
        <v>429000000</v>
      </c>
      <c r="F8" s="18">
        <v>14782771.810000001</v>
      </c>
      <c r="G8" s="18">
        <v>78016146.949999988</v>
      </c>
      <c r="H8" s="18">
        <v>0</v>
      </c>
      <c r="I8" s="18">
        <f t="shared" ref="I8" si="0">SUM(G8:H8)</f>
        <v>78016146.949999988</v>
      </c>
      <c r="J8" s="18">
        <f t="shared" ref="J8" si="1">E8-I8</f>
        <v>350983853.05000001</v>
      </c>
      <c r="K8" s="37">
        <f t="shared" ref="K8:K23" si="2">IF(E8=0,"NA",J8/E8)</f>
        <v>0.81814417960372965</v>
      </c>
      <c r="L8" s="37">
        <f t="shared" ref="L8:L23" si="3">IF(E8=0,"NA",(  ( F8 - (E8/$L$6)) / (E8/$L$6)))</f>
        <v>-0.96554132445221441</v>
      </c>
      <c r="M8" s="37">
        <f t="shared" ref="M8:M23" si="4">IF(E8=0,"NA",(  ( G8 - ($M$6*(E8/12))) / ($M$6*(E8/12))))</f>
        <v>-0.68824716503496508</v>
      </c>
    </row>
    <row r="9" spans="1:13" s="16" customFormat="1" x14ac:dyDescent="0.2">
      <c r="A9" s="17"/>
      <c r="B9" s="43" t="s">
        <v>46</v>
      </c>
      <c r="C9" s="17" t="s">
        <v>47</v>
      </c>
      <c r="D9" s="18">
        <v>-10000</v>
      </c>
      <c r="E9" s="18">
        <v>10000</v>
      </c>
      <c r="F9" s="18">
        <v>0</v>
      </c>
      <c r="G9" s="18">
        <v>0</v>
      </c>
      <c r="H9" s="18">
        <v>0</v>
      </c>
      <c r="I9" s="18">
        <f t="shared" ref="I9:I23" si="5">SUM(G9:H9)</f>
        <v>0</v>
      </c>
      <c r="J9" s="18">
        <f t="shared" ref="J9:J23" si="6">E9-I9</f>
        <v>10000</v>
      </c>
      <c r="K9" s="37">
        <f t="shared" si="2"/>
        <v>1</v>
      </c>
      <c r="L9" s="37">
        <f t="shared" si="3"/>
        <v>-1</v>
      </c>
      <c r="M9" s="37">
        <f t="shared" si="4"/>
        <v>-1</v>
      </c>
    </row>
    <row r="10" spans="1:13" s="16" customFormat="1" x14ac:dyDescent="0.2">
      <c r="A10" s="17"/>
      <c r="B10" s="43" t="s">
        <v>48</v>
      </c>
      <c r="C10" s="17" t="s">
        <v>49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f t="shared" si="5"/>
        <v>0</v>
      </c>
      <c r="J10" s="18">
        <f t="shared" si="6"/>
        <v>0</v>
      </c>
      <c r="K10" s="37" t="str">
        <f t="shared" si="2"/>
        <v>NA</v>
      </c>
      <c r="L10" s="37" t="str">
        <f t="shared" si="3"/>
        <v>NA</v>
      </c>
      <c r="M10" s="37" t="str">
        <f t="shared" si="4"/>
        <v>NA</v>
      </c>
    </row>
    <row r="11" spans="1:13" s="16" customFormat="1" x14ac:dyDescent="0.2">
      <c r="A11" s="17"/>
      <c r="B11" s="43" t="s">
        <v>159</v>
      </c>
      <c r="C11" s="17" t="s">
        <v>160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si="5"/>
        <v>0</v>
      </c>
      <c r="J11" s="18">
        <f t="shared" si="6"/>
        <v>0</v>
      </c>
      <c r="K11" s="37" t="str">
        <f t="shared" si="2"/>
        <v>NA</v>
      </c>
      <c r="L11" s="37" t="str">
        <f t="shared" si="3"/>
        <v>NA</v>
      </c>
      <c r="M11" s="37" t="str">
        <f t="shared" si="4"/>
        <v>NA</v>
      </c>
    </row>
    <row r="12" spans="1:13" s="16" customFormat="1" x14ac:dyDescent="0.2">
      <c r="A12" s="17"/>
      <c r="B12" s="43" t="s">
        <v>161</v>
      </c>
      <c r="C12" s="17" t="s">
        <v>162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f t="shared" si="5"/>
        <v>0</v>
      </c>
      <c r="J12" s="18">
        <f t="shared" si="6"/>
        <v>0</v>
      </c>
      <c r="K12" s="37" t="str">
        <f t="shared" si="2"/>
        <v>NA</v>
      </c>
      <c r="L12" s="37" t="str">
        <f t="shared" si="3"/>
        <v>NA</v>
      </c>
      <c r="M12" s="37" t="str">
        <f t="shared" si="4"/>
        <v>NA</v>
      </c>
    </row>
    <row r="13" spans="1:13" s="16" customFormat="1" x14ac:dyDescent="0.2">
      <c r="A13" s="62" t="s">
        <v>50</v>
      </c>
      <c r="B13" s="63"/>
      <c r="C13" s="62"/>
      <c r="D13" s="64">
        <v>428990000</v>
      </c>
      <c r="E13" s="64">
        <v>429010000</v>
      </c>
      <c r="F13" s="64">
        <v>14782771.810000001</v>
      </c>
      <c r="G13" s="64">
        <v>78016146.949999988</v>
      </c>
      <c r="H13" s="64">
        <v>0</v>
      </c>
      <c r="I13" s="64">
        <f t="shared" si="5"/>
        <v>78016146.949999988</v>
      </c>
      <c r="J13" s="64">
        <f t="shared" si="6"/>
        <v>350993853.05000001</v>
      </c>
      <c r="K13" s="65">
        <f t="shared" si="2"/>
        <v>0.81814841856833176</v>
      </c>
      <c r="L13" s="65">
        <f t="shared" si="3"/>
        <v>-0.96554212766602177</v>
      </c>
      <c r="M13" s="65">
        <f t="shared" si="4"/>
        <v>-0.68825443183142587</v>
      </c>
    </row>
    <row r="14" spans="1:13" s="16" customFormat="1" x14ac:dyDescent="0.2">
      <c r="A14" s="17" t="s">
        <v>19</v>
      </c>
      <c r="B14" s="43" t="s">
        <v>20</v>
      </c>
      <c r="C14" s="17" t="s">
        <v>21</v>
      </c>
      <c r="D14" s="18">
        <v>2800000</v>
      </c>
      <c r="E14" s="18">
        <v>2800000</v>
      </c>
      <c r="F14" s="18">
        <v>495266.88000000006</v>
      </c>
      <c r="G14" s="18">
        <v>1518138.7099999997</v>
      </c>
      <c r="H14" s="18">
        <v>0</v>
      </c>
      <c r="I14" s="18">
        <f t="shared" si="5"/>
        <v>1518138.7099999997</v>
      </c>
      <c r="J14" s="18">
        <f t="shared" si="6"/>
        <v>1281861.2900000003</v>
      </c>
      <c r="K14" s="37">
        <f t="shared" si="2"/>
        <v>0.45780760357142869</v>
      </c>
      <c r="L14" s="37">
        <f t="shared" si="3"/>
        <v>-0.82311897142857149</v>
      </c>
      <c r="M14" s="37">
        <f t="shared" si="4"/>
        <v>-7.0527320408163521E-2</v>
      </c>
    </row>
    <row r="15" spans="1:13" s="16" customFormat="1" x14ac:dyDescent="0.2">
      <c r="A15" s="62" t="s">
        <v>22</v>
      </c>
      <c r="B15" s="63"/>
      <c r="C15" s="62"/>
      <c r="D15" s="64">
        <v>2800000</v>
      </c>
      <c r="E15" s="64">
        <v>2800000</v>
      </c>
      <c r="F15" s="64">
        <v>495266.88000000006</v>
      </c>
      <c r="G15" s="64">
        <v>1518138.7099999997</v>
      </c>
      <c r="H15" s="64">
        <v>0</v>
      </c>
      <c r="I15" s="64">
        <f t="shared" si="5"/>
        <v>1518138.7099999997</v>
      </c>
      <c r="J15" s="64">
        <f t="shared" si="6"/>
        <v>1281861.2900000003</v>
      </c>
      <c r="K15" s="65">
        <f t="shared" si="2"/>
        <v>0.45780760357142869</v>
      </c>
      <c r="L15" s="65">
        <f t="shared" si="3"/>
        <v>-0.82311897142857149</v>
      </c>
      <c r="M15" s="65">
        <f t="shared" si="4"/>
        <v>-7.0527320408163521E-2</v>
      </c>
    </row>
    <row r="16" spans="1:13" s="16" customFormat="1" x14ac:dyDescent="0.2">
      <c r="A16" s="17" t="s">
        <v>51</v>
      </c>
      <c r="B16" s="43" t="s">
        <v>171</v>
      </c>
      <c r="C16" s="17" t="s">
        <v>172</v>
      </c>
      <c r="D16" s="18">
        <v>0</v>
      </c>
      <c r="E16" s="18">
        <v>0</v>
      </c>
      <c r="F16" s="18">
        <v>86511.6</v>
      </c>
      <c r="G16" s="18">
        <v>86511.6</v>
      </c>
      <c r="H16" s="18">
        <v>0</v>
      </c>
      <c r="I16" s="18">
        <f t="shared" si="5"/>
        <v>86511.6</v>
      </c>
      <c r="J16" s="18">
        <f t="shared" si="6"/>
        <v>-86511.6</v>
      </c>
      <c r="K16" s="37" t="str">
        <f t="shared" si="2"/>
        <v>NA</v>
      </c>
      <c r="L16" s="37" t="str">
        <f t="shared" si="3"/>
        <v>NA</v>
      </c>
      <c r="M16" s="37" t="str">
        <f t="shared" si="4"/>
        <v>NA</v>
      </c>
    </row>
    <row r="17" spans="1:13" s="16" customFormat="1" x14ac:dyDescent="0.2">
      <c r="A17" s="17"/>
      <c r="B17" s="43" t="s">
        <v>54</v>
      </c>
      <c r="C17" s="17" t="s">
        <v>55</v>
      </c>
      <c r="D17" s="18"/>
      <c r="E17" s="18"/>
      <c r="F17" s="18">
        <v>0</v>
      </c>
      <c r="G17" s="18">
        <v>0</v>
      </c>
      <c r="H17" s="18">
        <v>0</v>
      </c>
      <c r="I17" s="18">
        <f t="shared" si="5"/>
        <v>0</v>
      </c>
      <c r="J17" s="18">
        <f t="shared" si="6"/>
        <v>0</v>
      </c>
      <c r="K17" s="37" t="str">
        <f t="shared" si="2"/>
        <v>NA</v>
      </c>
      <c r="L17" s="37" t="str">
        <f t="shared" si="3"/>
        <v>NA</v>
      </c>
      <c r="M17" s="37" t="str">
        <f t="shared" si="4"/>
        <v>NA</v>
      </c>
    </row>
    <row r="18" spans="1:13" s="16" customFormat="1" x14ac:dyDescent="0.2">
      <c r="A18" s="62" t="s">
        <v>56</v>
      </c>
      <c r="B18" s="63"/>
      <c r="C18" s="62"/>
      <c r="D18" s="64">
        <v>0</v>
      </c>
      <c r="E18" s="64">
        <v>0</v>
      </c>
      <c r="F18" s="64">
        <v>86511.6</v>
      </c>
      <c r="G18" s="64">
        <v>86511.6</v>
      </c>
      <c r="H18" s="64">
        <v>0</v>
      </c>
      <c r="I18" s="64">
        <f t="shared" si="5"/>
        <v>86511.6</v>
      </c>
      <c r="J18" s="64">
        <f t="shared" si="6"/>
        <v>-86511.6</v>
      </c>
      <c r="K18" s="65" t="str">
        <f t="shared" si="2"/>
        <v>NA</v>
      </c>
      <c r="L18" s="65" t="str">
        <f t="shared" si="3"/>
        <v>NA</v>
      </c>
      <c r="M18" s="65" t="str">
        <f t="shared" si="4"/>
        <v>NA</v>
      </c>
    </row>
    <row r="19" spans="1:13" s="16" customFormat="1" x14ac:dyDescent="0.2">
      <c r="A19" s="17" t="s">
        <v>23</v>
      </c>
      <c r="B19" s="43" t="s">
        <v>24</v>
      </c>
      <c r="C19" s="17" t="s">
        <v>25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f t="shared" si="5"/>
        <v>0</v>
      </c>
      <c r="J19" s="18">
        <f t="shared" si="6"/>
        <v>0</v>
      </c>
      <c r="K19" s="37" t="str">
        <f t="shared" si="2"/>
        <v>NA</v>
      </c>
      <c r="L19" s="37" t="str">
        <f t="shared" si="3"/>
        <v>NA</v>
      </c>
      <c r="M19" s="37" t="str">
        <f t="shared" si="4"/>
        <v>NA</v>
      </c>
    </row>
    <row r="20" spans="1:13" s="16" customFormat="1" x14ac:dyDescent="0.2">
      <c r="A20" s="17"/>
      <c r="B20" s="43" t="s">
        <v>57</v>
      </c>
      <c r="C20" s="17" t="s">
        <v>58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f t="shared" si="5"/>
        <v>0</v>
      </c>
      <c r="J20" s="18">
        <f t="shared" si="6"/>
        <v>0</v>
      </c>
      <c r="K20" s="37" t="str">
        <f t="shared" si="2"/>
        <v>NA</v>
      </c>
      <c r="L20" s="37" t="str">
        <f t="shared" si="3"/>
        <v>NA</v>
      </c>
      <c r="M20" s="37" t="str">
        <f t="shared" si="4"/>
        <v>NA</v>
      </c>
    </row>
    <row r="21" spans="1:13" s="16" customFormat="1" x14ac:dyDescent="0.2">
      <c r="A21" s="17"/>
      <c r="B21" s="43" t="s">
        <v>173</v>
      </c>
      <c r="C21" s="17" t="s">
        <v>174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f t="shared" si="5"/>
        <v>0</v>
      </c>
      <c r="J21" s="18">
        <f t="shared" si="6"/>
        <v>0</v>
      </c>
      <c r="K21" s="37" t="str">
        <f t="shared" si="2"/>
        <v>NA</v>
      </c>
      <c r="L21" s="37" t="str">
        <f t="shared" si="3"/>
        <v>NA</v>
      </c>
      <c r="M21" s="37" t="str">
        <f t="shared" si="4"/>
        <v>NA</v>
      </c>
    </row>
    <row r="22" spans="1:13" s="16" customFormat="1" x14ac:dyDescent="0.2">
      <c r="A22" s="17"/>
      <c r="B22" s="43" t="s">
        <v>175</v>
      </c>
      <c r="C22" s="17" t="s">
        <v>176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f t="shared" si="5"/>
        <v>0</v>
      </c>
      <c r="J22" s="18">
        <f t="shared" si="6"/>
        <v>0</v>
      </c>
      <c r="K22" s="37" t="str">
        <f t="shared" si="2"/>
        <v>NA</v>
      </c>
      <c r="L22" s="37" t="str">
        <f t="shared" si="3"/>
        <v>NA</v>
      </c>
      <c r="M22" s="37" t="str">
        <f t="shared" si="4"/>
        <v>NA</v>
      </c>
    </row>
    <row r="23" spans="1:13" s="16" customFormat="1" x14ac:dyDescent="0.2">
      <c r="A23" s="17"/>
      <c r="B23" s="43" t="s">
        <v>59</v>
      </c>
      <c r="C23" s="17" t="s">
        <v>60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f t="shared" si="5"/>
        <v>0</v>
      </c>
      <c r="J23" s="18">
        <f t="shared" si="6"/>
        <v>0</v>
      </c>
      <c r="K23" s="37" t="str">
        <f t="shared" si="2"/>
        <v>NA</v>
      </c>
      <c r="L23" s="37" t="str">
        <f t="shared" si="3"/>
        <v>NA</v>
      </c>
      <c r="M23" s="37" t="str">
        <f t="shared" si="4"/>
        <v>NA</v>
      </c>
    </row>
    <row r="24" spans="1:13" s="16" customFormat="1" x14ac:dyDescent="0.2">
      <c r="A24" s="17"/>
      <c r="B24" s="43" t="s">
        <v>61</v>
      </c>
      <c r="C24" s="17" t="s">
        <v>62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f t="shared" ref="I24:I25" si="7">SUM(G24:H24)</f>
        <v>0</v>
      </c>
      <c r="J24" s="18">
        <f t="shared" ref="J24:J25" si="8">E24-I24</f>
        <v>0</v>
      </c>
      <c r="K24" s="37" t="str">
        <f t="shared" ref="K24:K25" si="9">IF(E24=0,"NA",J24/E24)</f>
        <v>NA</v>
      </c>
      <c r="L24" s="37" t="str">
        <f t="shared" ref="L24:L25" si="10">IF(E24=0,"NA",(  ( F24 - (E24/$L$6)) / (E24/$L$6)))</f>
        <v>NA</v>
      </c>
      <c r="M24" s="37" t="str">
        <f t="shared" ref="M24:M25" si="11">IF(E24=0,"NA",(  ( G24 - ($M$6*(E24/12))) / ($M$6*(E24/12))))</f>
        <v>NA</v>
      </c>
    </row>
    <row r="25" spans="1:13" s="16" customFormat="1" x14ac:dyDescent="0.2">
      <c r="A25" s="62" t="s">
        <v>26</v>
      </c>
      <c r="B25" s="63"/>
      <c r="C25" s="62"/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f t="shared" si="7"/>
        <v>0</v>
      </c>
      <c r="J25" s="64">
        <f t="shared" si="8"/>
        <v>0</v>
      </c>
      <c r="K25" s="65" t="str">
        <f t="shared" si="9"/>
        <v>NA</v>
      </c>
      <c r="L25" s="65" t="str">
        <f t="shared" si="10"/>
        <v>NA</v>
      </c>
      <c r="M25" s="65" t="str">
        <f t="shared" si="11"/>
        <v>NA</v>
      </c>
    </row>
    <row r="26" spans="1:13" s="17" customFormat="1" x14ac:dyDescent="0.2">
      <c r="A26" s="44"/>
      <c r="B26" s="45"/>
      <c r="C26" s="44"/>
      <c r="D26" s="46"/>
      <c r="E26" s="46"/>
      <c r="F26" s="46"/>
      <c r="G26" s="46"/>
      <c r="H26" s="46"/>
      <c r="I26" s="46"/>
      <c r="J26" s="46"/>
      <c r="K26" s="41"/>
      <c r="L26" s="41"/>
      <c r="M26" s="41"/>
    </row>
    <row r="27" spans="1:13" s="17" customFormat="1" ht="15.75" x14ac:dyDescent="0.25">
      <c r="A27" s="25" t="s">
        <v>28</v>
      </c>
      <c r="B27" s="32"/>
      <c r="C27" s="25"/>
      <c r="D27" s="6">
        <f>+D13+D15+D18+D25</f>
        <v>431790000</v>
      </c>
      <c r="E27" s="6">
        <f t="shared" ref="E27:J27" si="12">+E13+E15+E18+E25</f>
        <v>431810000</v>
      </c>
      <c r="F27" s="6">
        <f t="shared" si="12"/>
        <v>15364550.290000001</v>
      </c>
      <c r="G27" s="6">
        <f t="shared" si="12"/>
        <v>79620797.259999976</v>
      </c>
      <c r="H27" s="6">
        <f t="shared" si="12"/>
        <v>0</v>
      </c>
      <c r="I27" s="6">
        <f t="shared" si="12"/>
        <v>79620797.259999976</v>
      </c>
      <c r="J27" s="6">
        <f t="shared" si="12"/>
        <v>352189202.74000001</v>
      </c>
      <c r="K27" s="38">
        <f t="shared" ref="K27" si="13">IF(E27=0,"NA",J27/E27)</f>
        <v>0.81561150214214584</v>
      </c>
      <c r="L27" s="38">
        <f t="shared" ref="L27" si="14">IF(E27=0,"NA",(  ( F27 - (E27/$L$6)) / (E27/$L$6)))</f>
        <v>-0.96441826199022718</v>
      </c>
      <c r="M27" s="38">
        <f t="shared" ref="M27" si="15">IF(E27=0,"NA",(  ( G27 - ($M$6*(E27/12))) / ($M$6*(E27/12))))</f>
        <v>-0.68390543224367872</v>
      </c>
    </row>
    <row r="28" spans="1:13" s="16" customFormat="1" x14ac:dyDescent="0.2">
      <c r="A28" s="17"/>
      <c r="B28" s="43"/>
      <c r="C28" s="17"/>
      <c r="D28" s="18"/>
      <c r="E28" s="18"/>
      <c r="F28" s="18"/>
      <c r="G28" s="18"/>
      <c r="H28" s="18"/>
      <c r="I28" s="18"/>
      <c r="J28" s="18"/>
      <c r="K28" s="37"/>
      <c r="L28" s="37"/>
      <c r="M28" s="37"/>
    </row>
    <row r="29" spans="1:13" s="16" customFormat="1" x14ac:dyDescent="0.2">
      <c r="A29" s="17" t="s">
        <v>63</v>
      </c>
      <c r="B29" s="43" t="s">
        <v>64</v>
      </c>
      <c r="C29" s="17" t="s">
        <v>65</v>
      </c>
      <c r="D29" s="18"/>
      <c r="E29" s="18"/>
      <c r="F29" s="18">
        <v>0</v>
      </c>
      <c r="G29" s="18">
        <v>0</v>
      </c>
      <c r="H29" s="18">
        <v>0</v>
      </c>
      <c r="I29" s="18">
        <f t="shared" ref="I29:I48" si="16">SUM(G29:H29)</f>
        <v>0</v>
      </c>
      <c r="J29" s="18">
        <f t="shared" ref="J29:J51" si="17">E29-I29</f>
        <v>0</v>
      </c>
      <c r="K29" s="37" t="str">
        <f t="shared" ref="K29:K51" si="18">IF(E29=0,"NA",J29/E29)</f>
        <v>NA</v>
      </c>
      <c r="L29" s="37" t="str">
        <f t="shared" ref="L29:L51" si="19">IF(E29=0,"NA",(  ( F29 - (E29/$L$6)) / (E29/$L$6)))</f>
        <v>NA</v>
      </c>
      <c r="M29" s="37" t="str">
        <f t="shared" ref="M29:M51" si="20">IF(E29=0,"NA",(  ( G29 - ($M$6*(E29/12))) / ($M$6*(E29/12))))</f>
        <v>NA</v>
      </c>
    </row>
    <row r="30" spans="1:13" s="16" customFormat="1" x14ac:dyDescent="0.2">
      <c r="A30" s="17"/>
      <c r="B30" s="43" t="s">
        <v>82</v>
      </c>
      <c r="C30" s="17" t="s">
        <v>83</v>
      </c>
      <c r="D30" s="18"/>
      <c r="E30" s="18"/>
      <c r="F30" s="18">
        <v>0</v>
      </c>
      <c r="G30" s="18">
        <v>0</v>
      </c>
      <c r="H30" s="18">
        <v>0</v>
      </c>
      <c r="I30" s="18">
        <f t="shared" ref="I30:I33" si="21">SUM(G30:H30)</f>
        <v>0</v>
      </c>
      <c r="J30" s="18">
        <f t="shared" ref="J30:J47" si="22">E30-I30</f>
        <v>0</v>
      </c>
      <c r="K30" s="37" t="str">
        <f t="shared" ref="K30:K47" si="23">IF(E30=0,"NA",J30/E30)</f>
        <v>NA</v>
      </c>
      <c r="L30" s="37" t="str">
        <f t="shared" ref="L30:L47" si="24">IF(E30=0,"NA",(  ( F30 - (E30/$L$6)) / (E30/$L$6)))</f>
        <v>NA</v>
      </c>
      <c r="M30" s="37" t="str">
        <f t="shared" ref="M30:M47" si="25">IF(E30=0,"NA",(  ( G30 - ($M$6*(E30/12))) / ($M$6*(E30/12))))</f>
        <v>NA</v>
      </c>
    </row>
    <row r="31" spans="1:13" s="16" customFormat="1" x14ac:dyDescent="0.2">
      <c r="A31" s="17"/>
      <c r="B31" s="43" t="s">
        <v>84</v>
      </c>
      <c r="C31" s="17" t="s">
        <v>85</v>
      </c>
      <c r="D31" s="18">
        <v>5000</v>
      </c>
      <c r="E31" s="18">
        <v>5000</v>
      </c>
      <c r="F31" s="18">
        <v>0</v>
      </c>
      <c r="G31" s="18">
        <v>0</v>
      </c>
      <c r="H31" s="18">
        <v>0</v>
      </c>
      <c r="I31" s="18">
        <f t="shared" si="21"/>
        <v>0</v>
      </c>
      <c r="J31" s="18">
        <f t="shared" si="22"/>
        <v>5000</v>
      </c>
      <c r="K31" s="37">
        <f t="shared" si="23"/>
        <v>1</v>
      </c>
      <c r="L31" s="37">
        <f t="shared" si="24"/>
        <v>-1</v>
      </c>
      <c r="M31" s="37">
        <f t="shared" si="25"/>
        <v>-1</v>
      </c>
    </row>
    <row r="32" spans="1:13" s="16" customFormat="1" x14ac:dyDescent="0.2">
      <c r="A32" s="17"/>
      <c r="B32" s="43" t="s">
        <v>98</v>
      </c>
      <c r="C32" s="17" t="s">
        <v>99</v>
      </c>
      <c r="D32" s="18"/>
      <c r="E32" s="18"/>
      <c r="F32" s="18">
        <v>0</v>
      </c>
      <c r="G32" s="18">
        <v>0</v>
      </c>
      <c r="H32" s="18">
        <v>0</v>
      </c>
      <c r="I32" s="18">
        <f t="shared" si="21"/>
        <v>0</v>
      </c>
      <c r="J32" s="18">
        <f t="shared" si="22"/>
        <v>0</v>
      </c>
      <c r="K32" s="37" t="str">
        <f t="shared" si="23"/>
        <v>NA</v>
      </c>
      <c r="L32" s="37" t="str">
        <f t="shared" si="24"/>
        <v>NA</v>
      </c>
      <c r="M32" s="37" t="str">
        <f t="shared" si="25"/>
        <v>NA</v>
      </c>
    </row>
    <row r="33" spans="1:13" s="16" customFormat="1" x14ac:dyDescent="0.2">
      <c r="A33" s="17"/>
      <c r="B33" s="43" t="s">
        <v>100</v>
      </c>
      <c r="C33" s="17" t="s">
        <v>101</v>
      </c>
      <c r="D33" s="18"/>
      <c r="E33" s="18"/>
      <c r="F33" s="18">
        <v>0</v>
      </c>
      <c r="G33" s="18">
        <v>0</v>
      </c>
      <c r="H33" s="18">
        <v>0</v>
      </c>
      <c r="I33" s="18">
        <f t="shared" si="21"/>
        <v>0</v>
      </c>
      <c r="J33" s="18">
        <f t="shared" si="22"/>
        <v>0</v>
      </c>
      <c r="K33" s="37" t="str">
        <f t="shared" si="23"/>
        <v>NA</v>
      </c>
      <c r="L33" s="37" t="str">
        <f t="shared" si="24"/>
        <v>NA</v>
      </c>
      <c r="M33" s="37" t="str">
        <f t="shared" si="25"/>
        <v>NA</v>
      </c>
    </row>
    <row r="34" spans="1:13" s="16" customFormat="1" x14ac:dyDescent="0.2">
      <c r="A34" s="17"/>
      <c r="B34" s="43" t="s">
        <v>102</v>
      </c>
      <c r="C34" s="17" t="s">
        <v>103</v>
      </c>
      <c r="D34" s="18">
        <v>0</v>
      </c>
      <c r="E34" s="18">
        <v>-960000</v>
      </c>
      <c r="F34" s="18">
        <v>178243.49</v>
      </c>
      <c r="G34" s="18">
        <v>911529.19</v>
      </c>
      <c r="H34" s="18">
        <v>1785460.83</v>
      </c>
      <c r="I34" s="18">
        <f t="shared" ref="I34:I42" si="26">SUM(G34:H34)</f>
        <v>2696990.02</v>
      </c>
      <c r="J34" s="18">
        <f t="shared" ref="J34:J42" si="27">E34-I34</f>
        <v>-3656990.02</v>
      </c>
      <c r="K34" s="37">
        <f t="shared" ref="K34:K42" si="28">IF(E34=0,"NA",J34/E34)</f>
        <v>3.8093646041666669</v>
      </c>
      <c r="L34" s="37">
        <f t="shared" ref="L34:L42" si="29">IF(E34=0,"NA",(  ( F34 - (E34/$L$6)) / (E34/$L$6)))</f>
        <v>-1.1856703020833332</v>
      </c>
      <c r="M34" s="37">
        <f t="shared" ref="M34:M42" si="30">IF(E34=0,"NA",(  ( G34 - ($M$6*(E34/12))) / ($M$6*(E34/12))))</f>
        <v>-2.6277306964285714</v>
      </c>
    </row>
    <row r="35" spans="1:13" s="16" customFormat="1" x14ac:dyDescent="0.2">
      <c r="A35" s="17"/>
      <c r="B35" s="43" t="s">
        <v>104</v>
      </c>
      <c r="C35" s="17" t="s">
        <v>105</v>
      </c>
      <c r="D35" s="18"/>
      <c r="E35" s="18"/>
      <c r="F35" s="18">
        <v>0</v>
      </c>
      <c r="G35" s="18">
        <v>0</v>
      </c>
      <c r="H35" s="18">
        <v>0</v>
      </c>
      <c r="I35" s="18">
        <f t="shared" si="26"/>
        <v>0</v>
      </c>
      <c r="J35" s="18">
        <f t="shared" si="27"/>
        <v>0</v>
      </c>
      <c r="K35" s="37" t="str">
        <f t="shared" si="28"/>
        <v>NA</v>
      </c>
      <c r="L35" s="37" t="str">
        <f t="shared" si="29"/>
        <v>NA</v>
      </c>
      <c r="M35" s="37" t="str">
        <f t="shared" si="30"/>
        <v>NA</v>
      </c>
    </row>
    <row r="36" spans="1:13" s="13" customFormat="1" ht="15.75" x14ac:dyDescent="0.25">
      <c r="A36" s="17"/>
      <c r="B36" s="43" t="s">
        <v>110</v>
      </c>
      <c r="C36" s="17" t="s">
        <v>111</v>
      </c>
      <c r="D36" s="18">
        <v>0</v>
      </c>
      <c r="E36" s="18">
        <v>960000</v>
      </c>
      <c r="F36" s="18">
        <v>67730</v>
      </c>
      <c r="G36" s="18">
        <v>182647.35</v>
      </c>
      <c r="H36" s="18">
        <v>709454.49</v>
      </c>
      <c r="I36" s="18">
        <f t="shared" si="26"/>
        <v>892101.84</v>
      </c>
      <c r="J36" s="18">
        <f t="shared" si="27"/>
        <v>67898.160000000033</v>
      </c>
      <c r="K36" s="37">
        <f t="shared" si="28"/>
        <v>7.0727250000000033E-2</v>
      </c>
      <c r="L36" s="37">
        <f t="shared" si="29"/>
        <v>-0.92944791666666671</v>
      </c>
      <c r="M36" s="37">
        <f t="shared" si="30"/>
        <v>-0.67384401785714287</v>
      </c>
    </row>
    <row r="37" spans="1:13" s="16" customFormat="1" x14ac:dyDescent="0.2">
      <c r="B37" s="43" t="s">
        <v>112</v>
      </c>
      <c r="C37" s="17" t="s">
        <v>113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f t="shared" si="26"/>
        <v>0</v>
      </c>
      <c r="J37" s="18">
        <f t="shared" si="27"/>
        <v>0</v>
      </c>
      <c r="K37" s="37" t="str">
        <f t="shared" si="28"/>
        <v>NA</v>
      </c>
      <c r="L37" s="37" t="str">
        <f t="shared" si="29"/>
        <v>NA</v>
      </c>
      <c r="M37" s="37" t="str">
        <f t="shared" si="30"/>
        <v>NA</v>
      </c>
    </row>
    <row r="38" spans="1:13" s="16" customFormat="1" x14ac:dyDescent="0.2">
      <c r="A38" s="17"/>
      <c r="B38" s="43" t="s">
        <v>177</v>
      </c>
      <c r="C38" s="17" t="s">
        <v>178</v>
      </c>
      <c r="D38" s="18"/>
      <c r="E38" s="18"/>
      <c r="F38" s="18">
        <v>0</v>
      </c>
      <c r="G38" s="18">
        <v>0</v>
      </c>
      <c r="H38" s="18">
        <v>0</v>
      </c>
      <c r="I38" s="18">
        <f t="shared" si="26"/>
        <v>0</v>
      </c>
      <c r="J38" s="18">
        <f t="shared" si="27"/>
        <v>0</v>
      </c>
      <c r="K38" s="37" t="str">
        <f t="shared" si="28"/>
        <v>NA</v>
      </c>
      <c r="L38" s="37" t="str">
        <f t="shared" si="29"/>
        <v>NA</v>
      </c>
      <c r="M38" s="37" t="str">
        <f t="shared" si="30"/>
        <v>NA</v>
      </c>
    </row>
    <row r="39" spans="1:13" s="13" customFormat="1" ht="15.75" x14ac:dyDescent="0.25">
      <c r="A39" s="17"/>
      <c r="B39" s="43" t="s">
        <v>179</v>
      </c>
      <c r="C39" s="17" t="s">
        <v>180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f t="shared" si="26"/>
        <v>0</v>
      </c>
      <c r="J39" s="18">
        <f t="shared" si="27"/>
        <v>0</v>
      </c>
      <c r="K39" s="37" t="str">
        <f t="shared" si="28"/>
        <v>NA</v>
      </c>
      <c r="L39" s="37" t="str">
        <f t="shared" si="29"/>
        <v>NA</v>
      </c>
      <c r="M39" s="37" t="str">
        <f t="shared" si="30"/>
        <v>NA</v>
      </c>
    </row>
    <row r="40" spans="1:13" s="16" customFormat="1" x14ac:dyDescent="0.2">
      <c r="A40" s="17"/>
      <c r="B40" s="43" t="s">
        <v>181</v>
      </c>
      <c r="C40" s="17" t="s">
        <v>182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f t="shared" si="26"/>
        <v>0</v>
      </c>
      <c r="J40" s="18">
        <f t="shared" si="27"/>
        <v>0</v>
      </c>
      <c r="K40" s="37" t="str">
        <f t="shared" si="28"/>
        <v>NA</v>
      </c>
      <c r="L40" s="37" t="str">
        <f t="shared" si="29"/>
        <v>NA</v>
      </c>
      <c r="M40" s="37" t="str">
        <f t="shared" si="30"/>
        <v>NA</v>
      </c>
    </row>
    <row r="41" spans="1:13" s="13" customFormat="1" ht="15.75" x14ac:dyDescent="0.25">
      <c r="A41" s="17"/>
      <c r="B41" s="43" t="s">
        <v>183</v>
      </c>
      <c r="C41" s="17" t="s">
        <v>184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f t="shared" si="26"/>
        <v>0</v>
      </c>
      <c r="J41" s="18">
        <f t="shared" si="27"/>
        <v>0</v>
      </c>
      <c r="K41" s="37" t="str">
        <f t="shared" si="28"/>
        <v>NA</v>
      </c>
      <c r="L41" s="37" t="str">
        <f t="shared" si="29"/>
        <v>NA</v>
      </c>
      <c r="M41" s="37" t="str">
        <f t="shared" si="30"/>
        <v>NA</v>
      </c>
    </row>
    <row r="42" spans="1:13" s="16" customFormat="1" x14ac:dyDescent="0.2">
      <c r="A42" s="62" t="s">
        <v>118</v>
      </c>
      <c r="B42" s="63"/>
      <c r="C42" s="62"/>
      <c r="D42" s="64">
        <v>5000</v>
      </c>
      <c r="E42" s="64">
        <v>5000</v>
      </c>
      <c r="F42" s="64">
        <v>245973.49</v>
      </c>
      <c r="G42" s="64">
        <v>1094176.54</v>
      </c>
      <c r="H42" s="64">
        <v>2494915.3200000003</v>
      </c>
      <c r="I42" s="64">
        <f t="shared" si="26"/>
        <v>3589091.8600000003</v>
      </c>
      <c r="J42" s="64">
        <f t="shared" si="27"/>
        <v>-3584091.8600000003</v>
      </c>
      <c r="K42" s="65">
        <f t="shared" si="28"/>
        <v>-716.81837200000007</v>
      </c>
      <c r="L42" s="65">
        <f t="shared" si="29"/>
        <v>48.194697999999995</v>
      </c>
      <c r="M42" s="65">
        <f t="shared" si="30"/>
        <v>374.14624228571421</v>
      </c>
    </row>
    <row r="43" spans="1:13" s="13" customFormat="1" ht="15.75" x14ac:dyDescent="0.25">
      <c r="A43" s="17" t="s">
        <v>119</v>
      </c>
      <c r="B43" s="43" t="s">
        <v>72</v>
      </c>
      <c r="C43" s="17" t="s">
        <v>73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f t="shared" ref="I43:I47" si="31">SUM(G43:H43)</f>
        <v>0</v>
      </c>
      <c r="J43" s="18">
        <f t="shared" si="22"/>
        <v>0</v>
      </c>
      <c r="K43" s="37" t="str">
        <f t="shared" si="23"/>
        <v>NA</v>
      </c>
      <c r="L43" s="37" t="str">
        <f t="shared" si="24"/>
        <v>NA</v>
      </c>
      <c r="M43" s="37" t="str">
        <f t="shared" si="25"/>
        <v>NA</v>
      </c>
    </row>
    <row r="44" spans="1:13" s="16" customFormat="1" x14ac:dyDescent="0.2">
      <c r="A44" s="17"/>
      <c r="B44" s="43" t="s">
        <v>82</v>
      </c>
      <c r="C44" s="17" t="s">
        <v>83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f t="shared" si="31"/>
        <v>0</v>
      </c>
      <c r="J44" s="18">
        <f t="shared" si="22"/>
        <v>0</v>
      </c>
      <c r="K44" s="37" t="str">
        <f t="shared" si="23"/>
        <v>NA</v>
      </c>
      <c r="L44" s="37" t="str">
        <f t="shared" si="24"/>
        <v>NA</v>
      </c>
      <c r="M44" s="37" t="str">
        <f t="shared" si="25"/>
        <v>NA</v>
      </c>
    </row>
    <row r="45" spans="1:13" s="13" customFormat="1" ht="15.75" x14ac:dyDescent="0.25">
      <c r="A45" s="17"/>
      <c r="B45" s="43" t="s">
        <v>92</v>
      </c>
      <c r="C45" s="17" t="s">
        <v>93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f t="shared" si="31"/>
        <v>0</v>
      </c>
      <c r="J45" s="18">
        <f t="shared" si="22"/>
        <v>0</v>
      </c>
      <c r="K45" s="37" t="str">
        <f t="shared" si="23"/>
        <v>NA</v>
      </c>
      <c r="L45" s="37" t="str">
        <f t="shared" si="24"/>
        <v>NA</v>
      </c>
      <c r="M45" s="37" t="str">
        <f t="shared" si="25"/>
        <v>NA</v>
      </c>
    </row>
    <row r="46" spans="1:13" s="16" customFormat="1" x14ac:dyDescent="0.2">
      <c r="A46" s="17"/>
      <c r="B46" s="43" t="s">
        <v>98</v>
      </c>
      <c r="C46" s="17" t="s">
        <v>99</v>
      </c>
      <c r="D46" s="18">
        <v>0</v>
      </c>
      <c r="E46" s="18">
        <v>0</v>
      </c>
      <c r="F46" s="18">
        <v>0</v>
      </c>
      <c r="G46" s="18">
        <v>1916.36</v>
      </c>
      <c r="H46" s="18">
        <v>0</v>
      </c>
      <c r="I46" s="18">
        <f t="shared" si="31"/>
        <v>1916.36</v>
      </c>
      <c r="J46" s="18">
        <f t="shared" si="22"/>
        <v>-1916.36</v>
      </c>
      <c r="K46" s="37" t="str">
        <f t="shared" si="23"/>
        <v>NA</v>
      </c>
      <c r="L46" s="37" t="str">
        <f t="shared" si="24"/>
        <v>NA</v>
      </c>
      <c r="M46" s="37" t="str">
        <f t="shared" si="25"/>
        <v>NA</v>
      </c>
    </row>
    <row r="47" spans="1:13" s="13" customFormat="1" ht="15.75" x14ac:dyDescent="0.25">
      <c r="A47" s="17"/>
      <c r="B47" s="43" t="s">
        <v>177</v>
      </c>
      <c r="C47" s="17" t="s">
        <v>178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f t="shared" si="31"/>
        <v>0</v>
      </c>
      <c r="J47" s="18">
        <f t="shared" si="22"/>
        <v>0</v>
      </c>
      <c r="K47" s="37" t="str">
        <f t="shared" si="23"/>
        <v>NA</v>
      </c>
      <c r="L47" s="37" t="str">
        <f t="shared" si="24"/>
        <v>NA</v>
      </c>
      <c r="M47" s="37" t="str">
        <f t="shared" si="25"/>
        <v>NA</v>
      </c>
    </row>
    <row r="48" spans="1:13" s="16" customFormat="1" x14ac:dyDescent="0.2">
      <c r="A48" s="17"/>
      <c r="B48" s="43" t="s">
        <v>181</v>
      </c>
      <c r="C48" s="17" t="s">
        <v>182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16"/>
        <v>0</v>
      </c>
      <c r="J48" s="18">
        <f t="shared" si="17"/>
        <v>0</v>
      </c>
      <c r="K48" s="37" t="str">
        <f t="shared" si="18"/>
        <v>NA</v>
      </c>
      <c r="L48" s="37" t="str">
        <f t="shared" si="19"/>
        <v>NA</v>
      </c>
      <c r="M48" s="37" t="str">
        <f t="shared" si="20"/>
        <v>NA</v>
      </c>
    </row>
    <row r="49" spans="1:13" s="16" customFormat="1" x14ac:dyDescent="0.2">
      <c r="A49" s="17"/>
      <c r="B49" s="43" t="s">
        <v>183</v>
      </c>
      <c r="C49" s="17" t="s">
        <v>184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f t="shared" ref="I49" si="32">SUM(G49:H49)</f>
        <v>0</v>
      </c>
      <c r="J49" s="18">
        <f t="shared" si="17"/>
        <v>0</v>
      </c>
      <c r="K49" s="37" t="str">
        <f t="shared" si="18"/>
        <v>NA</v>
      </c>
      <c r="L49" s="37" t="str">
        <f t="shared" si="19"/>
        <v>NA</v>
      </c>
      <c r="M49" s="37" t="str">
        <f t="shared" si="20"/>
        <v>NA</v>
      </c>
    </row>
    <row r="50" spans="1:13" s="16" customFormat="1" x14ac:dyDescent="0.2">
      <c r="A50" s="17"/>
      <c r="B50" s="43" t="s">
        <v>114</v>
      </c>
      <c r="C50" s="17" t="s">
        <v>115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f t="shared" ref="I50:I51" si="33">SUM(G50:H50)</f>
        <v>0</v>
      </c>
      <c r="J50" s="18">
        <f t="shared" si="17"/>
        <v>0</v>
      </c>
      <c r="K50" s="37" t="str">
        <f t="shared" si="18"/>
        <v>NA</v>
      </c>
      <c r="L50" s="37" t="str">
        <f t="shared" si="19"/>
        <v>NA</v>
      </c>
      <c r="M50" s="37" t="str">
        <f t="shared" si="20"/>
        <v>NA</v>
      </c>
    </row>
    <row r="51" spans="1:13" s="16" customFormat="1" x14ac:dyDescent="0.2">
      <c r="A51" s="62" t="s">
        <v>124</v>
      </c>
      <c r="B51" s="63"/>
      <c r="C51" s="62"/>
      <c r="D51" s="64">
        <v>0</v>
      </c>
      <c r="E51" s="64">
        <v>0</v>
      </c>
      <c r="F51" s="64">
        <v>0</v>
      </c>
      <c r="G51" s="64">
        <v>1916.36</v>
      </c>
      <c r="H51" s="64">
        <v>0</v>
      </c>
      <c r="I51" s="64">
        <f t="shared" si="33"/>
        <v>1916.36</v>
      </c>
      <c r="J51" s="64">
        <f t="shared" si="17"/>
        <v>-1916.36</v>
      </c>
      <c r="K51" s="65" t="str">
        <f t="shared" si="18"/>
        <v>NA</v>
      </c>
      <c r="L51" s="65" t="str">
        <f t="shared" si="19"/>
        <v>NA</v>
      </c>
      <c r="M51" s="65" t="str">
        <f t="shared" si="20"/>
        <v>NA</v>
      </c>
    </row>
    <row r="52" spans="1:13" s="16" customFormat="1" x14ac:dyDescent="0.2">
      <c r="A52" s="17" t="s">
        <v>133</v>
      </c>
      <c r="B52" s="43" t="s">
        <v>70</v>
      </c>
      <c r="C52" s="17" t="s">
        <v>71</v>
      </c>
      <c r="D52" s="18">
        <v>10000000</v>
      </c>
      <c r="E52" s="18">
        <v>10000000</v>
      </c>
      <c r="F52" s="18">
        <v>0</v>
      </c>
      <c r="G52" s="18">
        <v>254325.38</v>
      </c>
      <c r="H52" s="18">
        <v>0</v>
      </c>
      <c r="I52" s="18">
        <f t="shared" ref="I52" si="34">SUM(G52:H52)</f>
        <v>254325.38</v>
      </c>
      <c r="J52" s="18">
        <f t="shared" ref="J52:J53" si="35">E52-I52</f>
        <v>9745674.6199999992</v>
      </c>
      <c r="K52" s="37">
        <f t="shared" ref="K52:K53" si="36">IF(E52=0,"NA",J52/E52)</f>
        <v>0.97456746199999988</v>
      </c>
      <c r="L52" s="37">
        <f t="shared" ref="L52:L53" si="37">IF(E52=0,"NA",(  ( F52 - (E52/$L$6)) / (E52/$L$6)))</f>
        <v>-1</v>
      </c>
      <c r="M52" s="37">
        <f t="shared" ref="M52:M53" si="38">IF(E52=0,"NA",(  ( G52 - ($M$6*(E52/12))) / ($M$6*(E52/12))))</f>
        <v>-0.9564013634285714</v>
      </c>
    </row>
    <row r="53" spans="1:13" s="16" customFormat="1" x14ac:dyDescent="0.2">
      <c r="A53" s="17"/>
      <c r="B53" s="43" t="s">
        <v>72</v>
      </c>
      <c r="C53" s="17" t="s">
        <v>73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f t="shared" ref="I53:I54" si="39">SUM(G53:H53)</f>
        <v>0</v>
      </c>
      <c r="J53" s="18">
        <f t="shared" si="35"/>
        <v>0</v>
      </c>
      <c r="K53" s="37" t="str">
        <f t="shared" si="36"/>
        <v>NA</v>
      </c>
      <c r="L53" s="37" t="str">
        <f t="shared" si="37"/>
        <v>NA</v>
      </c>
      <c r="M53" s="37" t="str">
        <f t="shared" si="38"/>
        <v>NA</v>
      </c>
    </row>
    <row r="54" spans="1:13" s="17" customFormat="1" x14ac:dyDescent="0.2">
      <c r="A54" s="23"/>
      <c r="B54" s="31" t="s">
        <v>74</v>
      </c>
      <c r="C54" s="23" t="s">
        <v>75</v>
      </c>
      <c r="D54" s="18">
        <v>0</v>
      </c>
      <c r="E54" s="18">
        <v>0</v>
      </c>
      <c r="F54" s="18">
        <v>0</v>
      </c>
      <c r="G54" s="18">
        <v>30758.71</v>
      </c>
      <c r="H54" s="18">
        <v>0</v>
      </c>
      <c r="I54" s="18">
        <f t="shared" si="39"/>
        <v>30758.71</v>
      </c>
      <c r="J54" s="18">
        <f t="shared" ref="J54:J106" si="40">E54-I54</f>
        <v>-30758.71</v>
      </c>
      <c r="K54" s="37" t="str">
        <f t="shared" ref="K54:K106" si="41">IF(E54=0,"NA",J54/E54)</f>
        <v>NA</v>
      </c>
      <c r="L54" s="37" t="str">
        <f t="shared" ref="L54:L106" si="42">IF(E54=0,"NA",(  ( F54 - (E54/$L$6)) / (E54/$L$6)))</f>
        <v>NA</v>
      </c>
      <c r="M54" s="37" t="str">
        <f t="shared" ref="M54:M106" si="43">IF(E54=0,"NA",(  ( G54 - ($M$6*(E54/12))) / ($M$6*(E54/12))))</f>
        <v>NA</v>
      </c>
    </row>
    <row r="55" spans="1:13" s="16" customFormat="1" x14ac:dyDescent="0.2">
      <c r="A55" s="17"/>
      <c r="B55" s="43" t="s">
        <v>76</v>
      </c>
      <c r="C55" s="17" t="s">
        <v>77</v>
      </c>
      <c r="D55" s="18">
        <v>0</v>
      </c>
      <c r="E55" s="18">
        <v>0</v>
      </c>
      <c r="F55" s="18">
        <v>0</v>
      </c>
      <c r="G55" s="18">
        <v>48116.31</v>
      </c>
      <c r="H55" s="18">
        <v>0</v>
      </c>
      <c r="I55" s="18">
        <f t="shared" ref="I55:I68" si="44">SUM(G55:H55)</f>
        <v>48116.31</v>
      </c>
      <c r="J55" s="18">
        <f t="shared" si="40"/>
        <v>-48116.31</v>
      </c>
      <c r="K55" s="37" t="str">
        <f t="shared" si="41"/>
        <v>NA</v>
      </c>
      <c r="L55" s="37" t="str">
        <f t="shared" si="42"/>
        <v>NA</v>
      </c>
      <c r="M55" s="37" t="str">
        <f t="shared" si="43"/>
        <v>NA</v>
      </c>
    </row>
    <row r="56" spans="1:13" s="13" customFormat="1" ht="15.75" x14ac:dyDescent="0.25">
      <c r="A56" s="17"/>
      <c r="B56" s="43" t="s">
        <v>82</v>
      </c>
      <c r="C56" s="17" t="s">
        <v>83</v>
      </c>
      <c r="D56" s="18">
        <v>0</v>
      </c>
      <c r="E56" s="18">
        <v>0</v>
      </c>
      <c r="F56" s="18">
        <v>0</v>
      </c>
      <c r="G56" s="18">
        <v>8894.2000000000007</v>
      </c>
      <c r="H56" s="18">
        <v>0</v>
      </c>
      <c r="I56" s="18">
        <f t="shared" si="44"/>
        <v>8894.2000000000007</v>
      </c>
      <c r="J56" s="18">
        <f t="shared" si="40"/>
        <v>-8894.2000000000007</v>
      </c>
      <c r="K56" s="37" t="str">
        <f t="shared" si="41"/>
        <v>NA</v>
      </c>
      <c r="L56" s="37" t="str">
        <f t="shared" si="42"/>
        <v>NA</v>
      </c>
      <c r="M56" s="37" t="str">
        <f t="shared" si="43"/>
        <v>NA</v>
      </c>
    </row>
    <row r="57" spans="1:13" s="16" customFormat="1" x14ac:dyDescent="0.2">
      <c r="B57" s="43" t="s">
        <v>84</v>
      </c>
      <c r="C57" s="17" t="s">
        <v>85</v>
      </c>
      <c r="D57" s="18">
        <v>5294.12</v>
      </c>
      <c r="E57" s="18">
        <v>90000.02</v>
      </c>
      <c r="F57" s="18">
        <v>0</v>
      </c>
      <c r="G57" s="18">
        <v>26656.25</v>
      </c>
      <c r="H57" s="18">
        <v>1778.2499999999993</v>
      </c>
      <c r="I57" s="18">
        <f t="shared" si="44"/>
        <v>28434.5</v>
      </c>
      <c r="J57" s="18">
        <f t="shared" si="40"/>
        <v>61565.520000000004</v>
      </c>
      <c r="K57" s="37">
        <f t="shared" si="41"/>
        <v>0.68406118131973748</v>
      </c>
      <c r="L57" s="37">
        <f t="shared" si="42"/>
        <v>-1</v>
      </c>
      <c r="M57" s="37">
        <f t="shared" si="43"/>
        <v>-0.4922620175925676</v>
      </c>
    </row>
    <row r="58" spans="1:13" s="16" customFormat="1" x14ac:dyDescent="0.2">
      <c r="A58" s="17"/>
      <c r="B58" s="43" t="s">
        <v>86</v>
      </c>
      <c r="C58" s="17" t="s">
        <v>87</v>
      </c>
      <c r="D58" s="18">
        <v>0</v>
      </c>
      <c r="E58" s="18">
        <v>2279</v>
      </c>
      <c r="F58" s="18">
        <v>0</v>
      </c>
      <c r="G58" s="18">
        <v>0</v>
      </c>
      <c r="H58" s="18">
        <v>0</v>
      </c>
      <c r="I58" s="18">
        <f t="shared" si="44"/>
        <v>0</v>
      </c>
      <c r="J58" s="18">
        <f t="shared" si="40"/>
        <v>2279</v>
      </c>
      <c r="K58" s="37">
        <f t="shared" si="41"/>
        <v>1</v>
      </c>
      <c r="L58" s="37">
        <f t="shared" si="42"/>
        <v>-1</v>
      </c>
      <c r="M58" s="37">
        <f t="shared" si="43"/>
        <v>-1</v>
      </c>
    </row>
    <row r="59" spans="1:13" s="13" customFormat="1" ht="15.75" x14ac:dyDescent="0.25">
      <c r="A59" s="17"/>
      <c r="B59" s="43" t="s">
        <v>134</v>
      </c>
      <c r="C59" s="17" t="s">
        <v>135</v>
      </c>
      <c r="D59" s="18">
        <v>30000.069999999989</v>
      </c>
      <c r="E59" s="18">
        <v>1110000.0400000003</v>
      </c>
      <c r="F59" s="18">
        <v>178781.70000000007</v>
      </c>
      <c r="G59" s="18">
        <v>638434.19999999995</v>
      </c>
      <c r="H59" s="18">
        <v>143565.80000000002</v>
      </c>
      <c r="I59" s="18">
        <f t="shared" si="44"/>
        <v>782000</v>
      </c>
      <c r="J59" s="18">
        <f t="shared" si="40"/>
        <v>328000.04000000027</v>
      </c>
      <c r="K59" s="37">
        <f t="shared" si="41"/>
        <v>0.29549552088304448</v>
      </c>
      <c r="L59" s="37">
        <f t="shared" si="42"/>
        <v>-0.83893541120953474</v>
      </c>
      <c r="M59" s="37">
        <f t="shared" si="43"/>
        <v>-1.4001271052721472E-2</v>
      </c>
    </row>
    <row r="60" spans="1:13" s="16" customFormat="1" x14ac:dyDescent="0.2">
      <c r="A60" s="17"/>
      <c r="B60" s="43" t="s">
        <v>110</v>
      </c>
      <c r="C60" s="17" t="s">
        <v>111</v>
      </c>
      <c r="D60" s="18">
        <v>10588.24</v>
      </c>
      <c r="E60" s="18">
        <v>0</v>
      </c>
      <c r="F60" s="18">
        <v>0</v>
      </c>
      <c r="G60" s="18">
        <v>0</v>
      </c>
      <c r="H60" s="18">
        <v>0</v>
      </c>
      <c r="I60" s="18">
        <f t="shared" si="44"/>
        <v>0</v>
      </c>
      <c r="J60" s="18">
        <f t="shared" si="40"/>
        <v>0</v>
      </c>
      <c r="K60" s="37" t="str">
        <f t="shared" si="41"/>
        <v>NA</v>
      </c>
      <c r="L60" s="37" t="str">
        <f t="shared" si="42"/>
        <v>NA</v>
      </c>
      <c r="M60" s="37" t="str">
        <f t="shared" si="43"/>
        <v>NA</v>
      </c>
    </row>
    <row r="61" spans="1:13" s="13" customFormat="1" ht="15.75" x14ac:dyDescent="0.25">
      <c r="A61" s="17"/>
      <c r="B61" s="43" t="s">
        <v>177</v>
      </c>
      <c r="C61" s="17" t="s">
        <v>178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f t="shared" si="44"/>
        <v>0</v>
      </c>
      <c r="J61" s="18">
        <f t="shared" si="40"/>
        <v>0</v>
      </c>
      <c r="K61" s="37" t="str">
        <f t="shared" si="41"/>
        <v>NA</v>
      </c>
      <c r="L61" s="37" t="str">
        <f t="shared" si="42"/>
        <v>NA</v>
      </c>
      <c r="M61" s="37" t="str">
        <f t="shared" si="43"/>
        <v>NA</v>
      </c>
    </row>
    <row r="62" spans="1:13" s="16" customFormat="1" x14ac:dyDescent="0.2">
      <c r="A62" s="17"/>
      <c r="B62" s="43" t="s">
        <v>179</v>
      </c>
      <c r="C62" s="17" t="s">
        <v>180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f t="shared" si="44"/>
        <v>0</v>
      </c>
      <c r="J62" s="18">
        <f t="shared" si="40"/>
        <v>0</v>
      </c>
      <c r="K62" s="37" t="str">
        <f t="shared" si="41"/>
        <v>NA</v>
      </c>
      <c r="L62" s="37" t="str">
        <f t="shared" si="42"/>
        <v>NA</v>
      </c>
      <c r="M62" s="37" t="str">
        <f t="shared" si="43"/>
        <v>NA</v>
      </c>
    </row>
    <row r="63" spans="1:13" s="13" customFormat="1" ht="15.75" x14ac:dyDescent="0.25">
      <c r="A63" s="17"/>
      <c r="B63" s="43" t="s">
        <v>181</v>
      </c>
      <c r="C63" s="17" t="s">
        <v>182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f t="shared" si="44"/>
        <v>0</v>
      </c>
      <c r="J63" s="18">
        <f t="shared" si="40"/>
        <v>0</v>
      </c>
      <c r="K63" s="37" t="str">
        <f t="shared" si="41"/>
        <v>NA</v>
      </c>
      <c r="L63" s="37" t="str">
        <f t="shared" si="42"/>
        <v>NA</v>
      </c>
      <c r="M63" s="37" t="str">
        <f t="shared" si="43"/>
        <v>NA</v>
      </c>
    </row>
    <row r="64" spans="1:13" s="16" customFormat="1" x14ac:dyDescent="0.2">
      <c r="A64" s="62" t="s">
        <v>136</v>
      </c>
      <c r="B64" s="63"/>
      <c r="C64" s="62"/>
      <c r="D64" s="64">
        <v>10045882.43</v>
      </c>
      <c r="E64" s="64">
        <v>11202279.060000001</v>
      </c>
      <c r="F64" s="64">
        <v>178781.70000000007</v>
      </c>
      <c r="G64" s="64">
        <v>1007185.05</v>
      </c>
      <c r="H64" s="64">
        <v>145344.05000000002</v>
      </c>
      <c r="I64" s="64">
        <f t="shared" si="44"/>
        <v>1152529.1000000001</v>
      </c>
      <c r="J64" s="64">
        <f t="shared" si="40"/>
        <v>10049749.960000001</v>
      </c>
      <c r="K64" s="65">
        <f t="shared" si="41"/>
        <v>0.89711655156714154</v>
      </c>
      <c r="L64" s="65">
        <f t="shared" si="42"/>
        <v>-0.9840405957535574</v>
      </c>
      <c r="M64" s="65">
        <f t="shared" si="43"/>
        <v>-0.84587038640892931</v>
      </c>
    </row>
    <row r="65" spans="1:13" s="13" customFormat="1" ht="15.75" x14ac:dyDescent="0.25">
      <c r="A65" s="17" t="s">
        <v>137</v>
      </c>
      <c r="B65" s="43" t="s">
        <v>110</v>
      </c>
      <c r="C65" s="17" t="s">
        <v>111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f t="shared" si="44"/>
        <v>0</v>
      </c>
      <c r="J65" s="18">
        <f t="shared" si="40"/>
        <v>0</v>
      </c>
      <c r="K65" s="37" t="str">
        <f t="shared" si="41"/>
        <v>NA</v>
      </c>
      <c r="L65" s="37" t="str">
        <f t="shared" si="42"/>
        <v>NA</v>
      </c>
      <c r="M65" s="37" t="str">
        <f t="shared" si="43"/>
        <v>NA</v>
      </c>
    </row>
    <row r="66" spans="1:13" s="16" customFormat="1" x14ac:dyDescent="0.2">
      <c r="A66" s="17"/>
      <c r="B66" s="43" t="s">
        <v>138</v>
      </c>
      <c r="C66" s="17" t="s">
        <v>139</v>
      </c>
      <c r="D66" s="18">
        <v>1000000</v>
      </c>
      <c r="E66" s="18">
        <v>1000000</v>
      </c>
      <c r="F66" s="18">
        <v>0</v>
      </c>
      <c r="G66" s="18">
        <v>737700</v>
      </c>
      <c r="H66" s="18">
        <v>0</v>
      </c>
      <c r="I66" s="18">
        <f t="shared" si="44"/>
        <v>737700</v>
      </c>
      <c r="J66" s="18">
        <f t="shared" si="40"/>
        <v>262300</v>
      </c>
      <c r="K66" s="37">
        <f t="shared" si="41"/>
        <v>0.26229999999999998</v>
      </c>
      <c r="L66" s="37">
        <f t="shared" si="42"/>
        <v>-1</v>
      </c>
      <c r="M66" s="37">
        <f t="shared" si="43"/>
        <v>0.2646285714285716</v>
      </c>
    </row>
    <row r="67" spans="1:13" s="13" customFormat="1" ht="15.75" x14ac:dyDescent="0.25">
      <c r="A67" s="17"/>
      <c r="B67" s="43" t="s">
        <v>181</v>
      </c>
      <c r="C67" s="17" t="s">
        <v>182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f t="shared" si="44"/>
        <v>0</v>
      </c>
      <c r="J67" s="18">
        <f t="shared" si="40"/>
        <v>0</v>
      </c>
      <c r="K67" s="37" t="str">
        <f t="shared" si="41"/>
        <v>NA</v>
      </c>
      <c r="L67" s="37" t="str">
        <f t="shared" si="42"/>
        <v>NA</v>
      </c>
      <c r="M67" s="37" t="str">
        <f t="shared" si="43"/>
        <v>NA</v>
      </c>
    </row>
    <row r="68" spans="1:13" s="16" customFormat="1" x14ac:dyDescent="0.2">
      <c r="A68" s="17"/>
      <c r="B68" s="43" t="s">
        <v>185</v>
      </c>
      <c r="C68" s="17" t="s">
        <v>186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f t="shared" si="44"/>
        <v>0</v>
      </c>
      <c r="J68" s="18">
        <f t="shared" si="40"/>
        <v>0</v>
      </c>
      <c r="K68" s="37" t="str">
        <f t="shared" si="41"/>
        <v>NA</v>
      </c>
      <c r="L68" s="37" t="str">
        <f t="shared" si="42"/>
        <v>NA</v>
      </c>
      <c r="M68" s="37" t="str">
        <f t="shared" si="43"/>
        <v>NA</v>
      </c>
    </row>
    <row r="69" spans="1:13" s="16" customFormat="1" x14ac:dyDescent="0.2">
      <c r="A69" s="17"/>
      <c r="B69" s="43" t="s">
        <v>183</v>
      </c>
      <c r="C69" s="17" t="s">
        <v>184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f t="shared" ref="I69:I73" si="45">SUM(G69:H69)</f>
        <v>0</v>
      </c>
      <c r="J69" s="18">
        <f t="shared" si="40"/>
        <v>0</v>
      </c>
      <c r="K69" s="37" t="str">
        <f t="shared" si="41"/>
        <v>NA</v>
      </c>
      <c r="L69" s="37" t="str">
        <f t="shared" si="42"/>
        <v>NA</v>
      </c>
      <c r="M69" s="37" t="str">
        <f t="shared" si="43"/>
        <v>NA</v>
      </c>
    </row>
    <row r="70" spans="1:13" s="16" customFormat="1" x14ac:dyDescent="0.2">
      <c r="A70" s="62" t="s">
        <v>140</v>
      </c>
      <c r="B70" s="63"/>
      <c r="C70" s="62"/>
      <c r="D70" s="64">
        <v>1000000</v>
      </c>
      <c r="E70" s="64">
        <v>1000000</v>
      </c>
      <c r="F70" s="64">
        <v>0</v>
      </c>
      <c r="G70" s="64">
        <v>737700</v>
      </c>
      <c r="H70" s="64">
        <v>0</v>
      </c>
      <c r="I70" s="64">
        <f t="shared" si="45"/>
        <v>737700</v>
      </c>
      <c r="J70" s="64">
        <f t="shared" si="40"/>
        <v>262300</v>
      </c>
      <c r="K70" s="65">
        <f t="shared" si="41"/>
        <v>0.26229999999999998</v>
      </c>
      <c r="L70" s="65">
        <f t="shared" si="42"/>
        <v>-1</v>
      </c>
      <c r="M70" s="65">
        <f t="shared" si="43"/>
        <v>0.2646285714285716</v>
      </c>
    </row>
    <row r="71" spans="1:13" s="16" customFormat="1" x14ac:dyDescent="0.2">
      <c r="A71" s="17" t="s">
        <v>141</v>
      </c>
      <c r="B71" s="43" t="s">
        <v>82</v>
      </c>
      <c r="C71" s="17" t="s">
        <v>83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f t="shared" si="45"/>
        <v>0</v>
      </c>
      <c r="J71" s="18">
        <f t="shared" si="40"/>
        <v>0</v>
      </c>
      <c r="K71" s="37" t="str">
        <f t="shared" si="41"/>
        <v>NA</v>
      </c>
      <c r="L71" s="37" t="str">
        <f t="shared" si="42"/>
        <v>NA</v>
      </c>
      <c r="M71" s="37" t="str">
        <f t="shared" si="43"/>
        <v>NA</v>
      </c>
    </row>
    <row r="72" spans="1:13" s="13" customFormat="1" ht="15.75" x14ac:dyDescent="0.25">
      <c r="A72" s="17"/>
      <c r="B72" s="43" t="s">
        <v>84</v>
      </c>
      <c r="C72" s="17" t="s">
        <v>85</v>
      </c>
      <c r="D72" s="18">
        <v>18000000</v>
      </c>
      <c r="E72" s="18">
        <v>18000000</v>
      </c>
      <c r="F72" s="18">
        <v>0</v>
      </c>
      <c r="G72" s="18">
        <v>0</v>
      </c>
      <c r="H72" s="18">
        <v>0</v>
      </c>
      <c r="I72" s="18">
        <f t="shared" si="45"/>
        <v>0</v>
      </c>
      <c r="J72" s="18">
        <f t="shared" si="40"/>
        <v>18000000</v>
      </c>
      <c r="K72" s="37">
        <f t="shared" si="41"/>
        <v>1</v>
      </c>
      <c r="L72" s="37">
        <f t="shared" si="42"/>
        <v>-1</v>
      </c>
      <c r="M72" s="37">
        <f t="shared" si="43"/>
        <v>-1</v>
      </c>
    </row>
    <row r="73" spans="1:13" s="16" customFormat="1" x14ac:dyDescent="0.2">
      <c r="A73" s="17"/>
      <c r="B73" s="43" t="s">
        <v>181</v>
      </c>
      <c r="C73" s="17" t="s">
        <v>182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f t="shared" si="45"/>
        <v>0</v>
      </c>
      <c r="J73" s="18">
        <f t="shared" si="40"/>
        <v>0</v>
      </c>
      <c r="K73" s="37" t="str">
        <f t="shared" si="41"/>
        <v>NA</v>
      </c>
      <c r="L73" s="37" t="str">
        <f t="shared" si="42"/>
        <v>NA</v>
      </c>
      <c r="M73" s="37" t="str">
        <f t="shared" si="43"/>
        <v>NA</v>
      </c>
    </row>
    <row r="74" spans="1:13" s="16" customFormat="1" x14ac:dyDescent="0.2">
      <c r="A74" s="62" t="s">
        <v>142</v>
      </c>
      <c r="B74" s="63"/>
      <c r="C74" s="62"/>
      <c r="D74" s="64">
        <v>18000000</v>
      </c>
      <c r="E74" s="64">
        <v>18000000</v>
      </c>
      <c r="F74" s="64">
        <v>0</v>
      </c>
      <c r="G74" s="64">
        <v>0</v>
      </c>
      <c r="H74" s="64">
        <v>0</v>
      </c>
      <c r="I74" s="64">
        <f t="shared" ref="I74" si="46">SUM(G74:H74)</f>
        <v>0</v>
      </c>
      <c r="J74" s="64">
        <f t="shared" si="40"/>
        <v>18000000</v>
      </c>
      <c r="K74" s="65">
        <f t="shared" si="41"/>
        <v>1</v>
      </c>
      <c r="L74" s="65">
        <f t="shared" si="42"/>
        <v>-1</v>
      </c>
      <c r="M74" s="65">
        <f t="shared" si="43"/>
        <v>-1</v>
      </c>
    </row>
    <row r="75" spans="1:13" s="16" customFormat="1" x14ac:dyDescent="0.2">
      <c r="A75" s="17" t="s">
        <v>145</v>
      </c>
      <c r="B75" s="43" t="s">
        <v>68</v>
      </c>
      <c r="C75" s="17" t="s">
        <v>69</v>
      </c>
      <c r="D75" s="18">
        <v>39562.400000000001</v>
      </c>
      <c r="E75" s="18">
        <v>39562.400000000001</v>
      </c>
      <c r="F75" s="18">
        <v>0</v>
      </c>
      <c r="G75" s="18">
        <v>0</v>
      </c>
      <c r="H75" s="18">
        <v>0</v>
      </c>
      <c r="I75" s="18">
        <f t="shared" ref="I75:I88" si="47">SUM(G75:H75)</f>
        <v>0</v>
      </c>
      <c r="J75" s="18">
        <f t="shared" si="40"/>
        <v>39562.400000000001</v>
      </c>
      <c r="K75" s="37">
        <f t="shared" si="41"/>
        <v>1</v>
      </c>
      <c r="L75" s="37">
        <f t="shared" si="42"/>
        <v>-1</v>
      </c>
      <c r="M75" s="37">
        <f t="shared" si="43"/>
        <v>-1</v>
      </c>
    </row>
    <row r="76" spans="1:13" s="13" customFormat="1" ht="15.75" x14ac:dyDescent="0.25">
      <c r="A76" s="17"/>
      <c r="B76" s="43" t="s">
        <v>130</v>
      </c>
      <c r="C76" s="17" t="s">
        <v>131</v>
      </c>
      <c r="D76" s="18">
        <v>19837.5</v>
      </c>
      <c r="E76" s="18">
        <v>19837.5</v>
      </c>
      <c r="F76" s="18">
        <v>0</v>
      </c>
      <c r="G76" s="18">
        <v>0</v>
      </c>
      <c r="H76" s="18">
        <v>0</v>
      </c>
      <c r="I76" s="18">
        <f t="shared" si="47"/>
        <v>0</v>
      </c>
      <c r="J76" s="18">
        <f t="shared" si="40"/>
        <v>19837.5</v>
      </c>
      <c r="K76" s="37">
        <f t="shared" si="41"/>
        <v>1</v>
      </c>
      <c r="L76" s="37">
        <f t="shared" si="42"/>
        <v>-1</v>
      </c>
      <c r="M76" s="37">
        <f t="shared" si="43"/>
        <v>-1</v>
      </c>
    </row>
    <row r="77" spans="1:13" s="16" customFormat="1" x14ac:dyDescent="0.2">
      <c r="B77" s="43" t="s">
        <v>70</v>
      </c>
      <c r="C77" s="17" t="s">
        <v>71</v>
      </c>
      <c r="D77" s="18">
        <v>4912961.76</v>
      </c>
      <c r="E77" s="18">
        <v>4912961.76</v>
      </c>
      <c r="F77" s="18">
        <v>69498.36</v>
      </c>
      <c r="G77" s="18">
        <v>198761.94</v>
      </c>
      <c r="H77" s="18">
        <v>0</v>
      </c>
      <c r="I77" s="18">
        <f t="shared" si="47"/>
        <v>198761.94</v>
      </c>
      <c r="J77" s="18">
        <f t="shared" si="40"/>
        <v>4714199.8199999994</v>
      </c>
      <c r="K77" s="37">
        <f t="shared" si="41"/>
        <v>0.95954335699938353</v>
      </c>
      <c r="L77" s="37">
        <f t="shared" si="42"/>
        <v>-0.98585408081824755</v>
      </c>
      <c r="M77" s="37">
        <f t="shared" si="43"/>
        <v>-0.93064575485608625</v>
      </c>
    </row>
    <row r="78" spans="1:13" s="16" customFormat="1" x14ac:dyDescent="0.2">
      <c r="A78" s="17"/>
      <c r="B78" s="43" t="s">
        <v>74</v>
      </c>
      <c r="C78" s="17" t="s">
        <v>75</v>
      </c>
      <c r="D78" s="18">
        <v>467208</v>
      </c>
      <c r="E78" s="18">
        <v>467208</v>
      </c>
      <c r="F78" s="18">
        <v>8316</v>
      </c>
      <c r="G78" s="18">
        <v>25184.25</v>
      </c>
      <c r="H78" s="18">
        <v>0</v>
      </c>
      <c r="I78" s="18">
        <f t="shared" si="47"/>
        <v>25184.25</v>
      </c>
      <c r="J78" s="18">
        <f t="shared" si="40"/>
        <v>442023.75</v>
      </c>
      <c r="K78" s="37">
        <f t="shared" si="41"/>
        <v>0.94609627831715215</v>
      </c>
      <c r="L78" s="37">
        <f t="shared" si="42"/>
        <v>-0.98220064724919098</v>
      </c>
      <c r="M78" s="37">
        <f t="shared" si="43"/>
        <v>-0.90759361997226073</v>
      </c>
    </row>
    <row r="79" spans="1:13" s="13" customFormat="1" ht="15.75" x14ac:dyDescent="0.25">
      <c r="A79" s="17"/>
      <c r="B79" s="43" t="s">
        <v>76</v>
      </c>
      <c r="C79" s="17" t="s">
        <v>77</v>
      </c>
      <c r="D79" s="18">
        <v>743475</v>
      </c>
      <c r="E79" s="18">
        <v>743475</v>
      </c>
      <c r="F79" s="18">
        <v>11988.58</v>
      </c>
      <c r="G79" s="18">
        <v>37778.18</v>
      </c>
      <c r="H79" s="18">
        <v>0</v>
      </c>
      <c r="I79" s="18">
        <f t="shared" si="47"/>
        <v>37778.18</v>
      </c>
      <c r="J79" s="18">
        <f t="shared" si="40"/>
        <v>705696.82</v>
      </c>
      <c r="K79" s="37">
        <f t="shared" si="41"/>
        <v>0.94918702041090819</v>
      </c>
      <c r="L79" s="37">
        <f t="shared" si="42"/>
        <v>-0.98387493863277187</v>
      </c>
      <c r="M79" s="37">
        <f t="shared" si="43"/>
        <v>-0.91289203499012839</v>
      </c>
    </row>
    <row r="80" spans="1:13" s="16" customFormat="1" x14ac:dyDescent="0.2">
      <c r="A80" s="17"/>
      <c r="B80" s="43" t="s">
        <v>82</v>
      </c>
      <c r="C80" s="17" t="s">
        <v>83</v>
      </c>
      <c r="D80" s="18">
        <v>99677</v>
      </c>
      <c r="E80" s="18">
        <v>99677</v>
      </c>
      <c r="F80" s="18">
        <v>2384.5199999999995</v>
      </c>
      <c r="G80" s="18">
        <v>6834.2199999999993</v>
      </c>
      <c r="H80" s="18">
        <v>0</v>
      </c>
      <c r="I80" s="18">
        <f t="shared" si="47"/>
        <v>6834.2199999999993</v>
      </c>
      <c r="J80" s="18">
        <f t="shared" si="40"/>
        <v>92842.78</v>
      </c>
      <c r="K80" s="37">
        <f t="shared" si="41"/>
        <v>0.93143633937618509</v>
      </c>
      <c r="L80" s="37">
        <f t="shared" si="42"/>
        <v>-0.97607753042326706</v>
      </c>
      <c r="M80" s="37">
        <f t="shared" si="43"/>
        <v>-0.88246229607346016</v>
      </c>
    </row>
    <row r="81" spans="1:13" s="13" customFormat="1" ht="15.75" x14ac:dyDescent="0.25">
      <c r="A81" s="17"/>
      <c r="B81" s="43" t="s">
        <v>84</v>
      </c>
      <c r="C81" s="17" t="s">
        <v>85</v>
      </c>
      <c r="D81" s="18">
        <v>2538975.1100000003</v>
      </c>
      <c r="E81" s="18">
        <v>451137.65999999922</v>
      </c>
      <c r="F81" s="18">
        <v>9592.75</v>
      </c>
      <c r="G81" s="18">
        <v>499989.42</v>
      </c>
      <c r="H81" s="18">
        <v>11948.25</v>
      </c>
      <c r="I81" s="18">
        <f t="shared" si="47"/>
        <v>511937.67</v>
      </c>
      <c r="J81" s="18">
        <f t="shared" si="40"/>
        <v>-60800.010000000766</v>
      </c>
      <c r="K81" s="37">
        <f t="shared" si="41"/>
        <v>-0.13477041575292312</v>
      </c>
      <c r="L81" s="37">
        <f t="shared" si="42"/>
        <v>-0.9787365346533029</v>
      </c>
      <c r="M81" s="37">
        <f t="shared" si="43"/>
        <v>0.89991835308096746</v>
      </c>
    </row>
    <row r="82" spans="1:13" s="16" customFormat="1" x14ac:dyDescent="0.2">
      <c r="A82" s="17"/>
      <c r="B82" s="43" t="s">
        <v>149</v>
      </c>
      <c r="C82" s="17" t="s">
        <v>150</v>
      </c>
      <c r="D82" s="18">
        <v>8318081.9900000002</v>
      </c>
      <c r="E82" s="18">
        <v>35718244.939999998</v>
      </c>
      <c r="F82" s="18">
        <v>151930.08000000002</v>
      </c>
      <c r="G82" s="18">
        <v>1905282.97</v>
      </c>
      <c r="H82" s="18">
        <v>5140422.2600000007</v>
      </c>
      <c r="I82" s="18">
        <f t="shared" si="47"/>
        <v>7045705.2300000004</v>
      </c>
      <c r="J82" s="18">
        <f t="shared" si="40"/>
        <v>28672539.709999997</v>
      </c>
      <c r="K82" s="37">
        <f t="shared" si="41"/>
        <v>0.80274212123704636</v>
      </c>
      <c r="L82" s="37">
        <f t="shared" si="42"/>
        <v>-0.9957464293037015</v>
      </c>
      <c r="M82" s="37">
        <f t="shared" si="43"/>
        <v>-0.90855655470672025</v>
      </c>
    </row>
    <row r="83" spans="1:13" s="13" customFormat="1" ht="15.75" x14ac:dyDescent="0.25">
      <c r="A83" s="17"/>
      <c r="B83" s="43" t="s">
        <v>90</v>
      </c>
      <c r="C83" s="17" t="s">
        <v>91</v>
      </c>
      <c r="D83" s="18">
        <v>0</v>
      </c>
      <c r="E83" s="18">
        <v>237168.95</v>
      </c>
      <c r="F83" s="18">
        <v>0</v>
      </c>
      <c r="G83" s="18">
        <v>0</v>
      </c>
      <c r="H83" s="18">
        <v>0</v>
      </c>
      <c r="I83" s="18">
        <f t="shared" si="47"/>
        <v>0</v>
      </c>
      <c r="J83" s="18">
        <f t="shared" si="40"/>
        <v>237168.95</v>
      </c>
      <c r="K83" s="37">
        <f t="shared" si="41"/>
        <v>1</v>
      </c>
      <c r="L83" s="37">
        <f t="shared" si="42"/>
        <v>-1</v>
      </c>
      <c r="M83" s="37">
        <f t="shared" si="43"/>
        <v>-1</v>
      </c>
    </row>
    <row r="84" spans="1:13" s="16" customFormat="1" x14ac:dyDescent="0.2">
      <c r="A84" s="17"/>
      <c r="B84" s="43" t="s">
        <v>94</v>
      </c>
      <c r="C84" s="17" t="s">
        <v>95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f t="shared" si="47"/>
        <v>0</v>
      </c>
      <c r="J84" s="18">
        <f t="shared" si="40"/>
        <v>0</v>
      </c>
      <c r="K84" s="37" t="str">
        <f t="shared" si="41"/>
        <v>NA</v>
      </c>
      <c r="L84" s="37" t="str">
        <f t="shared" si="42"/>
        <v>NA</v>
      </c>
      <c r="M84" s="37" t="str">
        <f t="shared" si="43"/>
        <v>NA</v>
      </c>
    </row>
    <row r="85" spans="1:13" s="13" customFormat="1" ht="15.75" x14ac:dyDescent="0.25">
      <c r="A85" s="17"/>
      <c r="B85" s="43" t="s">
        <v>102</v>
      </c>
      <c r="C85" s="17" t="s">
        <v>103</v>
      </c>
      <c r="D85" s="18">
        <v>-8575</v>
      </c>
      <c r="E85" s="18">
        <v>2688282.17</v>
      </c>
      <c r="F85" s="18">
        <v>0</v>
      </c>
      <c r="G85" s="18">
        <v>17540.39</v>
      </c>
      <c r="H85" s="18">
        <v>46525.509999999995</v>
      </c>
      <c r="I85" s="18">
        <f t="shared" si="47"/>
        <v>64065.899999999994</v>
      </c>
      <c r="J85" s="18">
        <f t="shared" si="40"/>
        <v>2624216.27</v>
      </c>
      <c r="K85" s="37">
        <f t="shared" si="41"/>
        <v>0.97616846151235681</v>
      </c>
      <c r="L85" s="37">
        <f t="shared" si="42"/>
        <v>-1</v>
      </c>
      <c r="M85" s="37">
        <f t="shared" si="43"/>
        <v>-0.98881470095083068</v>
      </c>
    </row>
    <row r="86" spans="1:13" s="16" customFormat="1" x14ac:dyDescent="0.2">
      <c r="A86" s="17"/>
      <c r="B86" s="43" t="s">
        <v>104</v>
      </c>
      <c r="C86" s="17" t="s">
        <v>105</v>
      </c>
      <c r="D86" s="18">
        <v>3259000</v>
      </c>
      <c r="E86" s="18">
        <v>6221874.7300000004</v>
      </c>
      <c r="F86" s="18">
        <v>0</v>
      </c>
      <c r="G86" s="18">
        <v>1357899.25</v>
      </c>
      <c r="H86" s="18">
        <v>0</v>
      </c>
      <c r="I86" s="18">
        <f t="shared" si="47"/>
        <v>1357899.25</v>
      </c>
      <c r="J86" s="18">
        <f t="shared" si="40"/>
        <v>4863975.4800000004</v>
      </c>
      <c r="K86" s="37">
        <f t="shared" si="41"/>
        <v>0.78175400358791858</v>
      </c>
      <c r="L86" s="37">
        <f t="shared" si="42"/>
        <v>-1</v>
      </c>
      <c r="M86" s="37">
        <f t="shared" si="43"/>
        <v>-0.62586400615071758</v>
      </c>
    </row>
    <row r="87" spans="1:13" s="13" customFormat="1" ht="15.75" x14ac:dyDescent="0.25">
      <c r="A87" s="17"/>
      <c r="B87" s="43" t="s">
        <v>146</v>
      </c>
      <c r="C87" s="17" t="s">
        <v>147</v>
      </c>
      <c r="D87" s="18">
        <v>18422211.73</v>
      </c>
      <c r="E87" s="18">
        <v>19333318.390000001</v>
      </c>
      <c r="F87" s="18">
        <v>0</v>
      </c>
      <c r="G87" s="18">
        <v>0</v>
      </c>
      <c r="H87" s="18">
        <v>0</v>
      </c>
      <c r="I87" s="18">
        <f t="shared" si="47"/>
        <v>0</v>
      </c>
      <c r="J87" s="18">
        <f t="shared" si="40"/>
        <v>19333318.390000001</v>
      </c>
      <c r="K87" s="37">
        <f t="shared" si="41"/>
        <v>1</v>
      </c>
      <c r="L87" s="37">
        <f t="shared" si="42"/>
        <v>-1</v>
      </c>
      <c r="M87" s="37">
        <f t="shared" si="43"/>
        <v>-1</v>
      </c>
    </row>
    <row r="88" spans="1:13" s="16" customFormat="1" x14ac:dyDescent="0.2">
      <c r="A88" s="17"/>
      <c r="B88" s="43" t="s">
        <v>134</v>
      </c>
      <c r="C88" s="17" t="s">
        <v>135</v>
      </c>
      <c r="D88" s="18">
        <v>19893</v>
      </c>
      <c r="E88" s="18">
        <v>0</v>
      </c>
      <c r="F88" s="18">
        <v>0</v>
      </c>
      <c r="G88" s="18">
        <v>0</v>
      </c>
      <c r="H88" s="18">
        <v>0</v>
      </c>
      <c r="I88" s="18">
        <f t="shared" si="47"/>
        <v>0</v>
      </c>
      <c r="J88" s="18">
        <f t="shared" si="40"/>
        <v>0</v>
      </c>
      <c r="K88" s="37" t="str">
        <f t="shared" si="41"/>
        <v>NA</v>
      </c>
      <c r="L88" s="37" t="str">
        <f t="shared" si="42"/>
        <v>NA</v>
      </c>
      <c r="M88" s="37" t="str">
        <f t="shared" si="43"/>
        <v>NA</v>
      </c>
    </row>
    <row r="89" spans="1:13" s="16" customFormat="1" x14ac:dyDescent="0.2">
      <c r="A89" s="17"/>
      <c r="B89" s="43" t="s">
        <v>108</v>
      </c>
      <c r="C89" s="17" t="s">
        <v>109</v>
      </c>
      <c r="D89" s="18">
        <v>694936550.00999999</v>
      </c>
      <c r="E89" s="18">
        <v>373356074.25999999</v>
      </c>
      <c r="F89" s="18">
        <v>1940458.5199999998</v>
      </c>
      <c r="G89" s="18">
        <v>12806729.919999998</v>
      </c>
      <c r="H89" s="18">
        <v>39851528.760000005</v>
      </c>
      <c r="I89" s="18">
        <f t="shared" ref="I89:I93" si="48">SUM(G89:H89)</f>
        <v>52658258.680000007</v>
      </c>
      <c r="J89" s="18">
        <f t="shared" si="40"/>
        <v>320697815.57999998</v>
      </c>
      <c r="K89" s="37">
        <f t="shared" si="41"/>
        <v>0.85895968403789913</v>
      </c>
      <c r="L89" s="37">
        <f t="shared" si="42"/>
        <v>-0.99480265983660232</v>
      </c>
      <c r="M89" s="37">
        <f t="shared" si="43"/>
        <v>-0.94119716897043793</v>
      </c>
    </row>
    <row r="90" spans="1:13" s="16" customFormat="1" x14ac:dyDescent="0.2">
      <c r="A90" s="17"/>
      <c r="B90" s="43" t="s">
        <v>110</v>
      </c>
      <c r="C90" s="17" t="s">
        <v>111</v>
      </c>
      <c r="D90" s="18">
        <v>-2208498</v>
      </c>
      <c r="E90" s="18">
        <v>5040149.51</v>
      </c>
      <c r="F90" s="18">
        <v>0</v>
      </c>
      <c r="G90" s="18">
        <v>5115</v>
      </c>
      <c r="H90" s="18">
        <v>73768.36</v>
      </c>
      <c r="I90" s="18">
        <f t="shared" si="48"/>
        <v>78883.360000000001</v>
      </c>
      <c r="J90" s="18">
        <f t="shared" si="40"/>
        <v>4961266.1499999994</v>
      </c>
      <c r="K90" s="37">
        <f t="shared" si="41"/>
        <v>0.98434900396436842</v>
      </c>
      <c r="L90" s="37">
        <f t="shared" si="42"/>
        <v>-1</v>
      </c>
      <c r="M90" s="37">
        <f t="shared" si="43"/>
        <v>-0.99826025569059529</v>
      </c>
    </row>
    <row r="91" spans="1:13" s="16" customFormat="1" x14ac:dyDescent="0.2">
      <c r="A91" s="17"/>
      <c r="B91" s="43" t="s">
        <v>138</v>
      </c>
      <c r="C91" s="17" t="s">
        <v>139</v>
      </c>
      <c r="D91" s="18">
        <v>101832.5</v>
      </c>
      <c r="E91" s="18">
        <v>101832.5</v>
      </c>
      <c r="F91" s="18">
        <v>0</v>
      </c>
      <c r="G91" s="18">
        <v>0</v>
      </c>
      <c r="H91" s="18">
        <v>0</v>
      </c>
      <c r="I91" s="18">
        <f t="shared" si="48"/>
        <v>0</v>
      </c>
      <c r="J91" s="18">
        <f t="shared" si="40"/>
        <v>101832.5</v>
      </c>
      <c r="K91" s="37">
        <f t="shared" si="41"/>
        <v>1</v>
      </c>
      <c r="L91" s="37">
        <f t="shared" si="42"/>
        <v>-1</v>
      </c>
      <c r="M91" s="37">
        <f t="shared" si="43"/>
        <v>-1</v>
      </c>
    </row>
    <row r="92" spans="1:13" s="17" customFormat="1" x14ac:dyDescent="0.2">
      <c r="A92" s="23"/>
      <c r="B92" s="31" t="s">
        <v>112</v>
      </c>
      <c r="C92" s="23" t="s">
        <v>113</v>
      </c>
      <c r="D92" s="18">
        <v>-2339143.3600000003</v>
      </c>
      <c r="E92" s="18">
        <v>4293161.3899999997</v>
      </c>
      <c r="F92" s="18">
        <v>234542.51</v>
      </c>
      <c r="G92" s="18">
        <v>504840.70999999996</v>
      </c>
      <c r="H92" s="18">
        <v>850911.5</v>
      </c>
      <c r="I92" s="18">
        <f t="shared" si="48"/>
        <v>1355752.21</v>
      </c>
      <c r="J92" s="18">
        <f t="shared" si="40"/>
        <v>2937409.1799999997</v>
      </c>
      <c r="K92" s="37">
        <f t="shared" si="41"/>
        <v>0.68420655856126567</v>
      </c>
      <c r="L92" s="37">
        <f t="shared" si="42"/>
        <v>-0.94536834544671056</v>
      </c>
      <c r="M92" s="37">
        <f t="shared" si="43"/>
        <v>-0.79841400345239355</v>
      </c>
    </row>
    <row r="93" spans="1:13" s="17" customFormat="1" x14ac:dyDescent="0.2">
      <c r="A93" s="23"/>
      <c r="B93" s="31" t="s">
        <v>177</v>
      </c>
      <c r="C93" s="23" t="s">
        <v>178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f t="shared" si="48"/>
        <v>0</v>
      </c>
      <c r="J93" s="18">
        <f t="shared" si="40"/>
        <v>0</v>
      </c>
      <c r="K93" s="37" t="str">
        <f t="shared" si="41"/>
        <v>NA</v>
      </c>
      <c r="L93" s="37" t="str">
        <f t="shared" si="42"/>
        <v>NA</v>
      </c>
      <c r="M93" s="37" t="str">
        <f t="shared" si="43"/>
        <v>NA</v>
      </c>
    </row>
    <row r="94" spans="1:13" s="17" customFormat="1" x14ac:dyDescent="0.2">
      <c r="A94" s="23"/>
      <c r="B94" s="31" t="s">
        <v>179</v>
      </c>
      <c r="C94" s="23" t="s">
        <v>180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f t="shared" ref="I94:I106" si="49">SUM(G94:H94)</f>
        <v>0</v>
      </c>
      <c r="J94" s="18">
        <f t="shared" si="40"/>
        <v>0</v>
      </c>
      <c r="K94" s="37" t="str">
        <f t="shared" si="41"/>
        <v>NA</v>
      </c>
      <c r="L94" s="37" t="str">
        <f t="shared" si="42"/>
        <v>NA</v>
      </c>
      <c r="M94" s="37" t="str">
        <f t="shared" si="43"/>
        <v>NA</v>
      </c>
    </row>
    <row r="95" spans="1:13" s="16" customFormat="1" x14ac:dyDescent="0.2">
      <c r="A95" s="17"/>
      <c r="B95" s="43" t="s">
        <v>181</v>
      </c>
      <c r="C95" s="17" t="s">
        <v>182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f t="shared" si="49"/>
        <v>0</v>
      </c>
      <c r="J95" s="18">
        <f t="shared" si="40"/>
        <v>0</v>
      </c>
      <c r="K95" s="37" t="str">
        <f t="shared" si="41"/>
        <v>NA</v>
      </c>
      <c r="L95" s="37" t="str">
        <f t="shared" si="42"/>
        <v>NA</v>
      </c>
      <c r="M95" s="37" t="str">
        <f t="shared" si="43"/>
        <v>NA</v>
      </c>
    </row>
    <row r="96" spans="1:13" s="16" customFormat="1" x14ac:dyDescent="0.2">
      <c r="A96" s="17"/>
      <c r="B96" s="43" t="s">
        <v>185</v>
      </c>
      <c r="C96" s="17" t="s">
        <v>186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f t="shared" si="49"/>
        <v>0</v>
      </c>
      <c r="J96" s="18">
        <f t="shared" si="40"/>
        <v>0</v>
      </c>
      <c r="K96" s="37" t="str">
        <f t="shared" si="41"/>
        <v>NA</v>
      </c>
      <c r="L96" s="37" t="str">
        <f t="shared" si="42"/>
        <v>NA</v>
      </c>
      <c r="M96" s="37" t="str">
        <f t="shared" si="43"/>
        <v>NA</v>
      </c>
    </row>
    <row r="97" spans="1:13" s="13" customFormat="1" ht="15.75" x14ac:dyDescent="0.25">
      <c r="A97" s="17"/>
      <c r="B97" s="43" t="s">
        <v>183</v>
      </c>
      <c r="C97" s="17" t="s">
        <v>184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f t="shared" si="49"/>
        <v>0</v>
      </c>
      <c r="J97" s="18">
        <f t="shared" si="40"/>
        <v>0</v>
      </c>
      <c r="K97" s="37" t="str">
        <f t="shared" si="41"/>
        <v>NA</v>
      </c>
      <c r="L97" s="37" t="str">
        <f t="shared" si="42"/>
        <v>NA</v>
      </c>
      <c r="M97" s="37" t="str">
        <f t="shared" si="43"/>
        <v>NA</v>
      </c>
    </row>
    <row r="98" spans="1:13" s="16" customFormat="1" x14ac:dyDescent="0.2">
      <c r="B98" s="43" t="s">
        <v>114</v>
      </c>
      <c r="C98" s="17" t="s">
        <v>115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f t="shared" si="49"/>
        <v>0</v>
      </c>
      <c r="J98" s="18">
        <f t="shared" si="40"/>
        <v>0</v>
      </c>
      <c r="K98" s="37" t="str">
        <f t="shared" si="41"/>
        <v>NA</v>
      </c>
      <c r="L98" s="37" t="str">
        <f t="shared" si="42"/>
        <v>NA</v>
      </c>
      <c r="M98" s="37" t="str">
        <f t="shared" si="43"/>
        <v>NA</v>
      </c>
    </row>
    <row r="99" spans="1:13" s="16" customFormat="1" x14ac:dyDescent="0.2">
      <c r="A99" s="17"/>
      <c r="B99" s="43" t="s">
        <v>116</v>
      </c>
      <c r="C99" s="17" t="s">
        <v>117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f t="shared" si="49"/>
        <v>0</v>
      </c>
      <c r="J99" s="18">
        <f t="shared" si="40"/>
        <v>0</v>
      </c>
      <c r="K99" s="37" t="str">
        <f t="shared" si="41"/>
        <v>NA</v>
      </c>
      <c r="L99" s="37" t="str">
        <f t="shared" si="42"/>
        <v>NA</v>
      </c>
      <c r="M99" s="37" t="str">
        <f t="shared" si="43"/>
        <v>NA</v>
      </c>
    </row>
    <row r="100" spans="1:13" s="13" customFormat="1" ht="15.75" x14ac:dyDescent="0.25">
      <c r="A100" s="62" t="s">
        <v>148</v>
      </c>
      <c r="B100" s="63"/>
      <c r="C100" s="62"/>
      <c r="D100" s="64">
        <v>729323049.63999999</v>
      </c>
      <c r="E100" s="64">
        <v>453723966.15999997</v>
      </c>
      <c r="F100" s="64">
        <v>2428711.3199999994</v>
      </c>
      <c r="G100" s="64">
        <v>17365956.25</v>
      </c>
      <c r="H100" s="64">
        <v>45975104.640000008</v>
      </c>
      <c r="I100" s="64">
        <f t="shared" si="49"/>
        <v>63341060.890000008</v>
      </c>
      <c r="J100" s="64">
        <f t="shared" si="40"/>
        <v>390382905.26999998</v>
      </c>
      <c r="K100" s="65">
        <f t="shared" si="41"/>
        <v>0.86039736576827952</v>
      </c>
      <c r="L100" s="65">
        <f t="shared" si="42"/>
        <v>-0.99464716104693585</v>
      </c>
      <c r="M100" s="65">
        <f t="shared" si="43"/>
        <v>-0.93438695565006225</v>
      </c>
    </row>
    <row r="101" spans="1:13" s="16" customFormat="1" x14ac:dyDescent="0.2">
      <c r="A101" s="17" t="s">
        <v>11</v>
      </c>
      <c r="B101" s="43" t="s">
        <v>12</v>
      </c>
      <c r="C101" s="17" t="s">
        <v>13</v>
      </c>
      <c r="D101" s="18">
        <v>83403442</v>
      </c>
      <c r="E101" s="18">
        <v>83403442</v>
      </c>
      <c r="F101" s="18">
        <v>0</v>
      </c>
      <c r="G101" s="18">
        <v>19859400</v>
      </c>
      <c r="H101" s="18">
        <v>0</v>
      </c>
      <c r="I101" s="18">
        <f t="shared" si="49"/>
        <v>19859400</v>
      </c>
      <c r="J101" s="18">
        <f t="shared" si="40"/>
        <v>63544042</v>
      </c>
      <c r="K101" s="37">
        <f t="shared" si="41"/>
        <v>0.76188752497768619</v>
      </c>
      <c r="L101" s="37">
        <f t="shared" si="42"/>
        <v>-1</v>
      </c>
      <c r="M101" s="37">
        <f t="shared" si="43"/>
        <v>-0.59180718567603341</v>
      </c>
    </row>
    <row r="102" spans="1:13" s="13" customFormat="1" ht="15.75" x14ac:dyDescent="0.25">
      <c r="A102" s="62" t="s">
        <v>14</v>
      </c>
      <c r="B102" s="63"/>
      <c r="C102" s="62"/>
      <c r="D102" s="64">
        <v>83403442</v>
      </c>
      <c r="E102" s="64">
        <v>83403442</v>
      </c>
      <c r="F102" s="64">
        <v>0</v>
      </c>
      <c r="G102" s="64">
        <v>19859400</v>
      </c>
      <c r="H102" s="64">
        <v>0</v>
      </c>
      <c r="I102" s="64">
        <f t="shared" si="49"/>
        <v>19859400</v>
      </c>
      <c r="J102" s="64">
        <f t="shared" si="40"/>
        <v>63544042</v>
      </c>
      <c r="K102" s="65">
        <f t="shared" si="41"/>
        <v>0.76188752497768619</v>
      </c>
      <c r="L102" s="65">
        <f t="shared" si="42"/>
        <v>-1</v>
      </c>
      <c r="M102" s="65">
        <f t="shared" si="43"/>
        <v>-0.59180718567603341</v>
      </c>
    </row>
    <row r="103" spans="1:13" s="16" customFormat="1" x14ac:dyDescent="0.2">
      <c r="A103" s="17" t="s">
        <v>15</v>
      </c>
      <c r="B103" s="43" t="s">
        <v>114</v>
      </c>
      <c r="C103" s="17" t="s">
        <v>115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f t="shared" si="49"/>
        <v>0</v>
      </c>
      <c r="J103" s="18">
        <f t="shared" si="40"/>
        <v>0</v>
      </c>
      <c r="K103" s="37" t="str">
        <f t="shared" si="41"/>
        <v>NA</v>
      </c>
      <c r="L103" s="37" t="str">
        <f t="shared" si="42"/>
        <v>NA</v>
      </c>
      <c r="M103" s="37" t="str">
        <f t="shared" si="43"/>
        <v>NA</v>
      </c>
    </row>
    <row r="104" spans="1:13" s="13" customFormat="1" ht="15.75" x14ac:dyDescent="0.25">
      <c r="A104" s="17"/>
      <c r="B104" s="43" t="s">
        <v>16</v>
      </c>
      <c r="C104" s="17" t="s">
        <v>17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f t="shared" si="49"/>
        <v>0</v>
      </c>
      <c r="J104" s="18">
        <f t="shared" si="40"/>
        <v>0</v>
      </c>
      <c r="K104" s="37" t="str">
        <f t="shared" si="41"/>
        <v>NA</v>
      </c>
      <c r="L104" s="37" t="str">
        <f t="shared" si="42"/>
        <v>NA</v>
      </c>
      <c r="M104" s="37" t="str">
        <f t="shared" si="43"/>
        <v>NA</v>
      </c>
    </row>
    <row r="105" spans="1:13" s="16" customFormat="1" x14ac:dyDescent="0.2">
      <c r="A105" s="17"/>
      <c r="B105" s="43" t="s">
        <v>29</v>
      </c>
      <c r="C105" s="17" t="s">
        <v>30</v>
      </c>
      <c r="D105" s="18">
        <v>5572080</v>
      </c>
      <c r="E105" s="18">
        <v>5572080</v>
      </c>
      <c r="F105" s="18">
        <v>0</v>
      </c>
      <c r="G105" s="18">
        <v>0</v>
      </c>
      <c r="H105" s="18">
        <v>0</v>
      </c>
      <c r="I105" s="18">
        <f t="shared" si="49"/>
        <v>0</v>
      </c>
      <c r="J105" s="18">
        <f t="shared" si="40"/>
        <v>5572080</v>
      </c>
      <c r="K105" s="37">
        <f t="shared" si="41"/>
        <v>1</v>
      </c>
      <c r="L105" s="37">
        <f t="shared" si="42"/>
        <v>-1</v>
      </c>
      <c r="M105" s="37">
        <f t="shared" si="43"/>
        <v>-1</v>
      </c>
    </row>
    <row r="106" spans="1:13" s="13" customFormat="1" ht="15.75" x14ac:dyDescent="0.25">
      <c r="A106" s="62" t="s">
        <v>18</v>
      </c>
      <c r="B106" s="63"/>
      <c r="C106" s="62"/>
      <c r="D106" s="64">
        <v>5572080</v>
      </c>
      <c r="E106" s="64">
        <v>5572080</v>
      </c>
      <c r="F106" s="64">
        <v>0</v>
      </c>
      <c r="G106" s="64">
        <v>0</v>
      </c>
      <c r="H106" s="64">
        <v>0</v>
      </c>
      <c r="I106" s="64">
        <f t="shared" si="49"/>
        <v>0</v>
      </c>
      <c r="J106" s="64">
        <f t="shared" si="40"/>
        <v>5572080</v>
      </c>
      <c r="K106" s="65">
        <f t="shared" si="41"/>
        <v>1</v>
      </c>
      <c r="L106" s="65">
        <f t="shared" si="42"/>
        <v>-1</v>
      </c>
      <c r="M106" s="65">
        <f t="shared" si="43"/>
        <v>-1</v>
      </c>
    </row>
    <row r="107" spans="1:13" x14ac:dyDescent="0.2">
      <c r="A107" s="23"/>
      <c r="B107" s="31"/>
      <c r="C107" s="23"/>
      <c r="D107" s="18"/>
      <c r="E107" s="18"/>
      <c r="F107" s="18"/>
      <c r="G107" s="18"/>
      <c r="H107" s="18"/>
      <c r="I107" s="18"/>
      <c r="J107" s="18"/>
      <c r="K107" s="47"/>
      <c r="L107" s="37"/>
      <c r="M107" s="37"/>
    </row>
    <row r="108" spans="1:13" s="17" customFormat="1" ht="15.75" x14ac:dyDescent="0.25">
      <c r="A108" s="25" t="s">
        <v>27</v>
      </c>
      <c r="B108" s="32"/>
      <c r="C108" s="25"/>
      <c r="D108" s="6">
        <f>+D42+D51+D64+D70+D74+D100+D102+D106</f>
        <v>847349454.06999993</v>
      </c>
      <c r="E108" s="6">
        <f t="shared" ref="E108:J108" si="50">+E42+E51+E64+E70+E74+E100+E102+E106</f>
        <v>572906767.22000003</v>
      </c>
      <c r="F108" s="6">
        <f t="shared" si="50"/>
        <v>2853466.5099999993</v>
      </c>
      <c r="G108" s="6">
        <f t="shared" si="50"/>
        <v>40066334.200000003</v>
      </c>
      <c r="H108" s="6">
        <f t="shared" si="50"/>
        <v>48615364.010000005</v>
      </c>
      <c r="I108" s="6">
        <f t="shared" si="50"/>
        <v>88681698.210000008</v>
      </c>
      <c r="J108" s="6">
        <f t="shared" si="50"/>
        <v>484225069.00999999</v>
      </c>
      <c r="K108" s="38">
        <f t="shared" ref="K108" si="51">IF(E108=0,"NA",J108/E108)</f>
        <v>0.84520745209500092</v>
      </c>
      <c r="L108" s="38">
        <f t="shared" ref="L108" si="52">IF(E108=0,"NA",(  ( F108 - (E108/$L$6)) / (E108/$L$6)))</f>
        <v>-0.995019317848441</v>
      </c>
      <c r="M108" s="38">
        <f t="shared" ref="M108" si="53">IF(E108=0,"NA",(  ( G108 - ($M$6*(E108/12))) / ($M$6*(E108/12))))</f>
        <v>-0.88011113103769367</v>
      </c>
    </row>
  </sheetData>
  <autoFilter ref="A7:M108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9"/>
  <sheetViews>
    <sheetView tabSelected="1" workbookViewId="0">
      <pane ySplit="7" topLeftCell="A8" activePane="bottomLeft" state="frozen"/>
      <selection activeCell="A8" sqref="A8"/>
      <selection pane="bottomLeft" activeCell="E82" sqref="E82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2" t="s">
        <v>42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3">
        <v>44957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7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16" customFormat="1" x14ac:dyDescent="0.2">
      <c r="A8" s="16" t="s">
        <v>45</v>
      </c>
      <c r="B8" s="16" t="s">
        <v>187</v>
      </c>
      <c r="C8" s="16" t="s">
        <v>188</v>
      </c>
      <c r="D8" s="46">
        <v>6280875</v>
      </c>
      <c r="E8" s="46">
        <v>6280875</v>
      </c>
      <c r="F8" s="46">
        <v>35831.770000000004</v>
      </c>
      <c r="G8" s="46">
        <v>149838.56</v>
      </c>
      <c r="H8" s="46">
        <v>0</v>
      </c>
      <c r="I8" s="46">
        <f t="shared" ref="I8" si="0">SUM(G8:H8)</f>
        <v>149838.56</v>
      </c>
      <c r="J8" s="46">
        <f t="shared" ref="J8" si="1">E8-I8</f>
        <v>6131036.4400000004</v>
      </c>
      <c r="K8" s="41">
        <f t="shared" ref="K8" si="2">IF(E8=0,"NA",J8/E8)</f>
        <v>0.97614368061774837</v>
      </c>
      <c r="L8" s="41">
        <f t="shared" ref="L8" si="3">IF(E8=0,"NA",(  ( F8 - (E8/$L$6)) / (E8/$L$6)))</f>
        <v>-0.99429509901088631</v>
      </c>
      <c r="M8" s="41">
        <f t="shared" ref="M8" si="4">IF(E8=0,"NA",(  ( G8 - ($M$6*(E8/12))) / ($M$6*(E8/12))))</f>
        <v>-0.95910345248756856</v>
      </c>
      <c r="R8" s="44"/>
      <c r="S8" s="44"/>
      <c r="T8" s="44"/>
      <c r="U8" s="44"/>
      <c r="V8" s="44"/>
    </row>
    <row r="9" spans="1:38" s="16" customFormat="1" x14ac:dyDescent="0.2">
      <c r="B9" s="16" t="s">
        <v>189</v>
      </c>
      <c r="C9" s="16" t="s">
        <v>190</v>
      </c>
      <c r="D9" s="46">
        <v>3371803</v>
      </c>
      <c r="E9" s="46">
        <v>3371803</v>
      </c>
      <c r="F9" s="46">
        <v>100.03999999999999</v>
      </c>
      <c r="G9" s="46">
        <v>642.37</v>
      </c>
      <c r="H9" s="46">
        <v>0</v>
      </c>
      <c r="I9" s="46">
        <f t="shared" ref="I9" si="5">SUM(G9:H9)</f>
        <v>642.37</v>
      </c>
      <c r="J9" s="46">
        <f t="shared" ref="J9" si="6">E9-I9</f>
        <v>3371160.63</v>
      </c>
      <c r="K9" s="41">
        <f t="shared" ref="K9" si="7">IF(E9=0,"NA",J9/E9)</f>
        <v>0.99980948768359235</v>
      </c>
      <c r="L9" s="41">
        <f t="shared" ref="L9" si="8">IF(E9=0,"NA",(  ( F9 - (E9/$L$6)) / (E9/$L$6)))</f>
        <v>-0.99997033041372818</v>
      </c>
      <c r="M9" s="41">
        <f t="shared" ref="M9" si="9">IF(E9=0,"NA",(  ( G9 - ($M$6*(E9/12))) / ($M$6*(E9/12))))</f>
        <v>-0.99967340745758693</v>
      </c>
      <c r="R9" s="44"/>
      <c r="S9" s="44"/>
      <c r="T9" s="44"/>
      <c r="U9" s="44"/>
      <c r="V9" s="44"/>
    </row>
    <row r="10" spans="1:38" s="16" customFormat="1" x14ac:dyDescent="0.2">
      <c r="B10" s="16" t="s">
        <v>191</v>
      </c>
      <c r="C10" s="16" t="s">
        <v>192</v>
      </c>
      <c r="D10" s="46">
        <v>803709</v>
      </c>
      <c r="E10" s="46">
        <v>803709</v>
      </c>
      <c r="F10" s="46">
        <v>0</v>
      </c>
      <c r="G10" s="46">
        <v>292.20000000000186</v>
      </c>
      <c r="H10" s="46">
        <v>0</v>
      </c>
      <c r="I10" s="46">
        <f t="shared" ref="I10:I30" si="10">SUM(G10:H10)</f>
        <v>292.20000000000186</v>
      </c>
      <c r="J10" s="46">
        <f t="shared" ref="J10:J30" si="11">E10-I10</f>
        <v>803416.8</v>
      </c>
      <c r="K10" s="41">
        <f t="shared" ref="K10:K30" si="12">IF(E10=0,"NA",J10/E10)</f>
        <v>0.99963643557556281</v>
      </c>
      <c r="L10" s="41">
        <f t="shared" ref="L10:L30" si="13">IF(E10=0,"NA",(  ( F10 - (E10/$L$6)) / (E10/$L$6)))</f>
        <v>-1</v>
      </c>
      <c r="M10" s="41">
        <f t="shared" ref="M10:M30" si="14">IF(E10=0,"NA",(  ( G10 - ($M$6*(E10/12))) / ($M$6*(E10/12))))</f>
        <v>-0.99937674670096477</v>
      </c>
      <c r="R10" s="44"/>
      <c r="S10" s="44"/>
      <c r="T10" s="44"/>
      <c r="U10" s="44"/>
      <c r="V10" s="44"/>
    </row>
    <row r="11" spans="1:38" s="16" customFormat="1" x14ac:dyDescent="0.2">
      <c r="B11" s="16" t="s">
        <v>193</v>
      </c>
      <c r="C11" s="16" t="s">
        <v>194</v>
      </c>
      <c r="D11" s="46">
        <v>401855</v>
      </c>
      <c r="E11" s="46">
        <v>401855</v>
      </c>
      <c r="F11" s="46">
        <v>581.4</v>
      </c>
      <c r="G11" s="46">
        <v>50541.09</v>
      </c>
      <c r="H11" s="46">
        <v>0</v>
      </c>
      <c r="I11" s="46">
        <f t="shared" ref="I11:I26" si="15">SUM(G11:H11)</f>
        <v>50541.09</v>
      </c>
      <c r="J11" s="46">
        <f t="shared" ref="J11:J26" si="16">E11-I11</f>
        <v>351313.91000000003</v>
      </c>
      <c r="K11" s="41">
        <f t="shared" ref="K11:K26" si="17">IF(E11=0,"NA",J11/E11)</f>
        <v>0.8742305309128916</v>
      </c>
      <c r="L11" s="41">
        <f t="shared" ref="L11:L26" si="18">IF(E11=0,"NA",(  ( F11 - (E11/$L$6)) / (E11/$L$6)))</f>
        <v>-0.99855320949098547</v>
      </c>
      <c r="M11" s="41">
        <f t="shared" ref="M11:M26" si="19">IF(E11=0,"NA",(  ( G11 - ($M$6*(E11/12))) / ($M$6*(E11/12))))</f>
        <v>-0.78439519585067108</v>
      </c>
      <c r="R11" s="44"/>
      <c r="S11" s="44"/>
      <c r="T11" s="44"/>
      <c r="U11" s="44"/>
      <c r="V11" s="44"/>
    </row>
    <row r="12" spans="1:38" s="16" customFormat="1" x14ac:dyDescent="0.2">
      <c r="B12" s="16" t="s">
        <v>48</v>
      </c>
      <c r="C12" s="16" t="s">
        <v>49</v>
      </c>
      <c r="D12" s="46">
        <v>836203.88</v>
      </c>
      <c r="E12" s="46">
        <v>836203.88</v>
      </c>
      <c r="F12" s="46">
        <v>239061.57000000004</v>
      </c>
      <c r="G12" s="46">
        <v>1545590.12</v>
      </c>
      <c r="H12" s="46">
        <v>0</v>
      </c>
      <c r="I12" s="46">
        <f t="shared" si="15"/>
        <v>1545590.12</v>
      </c>
      <c r="J12" s="46">
        <f t="shared" si="16"/>
        <v>-709386.24000000011</v>
      </c>
      <c r="K12" s="41">
        <f t="shared" si="17"/>
        <v>-0.84834124424297108</v>
      </c>
      <c r="L12" s="41">
        <f t="shared" si="18"/>
        <v>-0.71411090558441315</v>
      </c>
      <c r="M12" s="41">
        <f t="shared" si="19"/>
        <v>2.1685849901308076</v>
      </c>
      <c r="R12" s="44"/>
      <c r="S12" s="44"/>
      <c r="T12" s="44"/>
      <c r="U12" s="44"/>
      <c r="V12" s="44"/>
    </row>
    <row r="13" spans="1:38" s="16" customFormat="1" x14ac:dyDescent="0.2">
      <c r="B13" s="16" t="s">
        <v>195</v>
      </c>
      <c r="C13" s="16" t="s">
        <v>196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f t="shared" si="15"/>
        <v>0</v>
      </c>
      <c r="J13" s="46">
        <f t="shared" si="16"/>
        <v>0</v>
      </c>
      <c r="K13" s="41" t="str">
        <f t="shared" si="17"/>
        <v>NA</v>
      </c>
      <c r="L13" s="41" t="str">
        <f t="shared" si="18"/>
        <v>NA</v>
      </c>
      <c r="M13" s="41" t="str">
        <f t="shared" si="19"/>
        <v>NA</v>
      </c>
      <c r="R13" s="44"/>
      <c r="S13" s="44"/>
      <c r="T13" s="44"/>
      <c r="U13" s="44"/>
      <c r="V13" s="44"/>
    </row>
    <row r="14" spans="1:38" s="16" customFormat="1" x14ac:dyDescent="0.2">
      <c r="A14" s="68" t="s">
        <v>50</v>
      </c>
      <c r="B14" s="68"/>
      <c r="C14" s="68"/>
      <c r="D14" s="69">
        <v>11694445.880000001</v>
      </c>
      <c r="E14" s="69">
        <v>11694445.880000001</v>
      </c>
      <c r="F14" s="69">
        <v>275574.78000000003</v>
      </c>
      <c r="G14" s="69">
        <v>1746904.34</v>
      </c>
      <c r="H14" s="69">
        <v>0</v>
      </c>
      <c r="I14" s="69">
        <f t="shared" si="15"/>
        <v>1746904.34</v>
      </c>
      <c r="J14" s="69">
        <f t="shared" si="16"/>
        <v>9947541.540000001</v>
      </c>
      <c r="K14" s="70">
        <f t="shared" si="17"/>
        <v>0.85062102489288705</v>
      </c>
      <c r="L14" s="70">
        <f t="shared" si="18"/>
        <v>-0.97643541362902098</v>
      </c>
      <c r="M14" s="70">
        <f t="shared" si="19"/>
        <v>-0.7439217569592349</v>
      </c>
      <c r="R14" s="44"/>
      <c r="S14" s="44"/>
      <c r="T14" s="44"/>
      <c r="U14" s="44"/>
      <c r="V14" s="44"/>
    </row>
    <row r="15" spans="1:38" s="16" customFormat="1" x14ac:dyDescent="0.2">
      <c r="A15" s="16" t="s">
        <v>19</v>
      </c>
      <c r="B15" s="16" t="s">
        <v>20</v>
      </c>
      <c r="C15" s="16" t="s">
        <v>21</v>
      </c>
      <c r="D15" s="46">
        <v>0</v>
      </c>
      <c r="E15" s="46">
        <v>0</v>
      </c>
      <c r="F15" s="46">
        <v>17773.95</v>
      </c>
      <c r="G15" s="46">
        <v>85863.28</v>
      </c>
      <c r="H15" s="46">
        <v>0</v>
      </c>
      <c r="I15" s="46">
        <f t="shared" si="15"/>
        <v>85863.28</v>
      </c>
      <c r="J15" s="46">
        <f t="shared" si="16"/>
        <v>-85863.28</v>
      </c>
      <c r="K15" s="41" t="str">
        <f t="shared" si="17"/>
        <v>NA</v>
      </c>
      <c r="L15" s="41" t="str">
        <f t="shared" si="18"/>
        <v>NA</v>
      </c>
      <c r="M15" s="41" t="str">
        <f t="shared" si="19"/>
        <v>NA</v>
      </c>
      <c r="R15" s="44"/>
      <c r="S15" s="44"/>
      <c r="T15" s="44"/>
      <c r="U15" s="44"/>
      <c r="V15" s="44"/>
    </row>
    <row r="16" spans="1:38" s="16" customFormat="1" x14ac:dyDescent="0.2">
      <c r="A16" s="68" t="s">
        <v>22</v>
      </c>
      <c r="B16" s="68"/>
      <c r="C16" s="68"/>
      <c r="D16" s="69">
        <v>0</v>
      </c>
      <c r="E16" s="69">
        <v>0</v>
      </c>
      <c r="F16" s="69">
        <v>17773.95</v>
      </c>
      <c r="G16" s="69">
        <v>85863.28</v>
      </c>
      <c r="H16" s="69">
        <v>0</v>
      </c>
      <c r="I16" s="69">
        <f t="shared" si="15"/>
        <v>85863.28</v>
      </c>
      <c r="J16" s="69">
        <f t="shared" si="16"/>
        <v>-85863.28</v>
      </c>
      <c r="K16" s="70" t="str">
        <f t="shared" si="17"/>
        <v>NA</v>
      </c>
      <c r="L16" s="70" t="str">
        <f t="shared" si="18"/>
        <v>NA</v>
      </c>
      <c r="M16" s="70" t="str">
        <f t="shared" si="19"/>
        <v>NA</v>
      </c>
      <c r="R16" s="44"/>
      <c r="S16" s="44"/>
      <c r="T16" s="44"/>
      <c r="U16" s="44"/>
      <c r="V16" s="44"/>
    </row>
    <row r="17" spans="1:38" s="16" customFormat="1" x14ac:dyDescent="0.2">
      <c r="A17" s="16" t="s">
        <v>51</v>
      </c>
      <c r="B17" s="16" t="s">
        <v>52</v>
      </c>
      <c r="C17" s="16" t="s">
        <v>53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f t="shared" si="15"/>
        <v>0</v>
      </c>
      <c r="J17" s="46">
        <f t="shared" si="16"/>
        <v>0</v>
      </c>
      <c r="K17" s="41" t="str">
        <f t="shared" si="17"/>
        <v>NA</v>
      </c>
      <c r="L17" s="41" t="str">
        <f t="shared" si="18"/>
        <v>NA</v>
      </c>
      <c r="M17" s="41" t="str">
        <f t="shared" si="19"/>
        <v>NA</v>
      </c>
      <c r="R17" s="44"/>
      <c r="S17" s="44"/>
      <c r="T17" s="44"/>
      <c r="U17" s="44"/>
      <c r="V17" s="44"/>
    </row>
    <row r="18" spans="1:38" s="16" customFormat="1" x14ac:dyDescent="0.2">
      <c r="B18" s="16" t="s">
        <v>197</v>
      </c>
      <c r="C18" s="16" t="s">
        <v>198</v>
      </c>
      <c r="D18" s="46">
        <v>1214494</v>
      </c>
      <c r="E18" s="46">
        <v>1214494</v>
      </c>
      <c r="F18" s="46">
        <v>60627.999999999978</v>
      </c>
      <c r="G18" s="46">
        <v>626480</v>
      </c>
      <c r="H18" s="46">
        <v>0</v>
      </c>
      <c r="I18" s="46">
        <f t="shared" si="15"/>
        <v>626480</v>
      </c>
      <c r="J18" s="46">
        <f t="shared" si="16"/>
        <v>588014</v>
      </c>
      <c r="K18" s="41">
        <f t="shared" si="17"/>
        <v>0.48416377520185361</v>
      </c>
      <c r="L18" s="41">
        <f t="shared" si="18"/>
        <v>-0.95007962163666515</v>
      </c>
      <c r="M18" s="41">
        <f t="shared" si="19"/>
        <v>-0.11570932891746323</v>
      </c>
      <c r="R18" s="44"/>
      <c r="S18" s="44"/>
      <c r="T18" s="44"/>
      <c r="U18" s="44"/>
      <c r="V18" s="44"/>
    </row>
    <row r="19" spans="1:38" s="16" customFormat="1" x14ac:dyDescent="0.2">
      <c r="A19" s="68" t="s">
        <v>56</v>
      </c>
      <c r="B19" s="68"/>
      <c r="C19" s="68"/>
      <c r="D19" s="69">
        <v>1214494</v>
      </c>
      <c r="E19" s="69">
        <v>1214494</v>
      </c>
      <c r="F19" s="69">
        <v>60627.999999999978</v>
      </c>
      <c r="G19" s="69">
        <v>626480</v>
      </c>
      <c r="H19" s="69">
        <v>0</v>
      </c>
      <c r="I19" s="69">
        <f t="shared" si="15"/>
        <v>626480</v>
      </c>
      <c r="J19" s="69">
        <f t="shared" si="16"/>
        <v>588014</v>
      </c>
      <c r="K19" s="70">
        <f t="shared" si="17"/>
        <v>0.48416377520185361</v>
      </c>
      <c r="L19" s="70">
        <f t="shared" si="18"/>
        <v>-0.95007962163666515</v>
      </c>
      <c r="M19" s="70">
        <f t="shared" si="19"/>
        <v>-0.11570932891746323</v>
      </c>
      <c r="R19" s="44"/>
      <c r="S19" s="44"/>
      <c r="T19" s="44"/>
      <c r="U19" s="44"/>
      <c r="V19" s="44"/>
    </row>
    <row r="20" spans="1:38" s="16" customFormat="1" x14ac:dyDescent="0.2">
      <c r="A20" s="16" t="s">
        <v>163</v>
      </c>
      <c r="B20" s="16" t="s">
        <v>199</v>
      </c>
      <c r="C20" s="16" t="s">
        <v>200</v>
      </c>
      <c r="D20" s="46">
        <v>26631649.120000001</v>
      </c>
      <c r="E20" s="46">
        <v>26631649.120000001</v>
      </c>
      <c r="F20" s="46">
        <v>3900769.6300000004</v>
      </c>
      <c r="G20" s="46">
        <v>21401866.379999992</v>
      </c>
      <c r="H20" s="46">
        <v>0</v>
      </c>
      <c r="I20" s="46">
        <f t="shared" si="15"/>
        <v>21401866.379999992</v>
      </c>
      <c r="J20" s="46">
        <f t="shared" si="16"/>
        <v>5229782.7400000095</v>
      </c>
      <c r="K20" s="41">
        <f t="shared" si="17"/>
        <v>0.19637472378954238</v>
      </c>
      <c r="L20" s="41">
        <f t="shared" si="18"/>
        <v>-0.85352879904569734</v>
      </c>
      <c r="M20" s="41">
        <f t="shared" si="19"/>
        <v>0.37764333064649891</v>
      </c>
      <c r="R20" s="44"/>
      <c r="S20" s="44"/>
      <c r="T20" s="44"/>
      <c r="U20" s="44"/>
      <c r="V20" s="44"/>
    </row>
    <row r="21" spans="1:38" s="16" customFormat="1" x14ac:dyDescent="0.2">
      <c r="B21" s="16" t="s">
        <v>201</v>
      </c>
      <c r="C21" s="16" t="s">
        <v>202</v>
      </c>
      <c r="D21" s="46">
        <v>19423204</v>
      </c>
      <c r="E21" s="46">
        <v>19423204</v>
      </c>
      <c r="F21" s="46">
        <v>1240494.9899999998</v>
      </c>
      <c r="G21" s="46">
        <v>7026452.9100000057</v>
      </c>
      <c r="H21" s="46">
        <v>0</v>
      </c>
      <c r="I21" s="46">
        <f t="shared" si="15"/>
        <v>7026452.9100000057</v>
      </c>
      <c r="J21" s="46">
        <f t="shared" si="16"/>
        <v>12396751.089999994</v>
      </c>
      <c r="K21" s="41">
        <f t="shared" si="17"/>
        <v>0.63824439520894671</v>
      </c>
      <c r="L21" s="41">
        <f t="shared" si="18"/>
        <v>-0.93613334906022727</v>
      </c>
      <c r="M21" s="41">
        <f t="shared" si="19"/>
        <v>-0.37984753464390852</v>
      </c>
      <c r="R21" s="44"/>
      <c r="S21" s="44"/>
      <c r="T21" s="44"/>
      <c r="U21" s="44"/>
      <c r="V21" s="44"/>
    </row>
    <row r="22" spans="1:38" s="16" customFormat="1" x14ac:dyDescent="0.2">
      <c r="B22" s="16" t="s">
        <v>203</v>
      </c>
      <c r="C22" s="16" t="s">
        <v>204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f t="shared" si="15"/>
        <v>0</v>
      </c>
      <c r="J22" s="46">
        <f t="shared" si="16"/>
        <v>0</v>
      </c>
      <c r="K22" s="41" t="str">
        <f t="shared" si="17"/>
        <v>NA</v>
      </c>
      <c r="L22" s="41" t="str">
        <f t="shared" si="18"/>
        <v>NA</v>
      </c>
      <c r="M22" s="41" t="str">
        <f t="shared" si="19"/>
        <v>NA</v>
      </c>
      <c r="R22" s="44"/>
      <c r="S22" s="44"/>
      <c r="T22" s="44"/>
      <c r="U22" s="44"/>
      <c r="V22" s="44"/>
    </row>
    <row r="23" spans="1:38" s="16" customFormat="1" x14ac:dyDescent="0.2">
      <c r="B23" s="16" t="s">
        <v>205</v>
      </c>
      <c r="C23" s="16" t="s">
        <v>206</v>
      </c>
      <c r="D23" s="46">
        <v>366134</v>
      </c>
      <c r="E23" s="46">
        <v>366134</v>
      </c>
      <c r="F23" s="46">
        <v>61544.25</v>
      </c>
      <c r="G23" s="46">
        <v>268674.21000000008</v>
      </c>
      <c r="H23" s="46">
        <v>0</v>
      </c>
      <c r="I23" s="46">
        <f t="shared" si="15"/>
        <v>268674.21000000008</v>
      </c>
      <c r="J23" s="46">
        <f t="shared" si="16"/>
        <v>97459.789999999921</v>
      </c>
      <c r="K23" s="41">
        <f t="shared" si="17"/>
        <v>0.2661861231133954</v>
      </c>
      <c r="L23" s="41">
        <f t="shared" si="18"/>
        <v>-0.8319078534088612</v>
      </c>
      <c r="M23" s="41">
        <f t="shared" si="19"/>
        <v>0.25796664609132203</v>
      </c>
      <c r="R23" s="44"/>
      <c r="S23" s="44"/>
      <c r="T23" s="44"/>
      <c r="U23" s="44"/>
      <c r="V23" s="44"/>
    </row>
    <row r="24" spans="1:38" s="16" customFormat="1" x14ac:dyDescent="0.2">
      <c r="B24" s="16" t="s">
        <v>164</v>
      </c>
      <c r="C24" s="16" t="s">
        <v>165</v>
      </c>
      <c r="D24" s="46">
        <v>50000</v>
      </c>
      <c r="E24" s="46">
        <v>50000</v>
      </c>
      <c r="F24" s="46">
        <v>0</v>
      </c>
      <c r="G24" s="46">
        <v>0</v>
      </c>
      <c r="H24" s="46">
        <v>0</v>
      </c>
      <c r="I24" s="46">
        <f t="shared" si="15"/>
        <v>0</v>
      </c>
      <c r="J24" s="46">
        <f t="shared" si="16"/>
        <v>50000</v>
      </c>
      <c r="K24" s="41">
        <f t="shared" si="17"/>
        <v>1</v>
      </c>
      <c r="L24" s="41">
        <f t="shared" si="18"/>
        <v>-1</v>
      </c>
      <c r="M24" s="41">
        <f t="shared" si="19"/>
        <v>-1</v>
      </c>
      <c r="R24" s="44"/>
      <c r="S24" s="44"/>
      <c r="T24" s="44"/>
      <c r="U24" s="44"/>
      <c r="V24" s="44"/>
    </row>
    <row r="25" spans="1:38" s="16" customFormat="1" x14ac:dyDescent="0.2">
      <c r="B25" s="16" t="s">
        <v>166</v>
      </c>
      <c r="C25" s="16" t="s">
        <v>167</v>
      </c>
      <c r="D25" s="46">
        <v>0</v>
      </c>
      <c r="E25" s="46">
        <v>0</v>
      </c>
      <c r="F25" s="46">
        <v>764174.29</v>
      </c>
      <c r="G25" s="46">
        <v>2471543.63</v>
      </c>
      <c r="H25" s="46">
        <v>0</v>
      </c>
      <c r="I25" s="46">
        <f t="shared" si="15"/>
        <v>2471543.63</v>
      </c>
      <c r="J25" s="46">
        <f t="shared" si="16"/>
        <v>-2471543.63</v>
      </c>
      <c r="K25" s="41" t="str">
        <f t="shared" si="17"/>
        <v>NA</v>
      </c>
      <c r="L25" s="41" t="str">
        <f t="shared" si="18"/>
        <v>NA</v>
      </c>
      <c r="M25" s="41" t="str">
        <f t="shared" si="19"/>
        <v>NA</v>
      </c>
      <c r="R25" s="44"/>
      <c r="S25" s="44"/>
      <c r="T25" s="44"/>
      <c r="U25" s="44"/>
      <c r="V25" s="44"/>
    </row>
    <row r="26" spans="1:38" s="16" customFormat="1" x14ac:dyDescent="0.2">
      <c r="B26" s="16" t="s">
        <v>207</v>
      </c>
      <c r="C26" s="16" t="s">
        <v>208</v>
      </c>
      <c r="D26" s="46">
        <v>6920828</v>
      </c>
      <c r="E26" s="46">
        <v>6920828</v>
      </c>
      <c r="F26" s="46">
        <v>677963.08000000019</v>
      </c>
      <c r="G26" s="46">
        <v>5571103.8299999982</v>
      </c>
      <c r="H26" s="46">
        <v>0</v>
      </c>
      <c r="I26" s="46">
        <f t="shared" si="15"/>
        <v>5571103.8299999982</v>
      </c>
      <c r="J26" s="46">
        <f t="shared" si="16"/>
        <v>1349724.1700000018</v>
      </c>
      <c r="K26" s="41">
        <f t="shared" si="17"/>
        <v>0.1950235101927113</v>
      </c>
      <c r="L26" s="41">
        <f t="shared" si="18"/>
        <v>-0.90204017785155188</v>
      </c>
      <c r="M26" s="41">
        <f t="shared" si="19"/>
        <v>0.37995969681249497</v>
      </c>
      <c r="R26" s="44"/>
      <c r="S26" s="44"/>
      <c r="T26" s="44"/>
      <c r="U26" s="44"/>
      <c r="V26" s="44"/>
    </row>
    <row r="27" spans="1:38" s="16" customFormat="1" x14ac:dyDescent="0.2">
      <c r="A27" s="68" t="s">
        <v>168</v>
      </c>
      <c r="B27" s="68"/>
      <c r="C27" s="68"/>
      <c r="D27" s="69">
        <v>53391815.120000005</v>
      </c>
      <c r="E27" s="69">
        <v>53391815.120000005</v>
      </c>
      <c r="F27" s="69">
        <v>6644946.2400000002</v>
      </c>
      <c r="G27" s="69">
        <v>36739640.959999993</v>
      </c>
      <c r="H27" s="69">
        <v>0</v>
      </c>
      <c r="I27" s="69">
        <f t="shared" si="10"/>
        <v>36739640.959999993</v>
      </c>
      <c r="J27" s="69">
        <f t="shared" si="11"/>
        <v>16652174.160000011</v>
      </c>
      <c r="K27" s="70">
        <f t="shared" si="12"/>
        <v>0.31188627175483091</v>
      </c>
      <c r="L27" s="70">
        <f t="shared" si="13"/>
        <v>-0.87554372847101658</v>
      </c>
      <c r="M27" s="70">
        <f t="shared" si="14"/>
        <v>0.17962353413457563</v>
      </c>
      <c r="R27" s="44"/>
      <c r="S27" s="44"/>
      <c r="T27" s="44"/>
      <c r="U27" s="44"/>
      <c r="V27" s="44"/>
    </row>
    <row r="28" spans="1:38" s="16" customFormat="1" x14ac:dyDescent="0.2">
      <c r="A28" s="16" t="s">
        <v>23</v>
      </c>
      <c r="B28" s="16" t="s">
        <v>24</v>
      </c>
      <c r="C28" s="16" t="s">
        <v>25</v>
      </c>
      <c r="D28" s="46">
        <v>2800000</v>
      </c>
      <c r="E28" s="46">
        <v>2800000</v>
      </c>
      <c r="F28" s="46">
        <v>0</v>
      </c>
      <c r="G28" s="46">
        <v>0</v>
      </c>
      <c r="H28" s="46">
        <v>0</v>
      </c>
      <c r="I28" s="46">
        <f t="shared" si="10"/>
        <v>0</v>
      </c>
      <c r="J28" s="46">
        <f t="shared" si="11"/>
        <v>2800000</v>
      </c>
      <c r="K28" s="41">
        <f t="shared" si="12"/>
        <v>1</v>
      </c>
      <c r="L28" s="41">
        <f t="shared" si="13"/>
        <v>-1</v>
      </c>
      <c r="M28" s="41">
        <f t="shared" si="14"/>
        <v>-1</v>
      </c>
      <c r="R28" s="44"/>
      <c r="S28" s="44"/>
      <c r="T28" s="44"/>
      <c r="U28" s="44"/>
      <c r="V28" s="44"/>
    </row>
    <row r="29" spans="1:38" s="16" customFormat="1" x14ac:dyDescent="0.2">
      <c r="B29" s="16" t="s">
        <v>209</v>
      </c>
      <c r="C29" s="16" t="s">
        <v>210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f t="shared" si="10"/>
        <v>0</v>
      </c>
      <c r="J29" s="46">
        <f t="shared" si="11"/>
        <v>0</v>
      </c>
      <c r="K29" s="41" t="str">
        <f t="shared" si="12"/>
        <v>NA</v>
      </c>
      <c r="L29" s="41" t="str">
        <f t="shared" si="13"/>
        <v>NA</v>
      </c>
      <c r="M29" s="41" t="str">
        <f t="shared" si="14"/>
        <v>NA</v>
      </c>
      <c r="R29" s="44"/>
      <c r="S29" s="44"/>
      <c r="T29" s="44"/>
      <c r="U29" s="44"/>
      <c r="V29" s="44"/>
    </row>
    <row r="30" spans="1:38" s="16" customFormat="1" x14ac:dyDescent="0.2">
      <c r="A30" s="68" t="s">
        <v>26</v>
      </c>
      <c r="B30" s="68"/>
      <c r="C30" s="68"/>
      <c r="D30" s="69">
        <v>2800000</v>
      </c>
      <c r="E30" s="69">
        <v>2800000</v>
      </c>
      <c r="F30" s="69">
        <v>0</v>
      </c>
      <c r="G30" s="69">
        <v>0</v>
      </c>
      <c r="H30" s="69">
        <v>0</v>
      </c>
      <c r="I30" s="69">
        <f t="shared" si="10"/>
        <v>0</v>
      </c>
      <c r="J30" s="69">
        <f t="shared" si="11"/>
        <v>2800000</v>
      </c>
      <c r="K30" s="70">
        <f t="shared" si="12"/>
        <v>1</v>
      </c>
      <c r="L30" s="70">
        <f t="shared" si="13"/>
        <v>-1</v>
      </c>
      <c r="M30" s="70">
        <f t="shared" si="14"/>
        <v>-1</v>
      </c>
      <c r="R30" s="44"/>
      <c r="S30" s="44"/>
      <c r="T30" s="44"/>
      <c r="U30" s="44"/>
      <c r="V30" s="44"/>
    </row>
    <row r="31" spans="1:38" s="17" customFormat="1" x14ac:dyDescent="0.2">
      <c r="A31" s="23"/>
      <c r="B31" s="31"/>
      <c r="C31" s="23"/>
      <c r="D31" s="18"/>
      <c r="E31" s="18"/>
      <c r="F31" s="18"/>
      <c r="G31" s="18"/>
      <c r="H31" s="18"/>
      <c r="I31" s="18"/>
      <c r="J31" s="18"/>
      <c r="K31" s="37"/>
      <c r="L31" s="37"/>
      <c r="M31" s="37"/>
    </row>
    <row r="32" spans="1:38" s="7" customFormat="1" ht="15.75" x14ac:dyDescent="0.25">
      <c r="A32" s="25" t="s">
        <v>28</v>
      </c>
      <c r="B32" s="32"/>
      <c r="C32" s="25"/>
      <c r="D32" s="6">
        <f>+D14+D16+D19+D27+D30</f>
        <v>69100755</v>
      </c>
      <c r="E32" s="6">
        <f t="shared" ref="E32:J32" si="20">+E14+E16+E19+E27+E30</f>
        <v>69100755</v>
      </c>
      <c r="F32" s="6">
        <f t="shared" si="20"/>
        <v>6998922.9700000007</v>
      </c>
      <c r="G32" s="6">
        <f t="shared" si="20"/>
        <v>39198888.579999991</v>
      </c>
      <c r="H32" s="6">
        <f t="shared" si="20"/>
        <v>0</v>
      </c>
      <c r="I32" s="6">
        <f t="shared" si="20"/>
        <v>39198888.579999991</v>
      </c>
      <c r="J32" s="6">
        <f t="shared" si="20"/>
        <v>29901866.420000013</v>
      </c>
      <c r="K32" s="38">
        <f t="shared" ref="K32:K78" si="21">IF(E32=0,"NA",J32/E32)</f>
        <v>0.43272850520953082</v>
      </c>
      <c r="L32" s="38">
        <f>IF(E32=0,"NA",(  ( F32 - (E32/$L$6)) / (E32/$L$6)))</f>
        <v>-0.89871423300657138</v>
      </c>
      <c r="M32" s="38">
        <f>IF(E32=0,"NA",(  ( G32 - ($M$6*(E32/12))) / ($M$6*(E32/12))))</f>
        <v>-2.7534580359195603E-2</v>
      </c>
      <c r="O32" s="17"/>
      <c r="P32" s="17"/>
      <c r="Q32" s="17"/>
      <c r="R32" s="17"/>
      <c r="S32" s="17"/>
      <c r="T32" s="17"/>
      <c r="U32" s="17"/>
      <c r="V32" s="17"/>
      <c r="W32" s="17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</row>
    <row r="33" spans="1:23" x14ac:dyDescent="0.2">
      <c r="K33" s="40"/>
      <c r="O33" s="17"/>
      <c r="P33" s="17"/>
      <c r="Q33" s="17"/>
      <c r="R33" s="17"/>
      <c r="S33" s="17"/>
      <c r="T33" s="17"/>
      <c r="U33" s="17"/>
      <c r="V33" s="17"/>
      <c r="W33" s="17"/>
    </row>
    <row r="34" spans="1:23" s="17" customFormat="1" x14ac:dyDescent="0.2">
      <c r="A34" s="17" t="s">
        <v>125</v>
      </c>
      <c r="B34" s="17" t="s">
        <v>84</v>
      </c>
      <c r="C34" s="17" t="s">
        <v>85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f t="shared" ref="I34:I42" si="22">SUM(G34:H34)</f>
        <v>0</v>
      </c>
      <c r="J34" s="18">
        <f t="shared" ref="J34:J42" si="23">E34-I34</f>
        <v>0</v>
      </c>
      <c r="K34" s="37" t="str">
        <f t="shared" ref="K34:K42" si="24">IF(E34=0,"NA",J34/E34)</f>
        <v>NA</v>
      </c>
      <c r="L34" s="37" t="str">
        <f t="shared" ref="L34:L42" si="25">IF(E34=0,"NA",(  ( F34 - (E34/$L$6)) / (E34/$L$6)))</f>
        <v>NA</v>
      </c>
      <c r="M34" s="37" t="str">
        <f t="shared" ref="M34:M42" si="26">IF(E34=0,"NA",(  ( G34 - ($M$6*(E34/12))) / ($M$6*(E34/12))))</f>
        <v>NA</v>
      </c>
    </row>
    <row r="35" spans="1:23" s="17" customFormat="1" x14ac:dyDescent="0.2">
      <c r="B35" s="17" t="s">
        <v>102</v>
      </c>
      <c r="C35" s="17" t="s">
        <v>103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f t="shared" si="22"/>
        <v>0</v>
      </c>
      <c r="J35" s="18">
        <f t="shared" si="23"/>
        <v>0</v>
      </c>
      <c r="K35" s="37" t="str">
        <f t="shared" si="24"/>
        <v>NA</v>
      </c>
      <c r="L35" s="37" t="str">
        <f t="shared" si="25"/>
        <v>NA</v>
      </c>
      <c r="M35" s="37" t="str">
        <f t="shared" si="26"/>
        <v>NA</v>
      </c>
    </row>
    <row r="36" spans="1:23" s="17" customFormat="1" x14ac:dyDescent="0.2">
      <c r="B36" s="17" t="s">
        <v>151</v>
      </c>
      <c r="C36" s="17" t="s">
        <v>152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f t="shared" si="22"/>
        <v>0</v>
      </c>
      <c r="J36" s="18">
        <f t="shared" si="23"/>
        <v>0</v>
      </c>
      <c r="K36" s="37" t="str">
        <f t="shared" si="24"/>
        <v>NA</v>
      </c>
      <c r="L36" s="37" t="str">
        <f t="shared" si="25"/>
        <v>NA</v>
      </c>
      <c r="M36" s="37" t="str">
        <f t="shared" si="26"/>
        <v>NA</v>
      </c>
    </row>
    <row r="37" spans="1:23" s="17" customFormat="1" x14ac:dyDescent="0.2">
      <c r="A37" s="62" t="s">
        <v>126</v>
      </c>
      <c r="B37" s="62"/>
      <c r="C37" s="62"/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f t="shared" si="22"/>
        <v>0</v>
      </c>
      <c r="J37" s="64">
        <f t="shared" si="23"/>
        <v>0</v>
      </c>
      <c r="K37" s="65" t="str">
        <f t="shared" si="24"/>
        <v>NA</v>
      </c>
      <c r="L37" s="65" t="str">
        <f t="shared" si="25"/>
        <v>NA</v>
      </c>
      <c r="M37" s="65" t="str">
        <f t="shared" si="26"/>
        <v>NA</v>
      </c>
    </row>
    <row r="38" spans="1:23" s="17" customFormat="1" x14ac:dyDescent="0.2">
      <c r="A38" s="17" t="s">
        <v>127</v>
      </c>
      <c r="B38" s="17" t="s">
        <v>128</v>
      </c>
      <c r="C38" s="17" t="s">
        <v>129</v>
      </c>
      <c r="D38" s="18">
        <v>66790</v>
      </c>
      <c r="E38" s="18">
        <v>0</v>
      </c>
      <c r="F38" s="18">
        <v>0</v>
      </c>
      <c r="G38" s="18">
        <v>0</v>
      </c>
      <c r="H38" s="18">
        <v>0</v>
      </c>
      <c r="I38" s="18">
        <f t="shared" si="22"/>
        <v>0</v>
      </c>
      <c r="J38" s="18">
        <f t="shared" si="23"/>
        <v>0</v>
      </c>
      <c r="K38" s="37" t="str">
        <f t="shared" si="24"/>
        <v>NA</v>
      </c>
      <c r="L38" s="37" t="str">
        <f t="shared" si="25"/>
        <v>NA</v>
      </c>
      <c r="M38" s="37" t="str">
        <f t="shared" si="26"/>
        <v>NA</v>
      </c>
    </row>
    <row r="39" spans="1:23" s="17" customFormat="1" x14ac:dyDescent="0.2">
      <c r="B39" s="17" t="s">
        <v>72</v>
      </c>
      <c r="C39" s="17" t="s">
        <v>73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f t="shared" si="22"/>
        <v>0</v>
      </c>
      <c r="J39" s="18">
        <f t="shared" si="23"/>
        <v>0</v>
      </c>
      <c r="K39" s="37" t="str">
        <f t="shared" si="24"/>
        <v>NA</v>
      </c>
      <c r="L39" s="37" t="str">
        <f t="shared" si="25"/>
        <v>NA</v>
      </c>
      <c r="M39" s="37" t="str">
        <f t="shared" si="26"/>
        <v>NA</v>
      </c>
    </row>
    <row r="40" spans="1:23" s="17" customFormat="1" x14ac:dyDescent="0.2">
      <c r="B40" s="17" t="s">
        <v>76</v>
      </c>
      <c r="C40" s="17" t="s">
        <v>77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f t="shared" si="22"/>
        <v>0</v>
      </c>
      <c r="J40" s="18">
        <f t="shared" si="23"/>
        <v>0</v>
      </c>
      <c r="K40" s="37" t="str">
        <f t="shared" si="24"/>
        <v>NA</v>
      </c>
      <c r="L40" s="37" t="str">
        <f t="shared" si="25"/>
        <v>NA</v>
      </c>
      <c r="M40" s="37" t="str">
        <f t="shared" si="26"/>
        <v>NA</v>
      </c>
    </row>
    <row r="41" spans="1:23" s="17" customFormat="1" x14ac:dyDescent="0.2">
      <c r="B41" s="17" t="s">
        <v>82</v>
      </c>
      <c r="C41" s="17" t="s">
        <v>83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f t="shared" si="22"/>
        <v>0</v>
      </c>
      <c r="J41" s="18">
        <f t="shared" si="23"/>
        <v>0</v>
      </c>
      <c r="K41" s="37" t="str">
        <f t="shared" si="24"/>
        <v>NA</v>
      </c>
      <c r="L41" s="37" t="str">
        <f t="shared" si="25"/>
        <v>NA</v>
      </c>
      <c r="M41" s="37" t="str">
        <f t="shared" si="26"/>
        <v>NA</v>
      </c>
    </row>
    <row r="42" spans="1:23" s="17" customFormat="1" x14ac:dyDescent="0.2">
      <c r="A42" s="62" t="s">
        <v>132</v>
      </c>
      <c r="B42" s="62"/>
      <c r="C42" s="62"/>
      <c r="D42" s="64">
        <v>66790</v>
      </c>
      <c r="E42" s="64">
        <v>0</v>
      </c>
      <c r="F42" s="64">
        <v>0</v>
      </c>
      <c r="G42" s="64">
        <v>0</v>
      </c>
      <c r="H42" s="64">
        <v>0</v>
      </c>
      <c r="I42" s="64">
        <f t="shared" si="22"/>
        <v>0</v>
      </c>
      <c r="J42" s="64">
        <f t="shared" si="23"/>
        <v>0</v>
      </c>
      <c r="K42" s="65" t="str">
        <f t="shared" si="24"/>
        <v>NA</v>
      </c>
      <c r="L42" s="65" t="str">
        <f t="shared" si="25"/>
        <v>NA</v>
      </c>
      <c r="M42" s="65" t="str">
        <f t="shared" si="26"/>
        <v>NA</v>
      </c>
    </row>
    <row r="43" spans="1:23" s="17" customFormat="1" x14ac:dyDescent="0.2">
      <c r="A43" s="17" t="s">
        <v>141</v>
      </c>
      <c r="B43" s="17" t="s">
        <v>76</v>
      </c>
      <c r="C43" s="17" t="s">
        <v>77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f t="shared" ref="I43:I64" si="27">SUM(G43:H43)</f>
        <v>0</v>
      </c>
      <c r="J43" s="18">
        <f t="shared" ref="J43:J64" si="28">E43-I43</f>
        <v>0</v>
      </c>
      <c r="K43" s="37" t="str">
        <f t="shared" ref="K43:K64" si="29">IF(E43=0,"NA",J43/E43)</f>
        <v>NA</v>
      </c>
      <c r="L43" s="37" t="str">
        <f t="shared" ref="L43:L64" si="30">IF(E43=0,"NA",(  ( F43 - (E43/$L$6)) / (E43/$L$6)))</f>
        <v>NA</v>
      </c>
      <c r="M43" s="37" t="str">
        <f t="shared" ref="M43:M64" si="31">IF(E43=0,"NA",(  ( G43 - ($M$6*(E43/12))) / ($M$6*(E43/12))))</f>
        <v>NA</v>
      </c>
    </row>
    <row r="44" spans="1:23" s="17" customFormat="1" x14ac:dyDescent="0.2">
      <c r="A44" s="62" t="s">
        <v>142</v>
      </c>
      <c r="B44" s="62"/>
      <c r="C44" s="62"/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f t="shared" si="27"/>
        <v>0</v>
      </c>
      <c r="J44" s="64">
        <f t="shared" si="28"/>
        <v>0</v>
      </c>
      <c r="K44" s="65" t="str">
        <f t="shared" si="29"/>
        <v>NA</v>
      </c>
      <c r="L44" s="65" t="str">
        <f t="shared" si="30"/>
        <v>NA</v>
      </c>
      <c r="M44" s="65" t="str">
        <f t="shared" si="31"/>
        <v>NA</v>
      </c>
    </row>
    <row r="45" spans="1:23" s="17" customFormat="1" x14ac:dyDescent="0.2">
      <c r="A45" s="17" t="s">
        <v>143</v>
      </c>
      <c r="B45" s="17" t="s">
        <v>67</v>
      </c>
      <c r="C45" s="17" t="s">
        <v>66</v>
      </c>
      <c r="D45" s="18"/>
      <c r="E45" s="18"/>
      <c r="F45" s="18">
        <v>0</v>
      </c>
      <c r="G45" s="18">
        <v>0</v>
      </c>
      <c r="H45" s="18">
        <v>0</v>
      </c>
      <c r="I45" s="18">
        <f t="shared" si="27"/>
        <v>0</v>
      </c>
      <c r="J45" s="18">
        <f t="shared" si="28"/>
        <v>0</v>
      </c>
      <c r="K45" s="37" t="str">
        <f t="shared" si="29"/>
        <v>NA</v>
      </c>
      <c r="L45" s="37" t="str">
        <f t="shared" si="30"/>
        <v>NA</v>
      </c>
      <c r="M45" s="37" t="str">
        <f t="shared" si="31"/>
        <v>NA</v>
      </c>
    </row>
    <row r="46" spans="1:23" s="17" customFormat="1" x14ac:dyDescent="0.2">
      <c r="B46" s="17" t="s">
        <v>68</v>
      </c>
      <c r="C46" s="17" t="s">
        <v>69</v>
      </c>
      <c r="D46" s="18">
        <v>193624</v>
      </c>
      <c r="E46" s="18">
        <v>0</v>
      </c>
      <c r="F46" s="18">
        <v>12121.54</v>
      </c>
      <c r="G46" s="18">
        <v>84377.889999999985</v>
      </c>
      <c r="H46" s="18">
        <v>0</v>
      </c>
      <c r="I46" s="18">
        <f t="shared" si="27"/>
        <v>84377.889999999985</v>
      </c>
      <c r="J46" s="18">
        <f t="shared" si="28"/>
        <v>-84377.889999999985</v>
      </c>
      <c r="K46" s="37" t="str">
        <f t="shared" si="29"/>
        <v>NA</v>
      </c>
      <c r="L46" s="37" t="str">
        <f t="shared" si="30"/>
        <v>NA</v>
      </c>
      <c r="M46" s="37" t="str">
        <f t="shared" si="31"/>
        <v>NA</v>
      </c>
    </row>
    <row r="47" spans="1:23" s="17" customFormat="1" x14ac:dyDescent="0.2">
      <c r="B47" s="17" t="s">
        <v>128</v>
      </c>
      <c r="C47" s="17" t="s">
        <v>129</v>
      </c>
      <c r="D47" s="18">
        <v>0</v>
      </c>
      <c r="E47" s="18">
        <v>66790</v>
      </c>
      <c r="F47" s="18">
        <v>0</v>
      </c>
      <c r="G47" s="18">
        <v>0</v>
      </c>
      <c r="H47" s="18">
        <v>0</v>
      </c>
      <c r="I47" s="18">
        <f t="shared" si="27"/>
        <v>0</v>
      </c>
      <c r="J47" s="18">
        <f t="shared" si="28"/>
        <v>66790</v>
      </c>
      <c r="K47" s="37">
        <f t="shared" si="29"/>
        <v>1</v>
      </c>
      <c r="L47" s="37">
        <f t="shared" si="30"/>
        <v>-1</v>
      </c>
      <c r="M47" s="37">
        <f t="shared" si="31"/>
        <v>-1</v>
      </c>
    </row>
    <row r="48" spans="1:23" s="17" customFormat="1" x14ac:dyDescent="0.2">
      <c r="B48" s="17" t="s">
        <v>130</v>
      </c>
      <c r="C48" s="17" t="s">
        <v>131</v>
      </c>
      <c r="D48" s="18"/>
      <c r="E48" s="18"/>
      <c r="F48" s="18">
        <v>0</v>
      </c>
      <c r="G48" s="18">
        <v>0</v>
      </c>
      <c r="H48" s="18">
        <v>0</v>
      </c>
      <c r="I48" s="18">
        <f t="shared" si="27"/>
        <v>0</v>
      </c>
      <c r="J48" s="18">
        <f t="shared" si="28"/>
        <v>0</v>
      </c>
      <c r="K48" s="37" t="str">
        <f t="shared" si="29"/>
        <v>NA</v>
      </c>
      <c r="L48" s="37" t="str">
        <f t="shared" si="30"/>
        <v>NA</v>
      </c>
      <c r="M48" s="37" t="str">
        <f t="shared" si="31"/>
        <v>NA</v>
      </c>
    </row>
    <row r="49" spans="2:22" s="17" customFormat="1" x14ac:dyDescent="0.2">
      <c r="B49" s="17" t="s">
        <v>153</v>
      </c>
      <c r="C49" s="17" t="s">
        <v>154</v>
      </c>
      <c r="D49" s="18">
        <v>18545009.049999993</v>
      </c>
      <c r="E49" s="18">
        <v>18545009.049999993</v>
      </c>
      <c r="F49" s="18">
        <v>1434123.6499999994</v>
      </c>
      <c r="G49" s="18">
        <v>7933247.2499999991</v>
      </c>
      <c r="H49" s="18">
        <v>0</v>
      </c>
      <c r="I49" s="18">
        <f t="shared" si="27"/>
        <v>7933247.2499999991</v>
      </c>
      <c r="J49" s="18">
        <f t="shared" si="28"/>
        <v>10611761.799999993</v>
      </c>
      <c r="K49" s="37">
        <f t="shared" si="29"/>
        <v>0.57221658783714624</v>
      </c>
      <c r="L49" s="37">
        <f t="shared" si="30"/>
        <v>-0.92266794553006704</v>
      </c>
      <c r="M49" s="37">
        <f t="shared" si="31"/>
        <v>-0.26665700772082218</v>
      </c>
    </row>
    <row r="50" spans="2:22" s="17" customFormat="1" x14ac:dyDescent="0.2">
      <c r="B50" s="17" t="s">
        <v>70</v>
      </c>
      <c r="C50" s="17" t="s">
        <v>71</v>
      </c>
      <c r="D50" s="18">
        <v>1927668.83</v>
      </c>
      <c r="E50" s="18">
        <v>1927668.83</v>
      </c>
      <c r="F50" s="18">
        <v>114394.47</v>
      </c>
      <c r="G50" s="18">
        <v>754800.9</v>
      </c>
      <c r="H50" s="18">
        <v>0</v>
      </c>
      <c r="I50" s="18">
        <f t="shared" si="27"/>
        <v>754800.9</v>
      </c>
      <c r="J50" s="18">
        <f t="shared" si="28"/>
        <v>1172867.9300000002</v>
      </c>
      <c r="K50" s="37">
        <f t="shared" si="29"/>
        <v>0.60843849926234483</v>
      </c>
      <c r="L50" s="37">
        <f t="shared" si="30"/>
        <v>-0.94065657533094005</v>
      </c>
      <c r="M50" s="37">
        <f t="shared" si="31"/>
        <v>-0.32875171302116257</v>
      </c>
    </row>
    <row r="51" spans="2:22" s="17" customFormat="1" x14ac:dyDescent="0.2">
      <c r="B51" s="17" t="s">
        <v>120</v>
      </c>
      <c r="C51" s="17" t="s">
        <v>121</v>
      </c>
      <c r="D51" s="18">
        <v>251356</v>
      </c>
      <c r="E51" s="18">
        <v>251356</v>
      </c>
      <c r="F51" s="18">
        <v>0</v>
      </c>
      <c r="G51" s="18">
        <v>0</v>
      </c>
      <c r="H51" s="18">
        <v>0</v>
      </c>
      <c r="I51" s="18">
        <f t="shared" si="27"/>
        <v>0</v>
      </c>
      <c r="J51" s="18">
        <f t="shared" si="28"/>
        <v>251356</v>
      </c>
      <c r="K51" s="37">
        <f t="shared" si="29"/>
        <v>1</v>
      </c>
      <c r="L51" s="37">
        <f t="shared" si="30"/>
        <v>-1</v>
      </c>
      <c r="M51" s="37">
        <f t="shared" si="31"/>
        <v>-1</v>
      </c>
    </row>
    <row r="52" spans="2:22" s="17" customFormat="1" x14ac:dyDescent="0.2">
      <c r="B52" s="17" t="s">
        <v>72</v>
      </c>
      <c r="C52" s="17" t="s">
        <v>73</v>
      </c>
      <c r="D52" s="18">
        <v>0</v>
      </c>
      <c r="E52" s="18">
        <v>0</v>
      </c>
      <c r="F52" s="18">
        <v>0</v>
      </c>
      <c r="G52" s="18">
        <v>2000</v>
      </c>
      <c r="H52" s="18">
        <v>0</v>
      </c>
      <c r="I52" s="18">
        <f t="shared" si="27"/>
        <v>2000</v>
      </c>
      <c r="J52" s="18">
        <f t="shared" si="28"/>
        <v>-2000</v>
      </c>
      <c r="K52" s="37" t="str">
        <f t="shared" si="29"/>
        <v>NA</v>
      </c>
      <c r="L52" s="37" t="str">
        <f t="shared" si="30"/>
        <v>NA</v>
      </c>
      <c r="M52" s="37" t="str">
        <f t="shared" si="31"/>
        <v>NA</v>
      </c>
      <c r="R52" s="23"/>
      <c r="S52" s="23"/>
      <c r="T52" s="23"/>
      <c r="U52" s="23"/>
      <c r="V52" s="23"/>
    </row>
    <row r="53" spans="2:22" s="17" customFormat="1" x14ac:dyDescent="0.2">
      <c r="B53" s="17" t="s">
        <v>74</v>
      </c>
      <c r="C53" s="17" t="s">
        <v>75</v>
      </c>
      <c r="D53" s="18">
        <v>5210730</v>
      </c>
      <c r="E53" s="18">
        <v>5210730</v>
      </c>
      <c r="F53" s="18">
        <v>431673.47999999969</v>
      </c>
      <c r="G53" s="18">
        <v>2195524.439999999</v>
      </c>
      <c r="H53" s="18">
        <v>0</v>
      </c>
      <c r="I53" s="18">
        <f t="shared" si="27"/>
        <v>2195524.439999999</v>
      </c>
      <c r="J53" s="18">
        <f t="shared" si="28"/>
        <v>3015205.560000001</v>
      </c>
      <c r="K53" s="37">
        <f t="shared" si="29"/>
        <v>0.57865319446603469</v>
      </c>
      <c r="L53" s="37">
        <f t="shared" si="30"/>
        <v>-0.91715681296094798</v>
      </c>
      <c r="M53" s="37">
        <f t="shared" si="31"/>
        <v>-0.27769119051320235</v>
      </c>
    </row>
    <row r="54" spans="2:22" s="17" customFormat="1" x14ac:dyDescent="0.2">
      <c r="B54" s="17" t="s">
        <v>76</v>
      </c>
      <c r="C54" s="17" t="s">
        <v>77</v>
      </c>
      <c r="D54" s="18">
        <v>1532459.6500000006</v>
      </c>
      <c r="E54" s="18">
        <v>1532459.6500000006</v>
      </c>
      <c r="F54" s="18">
        <v>117002.92999999995</v>
      </c>
      <c r="G54" s="18">
        <v>661711.1100000001</v>
      </c>
      <c r="H54" s="18">
        <v>0</v>
      </c>
      <c r="I54" s="18">
        <f t="shared" si="27"/>
        <v>661711.1100000001</v>
      </c>
      <c r="J54" s="18">
        <f t="shared" si="28"/>
        <v>870748.5400000005</v>
      </c>
      <c r="K54" s="37">
        <f t="shared" si="29"/>
        <v>0.5682032411098068</v>
      </c>
      <c r="L54" s="37">
        <f t="shared" si="30"/>
        <v>-0.92365023770772703</v>
      </c>
      <c r="M54" s="37">
        <f t="shared" si="31"/>
        <v>-0.25977698475966876</v>
      </c>
    </row>
    <row r="55" spans="2:22" s="17" customFormat="1" x14ac:dyDescent="0.2">
      <c r="B55" s="17" t="s">
        <v>78</v>
      </c>
      <c r="C55" s="17" t="s">
        <v>79</v>
      </c>
      <c r="D55" s="18">
        <v>7005</v>
      </c>
      <c r="E55" s="18">
        <v>7005</v>
      </c>
      <c r="F55" s="18">
        <v>0</v>
      </c>
      <c r="G55" s="18">
        <v>0</v>
      </c>
      <c r="H55" s="18">
        <v>0</v>
      </c>
      <c r="I55" s="18">
        <f t="shared" si="27"/>
        <v>0</v>
      </c>
      <c r="J55" s="18">
        <f t="shared" si="28"/>
        <v>7005</v>
      </c>
      <c r="K55" s="37">
        <f t="shared" si="29"/>
        <v>1</v>
      </c>
      <c r="L55" s="37">
        <f t="shared" si="30"/>
        <v>-1</v>
      </c>
      <c r="M55" s="37">
        <f t="shared" si="31"/>
        <v>-1</v>
      </c>
    </row>
    <row r="56" spans="2:22" s="17" customFormat="1" x14ac:dyDescent="0.2">
      <c r="B56" s="17" t="s">
        <v>80</v>
      </c>
      <c r="C56" s="17" t="s">
        <v>81</v>
      </c>
      <c r="D56" s="18">
        <v>109053.63</v>
      </c>
      <c r="E56" s="18">
        <v>109053.63</v>
      </c>
      <c r="F56" s="18">
        <v>63806.97</v>
      </c>
      <c r="G56" s="18">
        <v>402932.55000000005</v>
      </c>
      <c r="H56" s="18">
        <v>0</v>
      </c>
      <c r="I56" s="18">
        <f t="shared" si="27"/>
        <v>402932.55000000005</v>
      </c>
      <c r="J56" s="18">
        <f t="shared" si="28"/>
        <v>-293878.92000000004</v>
      </c>
      <c r="K56" s="37">
        <f t="shared" si="29"/>
        <v>-2.6948109842836048</v>
      </c>
      <c r="L56" s="37">
        <f t="shared" si="30"/>
        <v>-0.41490283267049433</v>
      </c>
      <c r="M56" s="37">
        <f t="shared" si="31"/>
        <v>5.3339616873433222</v>
      </c>
    </row>
    <row r="57" spans="2:22" s="17" customFormat="1" x14ac:dyDescent="0.2">
      <c r="B57" s="17" t="s">
        <v>82</v>
      </c>
      <c r="C57" s="17" t="s">
        <v>83</v>
      </c>
      <c r="D57" s="18">
        <v>1128820.7299999997</v>
      </c>
      <c r="E57" s="18">
        <v>1128820.7299999997</v>
      </c>
      <c r="F57" s="18">
        <v>106253.62999999989</v>
      </c>
      <c r="G57" s="18">
        <v>593576.05000000005</v>
      </c>
      <c r="H57" s="18">
        <v>0</v>
      </c>
      <c r="I57" s="18">
        <f t="shared" si="27"/>
        <v>593576.05000000005</v>
      </c>
      <c r="J57" s="18">
        <f t="shared" si="28"/>
        <v>535244.6799999997</v>
      </c>
      <c r="K57" s="37">
        <f t="shared" si="29"/>
        <v>0.47416269543526174</v>
      </c>
      <c r="L57" s="37">
        <f t="shared" si="30"/>
        <v>-0.90587200679774904</v>
      </c>
      <c r="M57" s="37">
        <f t="shared" si="31"/>
        <v>-9.8564620746162998E-2</v>
      </c>
    </row>
    <row r="58" spans="2:22" s="17" customFormat="1" x14ac:dyDescent="0.2">
      <c r="B58" s="17" t="s">
        <v>84</v>
      </c>
      <c r="C58" s="17" t="s">
        <v>85</v>
      </c>
      <c r="D58" s="18">
        <v>340600</v>
      </c>
      <c r="E58" s="18">
        <v>321600</v>
      </c>
      <c r="F58" s="18">
        <v>0</v>
      </c>
      <c r="G58" s="18">
        <v>0</v>
      </c>
      <c r="H58" s="18">
        <v>0</v>
      </c>
      <c r="I58" s="18">
        <f t="shared" si="27"/>
        <v>0</v>
      </c>
      <c r="J58" s="18">
        <f t="shared" si="28"/>
        <v>321600</v>
      </c>
      <c r="K58" s="37">
        <f t="shared" si="29"/>
        <v>1</v>
      </c>
      <c r="L58" s="37">
        <f t="shared" si="30"/>
        <v>-1</v>
      </c>
      <c r="M58" s="37">
        <f t="shared" si="31"/>
        <v>-1</v>
      </c>
    </row>
    <row r="59" spans="2:22" s="17" customFormat="1" x14ac:dyDescent="0.2">
      <c r="B59" s="17" t="s">
        <v>86</v>
      </c>
      <c r="C59" s="17" t="s">
        <v>87</v>
      </c>
      <c r="D59" s="18">
        <v>100000</v>
      </c>
      <c r="E59" s="18">
        <v>100000</v>
      </c>
      <c r="F59" s="18">
        <v>7291.42</v>
      </c>
      <c r="G59" s="18">
        <v>36347.949999999997</v>
      </c>
      <c r="H59" s="18">
        <v>19080.97</v>
      </c>
      <c r="I59" s="18">
        <f t="shared" si="27"/>
        <v>55428.92</v>
      </c>
      <c r="J59" s="18">
        <f t="shared" si="28"/>
        <v>44571.08</v>
      </c>
      <c r="K59" s="37">
        <f t="shared" si="29"/>
        <v>0.44571080000000002</v>
      </c>
      <c r="L59" s="37">
        <f t="shared" si="30"/>
        <v>-0.92708580000000007</v>
      </c>
      <c r="M59" s="37">
        <f t="shared" si="31"/>
        <v>-0.37689228571428579</v>
      </c>
    </row>
    <row r="60" spans="2:22" s="17" customFormat="1" x14ac:dyDescent="0.2">
      <c r="B60" s="17" t="s">
        <v>122</v>
      </c>
      <c r="C60" s="17" t="s">
        <v>123</v>
      </c>
      <c r="D60" s="18">
        <v>99078.8</v>
      </c>
      <c r="E60" s="18">
        <v>99078.8</v>
      </c>
      <c r="F60" s="18">
        <v>95911</v>
      </c>
      <c r="G60" s="18">
        <v>98149.51</v>
      </c>
      <c r="H60" s="18">
        <v>0</v>
      </c>
      <c r="I60" s="18">
        <f t="shared" si="27"/>
        <v>98149.51</v>
      </c>
      <c r="J60" s="18">
        <f t="shared" si="28"/>
        <v>929.29000000000815</v>
      </c>
      <c r="K60" s="37">
        <f t="shared" si="29"/>
        <v>9.3793021312329992E-3</v>
      </c>
      <c r="L60" s="37">
        <f t="shared" si="30"/>
        <v>-3.1972530955158951E-2</v>
      </c>
      <c r="M60" s="37">
        <f t="shared" si="31"/>
        <v>0.69820691063217177</v>
      </c>
    </row>
    <row r="61" spans="2:22" s="17" customFormat="1" x14ac:dyDescent="0.2">
      <c r="B61" s="17" t="s">
        <v>88</v>
      </c>
      <c r="C61" s="17" t="s">
        <v>89</v>
      </c>
      <c r="D61" s="18">
        <v>300000</v>
      </c>
      <c r="E61" s="18">
        <v>300000</v>
      </c>
      <c r="F61" s="18">
        <v>48591.49</v>
      </c>
      <c r="G61" s="18">
        <v>191323.51</v>
      </c>
      <c r="H61" s="18">
        <v>108676.49</v>
      </c>
      <c r="I61" s="18">
        <f t="shared" si="27"/>
        <v>300000</v>
      </c>
      <c r="J61" s="18">
        <f t="shared" si="28"/>
        <v>0</v>
      </c>
      <c r="K61" s="37">
        <f t="shared" si="29"/>
        <v>0</v>
      </c>
      <c r="L61" s="37">
        <f t="shared" si="30"/>
        <v>-0.83802836666666669</v>
      </c>
      <c r="M61" s="37">
        <f t="shared" si="31"/>
        <v>9.327720000000006E-2</v>
      </c>
    </row>
    <row r="62" spans="2:22" s="17" customFormat="1" x14ac:dyDescent="0.2">
      <c r="B62" s="17" t="s">
        <v>90</v>
      </c>
      <c r="C62" s="17" t="s">
        <v>91</v>
      </c>
      <c r="D62" s="18">
        <v>65000</v>
      </c>
      <c r="E62" s="18">
        <v>65000</v>
      </c>
      <c r="F62" s="18">
        <v>0</v>
      </c>
      <c r="G62" s="18">
        <v>8108.81</v>
      </c>
      <c r="H62" s="18">
        <v>0</v>
      </c>
      <c r="I62" s="18">
        <f t="shared" si="27"/>
        <v>8108.81</v>
      </c>
      <c r="J62" s="18">
        <f t="shared" si="28"/>
        <v>56891.19</v>
      </c>
      <c r="K62" s="37">
        <f t="shared" si="29"/>
        <v>0.87524907692307696</v>
      </c>
      <c r="L62" s="37">
        <f t="shared" si="30"/>
        <v>-1</v>
      </c>
      <c r="M62" s="37">
        <f t="shared" si="31"/>
        <v>-0.78614127472527473</v>
      </c>
    </row>
    <row r="63" spans="2:22" s="17" customFormat="1" x14ac:dyDescent="0.2">
      <c r="B63" s="17" t="s">
        <v>94</v>
      </c>
      <c r="C63" s="17" t="s">
        <v>95</v>
      </c>
      <c r="D63" s="18">
        <v>102000</v>
      </c>
      <c r="E63" s="18">
        <v>102000</v>
      </c>
      <c r="F63" s="18">
        <v>536.88</v>
      </c>
      <c r="G63" s="18">
        <v>5932.7800000000007</v>
      </c>
      <c r="H63" s="18">
        <v>0</v>
      </c>
      <c r="I63" s="18">
        <f t="shared" si="27"/>
        <v>5932.7800000000007</v>
      </c>
      <c r="J63" s="18">
        <f t="shared" si="28"/>
        <v>96067.22</v>
      </c>
      <c r="K63" s="37">
        <f t="shared" si="29"/>
        <v>0.94183549019607848</v>
      </c>
      <c r="L63" s="37">
        <f t="shared" si="30"/>
        <v>-0.99473647058823522</v>
      </c>
      <c r="M63" s="37">
        <f t="shared" si="31"/>
        <v>-0.90028941176470589</v>
      </c>
    </row>
    <row r="64" spans="2:22" s="17" customFormat="1" x14ac:dyDescent="0.2">
      <c r="B64" s="17" t="s">
        <v>96</v>
      </c>
      <c r="C64" s="17" t="s">
        <v>97</v>
      </c>
      <c r="D64" s="18">
        <v>319400</v>
      </c>
      <c r="E64" s="18">
        <v>319400</v>
      </c>
      <c r="F64" s="18">
        <v>2743</v>
      </c>
      <c r="G64" s="18">
        <v>3913</v>
      </c>
      <c r="H64" s="18">
        <v>184230</v>
      </c>
      <c r="I64" s="18">
        <f t="shared" si="27"/>
        <v>188143</v>
      </c>
      <c r="J64" s="18">
        <f t="shared" si="28"/>
        <v>131257</v>
      </c>
      <c r="K64" s="37">
        <f t="shared" si="29"/>
        <v>0.41094865372573575</v>
      </c>
      <c r="L64" s="37">
        <f t="shared" si="30"/>
        <v>-0.99141202254226679</v>
      </c>
      <c r="M64" s="37">
        <f t="shared" si="31"/>
        <v>-0.97899812147777088</v>
      </c>
    </row>
    <row r="65" spans="1:23" s="17" customFormat="1" x14ac:dyDescent="0.2">
      <c r="B65" s="17" t="s">
        <v>98</v>
      </c>
      <c r="C65" s="17" t="s">
        <v>99</v>
      </c>
      <c r="D65" s="18">
        <v>6547775.7999999998</v>
      </c>
      <c r="E65" s="18">
        <v>6457775.7999999998</v>
      </c>
      <c r="F65" s="18">
        <v>226511.10999999993</v>
      </c>
      <c r="G65" s="18">
        <v>1356998.8800000008</v>
      </c>
      <c r="H65" s="18">
        <v>699446.08</v>
      </c>
      <c r="I65" s="18">
        <f t="shared" ref="I65:I76" si="32">SUM(G65:H65)</f>
        <v>2056444.9600000009</v>
      </c>
      <c r="J65" s="18">
        <f t="shared" ref="J65:J76" si="33">E65-I65</f>
        <v>4401330.8399999989</v>
      </c>
      <c r="K65" s="37">
        <f t="shared" ref="K65:K76" si="34">IF(E65=0,"NA",J65/E65)</f>
        <v>0.68155522525263246</v>
      </c>
      <c r="L65" s="37">
        <f t="shared" ref="L65:L76" si="35">IF(E65=0,"NA",(  ( F65 - (E65/$L$6)) / (E65/$L$6)))</f>
        <v>-0.9649242839926403</v>
      </c>
      <c r="M65" s="37">
        <f t="shared" ref="M65:M76" si="36">IF(E65=0,"NA",(  ( G65 - ($M$6*(E65/12))) / ($M$6*(E65/12))))</f>
        <v>-0.63977012111728682</v>
      </c>
    </row>
    <row r="66" spans="1:23" s="17" customFormat="1" x14ac:dyDescent="0.2">
      <c r="B66" s="17" t="s">
        <v>102</v>
      </c>
      <c r="C66" s="17" t="s">
        <v>103</v>
      </c>
      <c r="D66" s="18">
        <v>327747</v>
      </c>
      <c r="E66" s="18">
        <v>438505</v>
      </c>
      <c r="F66" s="18">
        <v>46966.01</v>
      </c>
      <c r="G66" s="18">
        <v>165437.59999999998</v>
      </c>
      <c r="H66" s="18">
        <v>182472.52</v>
      </c>
      <c r="I66" s="18">
        <f t="shared" si="32"/>
        <v>347910.12</v>
      </c>
      <c r="J66" s="18">
        <f t="shared" si="33"/>
        <v>90594.880000000005</v>
      </c>
      <c r="K66" s="37">
        <f t="shared" si="34"/>
        <v>0.20659942303964607</v>
      </c>
      <c r="L66" s="37">
        <f t="shared" si="35"/>
        <v>-0.89289515512936002</v>
      </c>
      <c r="M66" s="37">
        <f t="shared" si="36"/>
        <v>-0.3532404093779678</v>
      </c>
    </row>
    <row r="67" spans="1:23" s="17" customFormat="1" x14ac:dyDescent="0.2">
      <c r="B67" s="17" t="s">
        <v>104</v>
      </c>
      <c r="C67" s="17" t="s">
        <v>105</v>
      </c>
      <c r="D67" s="18">
        <v>0</v>
      </c>
      <c r="E67" s="18">
        <v>100000</v>
      </c>
      <c r="F67" s="18">
        <v>2961.67</v>
      </c>
      <c r="G67" s="18">
        <v>41798.81</v>
      </c>
      <c r="H67" s="18">
        <v>576.17999999999995</v>
      </c>
      <c r="I67" s="18">
        <f t="shared" si="32"/>
        <v>42374.99</v>
      </c>
      <c r="J67" s="18">
        <f t="shared" si="33"/>
        <v>57625.01</v>
      </c>
      <c r="K67" s="37">
        <f t="shared" si="34"/>
        <v>0.57625009999999999</v>
      </c>
      <c r="L67" s="37">
        <f t="shared" si="35"/>
        <v>-0.97038330000000006</v>
      </c>
      <c r="M67" s="37">
        <f t="shared" si="36"/>
        <v>-0.28344897142857151</v>
      </c>
    </row>
    <row r="68" spans="1:23" s="17" customFormat="1" x14ac:dyDescent="0.2">
      <c r="B68" s="17" t="s">
        <v>155</v>
      </c>
      <c r="C68" s="17" t="s">
        <v>156</v>
      </c>
      <c r="D68" s="18">
        <v>21732668.48</v>
      </c>
      <c r="E68" s="18">
        <v>21858721.48</v>
      </c>
      <c r="F68" s="18">
        <v>2548710.8399999989</v>
      </c>
      <c r="G68" s="18">
        <v>8209823.8000000035</v>
      </c>
      <c r="H68" s="18">
        <v>3054803.9699999997</v>
      </c>
      <c r="I68" s="18">
        <f t="shared" si="32"/>
        <v>11264627.770000003</v>
      </c>
      <c r="J68" s="18">
        <f t="shared" si="33"/>
        <v>10594093.709999997</v>
      </c>
      <c r="K68" s="37">
        <f t="shared" si="34"/>
        <v>0.48466209332934862</v>
      </c>
      <c r="L68" s="37">
        <f t="shared" si="35"/>
        <v>-0.88340073584212209</v>
      </c>
      <c r="M68" s="37">
        <f t="shared" si="36"/>
        <v>-0.35613875358537833</v>
      </c>
    </row>
    <row r="69" spans="1:23" s="17" customFormat="1" x14ac:dyDescent="0.2">
      <c r="B69" s="17" t="s">
        <v>157</v>
      </c>
      <c r="C69" s="17" t="s">
        <v>158</v>
      </c>
      <c r="D69" s="18">
        <v>4025000</v>
      </c>
      <c r="E69" s="18">
        <v>4025000</v>
      </c>
      <c r="F69" s="18">
        <v>1151950.3600000003</v>
      </c>
      <c r="G69" s="18">
        <v>7702145.040000001</v>
      </c>
      <c r="H69" s="18">
        <v>911703.75</v>
      </c>
      <c r="I69" s="18">
        <f t="shared" si="32"/>
        <v>8613848.790000001</v>
      </c>
      <c r="J69" s="18">
        <f t="shared" si="33"/>
        <v>-4588848.790000001</v>
      </c>
      <c r="K69" s="37">
        <f t="shared" si="34"/>
        <v>-1.1400866559006213</v>
      </c>
      <c r="L69" s="37">
        <f t="shared" si="35"/>
        <v>-0.71380115279503098</v>
      </c>
      <c r="M69" s="37">
        <f t="shared" si="36"/>
        <v>2.2804166984915706</v>
      </c>
    </row>
    <row r="70" spans="1:23" s="17" customFormat="1" x14ac:dyDescent="0.2">
      <c r="B70" s="17" t="s">
        <v>106</v>
      </c>
      <c r="C70" s="17" t="s">
        <v>107</v>
      </c>
      <c r="D70" s="18">
        <v>4000</v>
      </c>
      <c r="E70" s="18">
        <v>4000</v>
      </c>
      <c r="F70" s="18">
        <v>0</v>
      </c>
      <c r="G70" s="18">
        <v>0</v>
      </c>
      <c r="H70" s="18">
        <v>0</v>
      </c>
      <c r="I70" s="18">
        <f t="shared" si="32"/>
        <v>0</v>
      </c>
      <c r="J70" s="18">
        <f t="shared" si="33"/>
        <v>4000</v>
      </c>
      <c r="K70" s="37">
        <f t="shared" si="34"/>
        <v>1</v>
      </c>
      <c r="L70" s="37">
        <f t="shared" si="35"/>
        <v>-1</v>
      </c>
      <c r="M70" s="37">
        <f t="shared" si="36"/>
        <v>-1</v>
      </c>
    </row>
    <row r="71" spans="1:23" s="17" customFormat="1" x14ac:dyDescent="0.2">
      <c r="B71" s="17" t="s">
        <v>110</v>
      </c>
      <c r="C71" s="17" t="s">
        <v>111</v>
      </c>
      <c r="D71" s="18">
        <v>5250000</v>
      </c>
      <c r="E71" s="18">
        <v>5029242</v>
      </c>
      <c r="F71" s="18">
        <v>81463.7</v>
      </c>
      <c r="G71" s="18">
        <v>114524.14</v>
      </c>
      <c r="H71" s="18">
        <v>1797350.09</v>
      </c>
      <c r="I71" s="18">
        <f t="shared" si="32"/>
        <v>1911874.23</v>
      </c>
      <c r="J71" s="18">
        <f t="shared" si="33"/>
        <v>3117367.77</v>
      </c>
      <c r="K71" s="37">
        <f t="shared" si="34"/>
        <v>0.61984843242778931</v>
      </c>
      <c r="L71" s="37">
        <f t="shared" si="35"/>
        <v>-0.983801992427487</v>
      </c>
      <c r="M71" s="37">
        <f t="shared" si="36"/>
        <v>-0.96096288523342932</v>
      </c>
    </row>
    <row r="72" spans="1:23" s="17" customFormat="1" x14ac:dyDescent="0.2">
      <c r="B72" s="17" t="s">
        <v>114</v>
      </c>
      <c r="C72" s="17" t="s">
        <v>115</v>
      </c>
      <c r="D72" s="18">
        <v>4000</v>
      </c>
      <c r="E72" s="18">
        <v>25000</v>
      </c>
      <c r="F72" s="18">
        <v>0</v>
      </c>
      <c r="G72" s="18">
        <v>23930</v>
      </c>
      <c r="H72" s="18">
        <v>0</v>
      </c>
      <c r="I72" s="18">
        <f t="shared" si="32"/>
        <v>23930</v>
      </c>
      <c r="J72" s="18">
        <f t="shared" si="33"/>
        <v>1070</v>
      </c>
      <c r="K72" s="37">
        <f t="shared" si="34"/>
        <v>4.2799999999999998E-2</v>
      </c>
      <c r="L72" s="37">
        <f t="shared" si="35"/>
        <v>-1</v>
      </c>
      <c r="M72" s="37">
        <f t="shared" si="36"/>
        <v>0.64091428571428566</v>
      </c>
    </row>
    <row r="73" spans="1:23" s="17" customFormat="1" x14ac:dyDescent="0.2">
      <c r="B73" s="17" t="s">
        <v>151</v>
      </c>
      <c r="C73" s="17" t="s">
        <v>152</v>
      </c>
      <c r="D73" s="18">
        <v>596000</v>
      </c>
      <c r="E73" s="18">
        <v>596000</v>
      </c>
      <c r="F73" s="18">
        <v>0</v>
      </c>
      <c r="G73" s="18">
        <v>0</v>
      </c>
      <c r="H73" s="18">
        <v>0</v>
      </c>
      <c r="I73" s="18">
        <f t="shared" si="32"/>
        <v>0</v>
      </c>
      <c r="J73" s="18">
        <f t="shared" si="33"/>
        <v>596000</v>
      </c>
      <c r="K73" s="37">
        <f t="shared" si="34"/>
        <v>1</v>
      </c>
      <c r="L73" s="37">
        <f t="shared" si="35"/>
        <v>-1</v>
      </c>
      <c r="M73" s="37">
        <f t="shared" si="36"/>
        <v>-1</v>
      </c>
    </row>
    <row r="74" spans="1:23" s="17" customFormat="1" x14ac:dyDescent="0.2">
      <c r="A74" s="62" t="s">
        <v>144</v>
      </c>
      <c r="B74" s="62"/>
      <c r="C74" s="62"/>
      <c r="D74" s="64">
        <v>68718996.969999999</v>
      </c>
      <c r="E74" s="64">
        <v>68620215.969999999</v>
      </c>
      <c r="F74" s="64">
        <v>6493014.1499999985</v>
      </c>
      <c r="G74" s="64">
        <v>30586604.020000003</v>
      </c>
      <c r="H74" s="64">
        <v>6958340.0499999998</v>
      </c>
      <c r="I74" s="64">
        <f t="shared" si="32"/>
        <v>37544944.07</v>
      </c>
      <c r="J74" s="64">
        <f t="shared" si="33"/>
        <v>31075271.899999999</v>
      </c>
      <c r="K74" s="65">
        <f t="shared" si="34"/>
        <v>0.45285884721764452</v>
      </c>
      <c r="L74" s="65">
        <f t="shared" si="35"/>
        <v>-0.90537753257963116</v>
      </c>
      <c r="M74" s="65">
        <f t="shared" si="36"/>
        <v>-0.23587855883572789</v>
      </c>
    </row>
    <row r="75" spans="1:23" s="17" customFormat="1" x14ac:dyDescent="0.2">
      <c r="A75" s="17" t="s">
        <v>11</v>
      </c>
      <c r="B75" s="17" t="s">
        <v>12</v>
      </c>
      <c r="C75" s="17" t="s">
        <v>13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f t="shared" si="32"/>
        <v>0</v>
      </c>
      <c r="J75" s="18">
        <f t="shared" si="33"/>
        <v>0</v>
      </c>
      <c r="K75" s="37" t="str">
        <f t="shared" si="34"/>
        <v>NA</v>
      </c>
      <c r="L75" s="37" t="str">
        <f t="shared" si="35"/>
        <v>NA</v>
      </c>
      <c r="M75" s="37" t="str">
        <f t="shared" si="36"/>
        <v>NA</v>
      </c>
    </row>
    <row r="76" spans="1:23" s="17" customFormat="1" x14ac:dyDescent="0.2">
      <c r="A76" s="62" t="s">
        <v>14</v>
      </c>
      <c r="B76" s="62"/>
      <c r="C76" s="62"/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f t="shared" si="32"/>
        <v>0</v>
      </c>
      <c r="J76" s="64">
        <f t="shared" si="33"/>
        <v>0</v>
      </c>
      <c r="K76" s="65" t="str">
        <f t="shared" si="34"/>
        <v>NA</v>
      </c>
      <c r="L76" s="65" t="str">
        <f t="shared" si="35"/>
        <v>NA</v>
      </c>
      <c r="M76" s="65" t="str">
        <f t="shared" si="36"/>
        <v>NA</v>
      </c>
    </row>
    <row r="77" spans="1:23" s="17" customFormat="1" x14ac:dyDescent="0.2">
      <c r="A77" s="23"/>
      <c r="B77" s="23"/>
      <c r="C77" s="23"/>
      <c r="D77" s="18"/>
      <c r="E77" s="18"/>
      <c r="F77" s="18"/>
      <c r="G77" s="18"/>
      <c r="H77" s="18"/>
      <c r="I77" s="18"/>
      <c r="J77" s="18"/>
      <c r="K77" s="37"/>
      <c r="L77" s="37"/>
      <c r="M77" s="37"/>
      <c r="O77" s="10"/>
      <c r="P77" s="10"/>
      <c r="Q77" s="10"/>
      <c r="R77" s="10"/>
      <c r="S77" s="10"/>
      <c r="T77" s="10"/>
      <c r="U77" s="10"/>
      <c r="V77" s="10"/>
      <c r="W77" s="10"/>
    </row>
    <row r="78" spans="1:23" s="17" customFormat="1" ht="15.75" x14ac:dyDescent="0.25">
      <c r="A78" s="25" t="s">
        <v>27</v>
      </c>
      <c r="B78" s="32"/>
      <c r="C78" s="25"/>
      <c r="D78" s="6">
        <f>+D37+D42+D44+D74+D76</f>
        <v>68785786.969999999</v>
      </c>
      <c r="E78" s="6">
        <f t="shared" ref="E78:J78" si="37">+E37+E42+E44+E74+E76</f>
        <v>68620215.969999999</v>
      </c>
      <c r="F78" s="6">
        <f t="shared" si="37"/>
        <v>6493014.1499999985</v>
      </c>
      <c r="G78" s="6">
        <f t="shared" si="37"/>
        <v>30586604.020000003</v>
      </c>
      <c r="H78" s="6">
        <f t="shared" si="37"/>
        <v>6958340.0499999998</v>
      </c>
      <c r="I78" s="6">
        <f t="shared" si="37"/>
        <v>37544944.07</v>
      </c>
      <c r="J78" s="6">
        <f t="shared" si="37"/>
        <v>31075271.899999999</v>
      </c>
      <c r="K78" s="38">
        <f t="shared" si="21"/>
        <v>0.45285884721764452</v>
      </c>
      <c r="L78" s="38">
        <f>IF(E78=0,"NA",(  ( F78 - (E78/$L$6)) / (E78/$L$6)))</f>
        <v>-0.90537753257963116</v>
      </c>
      <c r="M78" s="38">
        <f>IF(E78=0,"NA",(  ( G78 - ($M$6*(E78/12))) / ($M$6*(E78/12))))</f>
        <v>-0.23587855883572789</v>
      </c>
      <c r="O78" s="10"/>
      <c r="P78" s="10"/>
      <c r="Q78" s="10"/>
      <c r="R78" s="10"/>
      <c r="S78" s="10"/>
      <c r="T78" s="10"/>
      <c r="U78" s="10"/>
      <c r="V78" s="10"/>
      <c r="W78" s="10"/>
    </row>
    <row r="80" spans="1:23" ht="15" x14ac:dyDescent="0.2">
      <c r="A80" s="35"/>
    </row>
    <row r="82" spans="4:11" x14ac:dyDescent="0.2">
      <c r="K82" s="5"/>
    </row>
    <row r="83" spans="4:11" x14ac:dyDescent="0.2">
      <c r="K83" s="5"/>
    </row>
    <row r="85" spans="4:11" x14ac:dyDescent="0.2">
      <c r="D85" s="34"/>
      <c r="E85" s="21"/>
      <c r="K85" s="5"/>
    </row>
    <row r="86" spans="4:11" x14ac:dyDescent="0.2">
      <c r="D86" s="34"/>
      <c r="E86" s="21"/>
      <c r="K86" s="5"/>
    </row>
    <row r="88" spans="4:11" x14ac:dyDescent="0.2">
      <c r="K88" s="5"/>
    </row>
    <row r="89" spans="4:11" x14ac:dyDescent="0.2">
      <c r="K89" s="5"/>
    </row>
  </sheetData>
  <autoFilter ref="A7:M78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F462EC-3A56-4E92-BBBD-621E42C22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882871-F829-42B5-B69B-D4FBAAF9328A}">
  <ds:schemaRefs>
    <ds:schemaRef ds:uri="http://purl.org/dc/terms/"/>
    <ds:schemaRef ds:uri="http://schemas.microsoft.com/office/2006/documentManagement/types"/>
    <ds:schemaRef ds:uri="fd92ff4e-e524-4e6b-bcac-5c88d6f646ba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dc4a2e3-56ec-4fd2-a9db-893721e9ab6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Dan Copeland</cp:lastModifiedBy>
  <cp:lastPrinted>2023-01-11T18:59:39Z</cp:lastPrinted>
  <dcterms:created xsi:type="dcterms:W3CDTF">2020-04-20T19:14:57Z</dcterms:created>
  <dcterms:modified xsi:type="dcterms:W3CDTF">2023-02-15T12:06:11Z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