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3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PROJECTS'!$A$7:$M$114</definedName>
    <definedName name="_xlnm._FilterDatabase" localSheetId="2" hidden="1">'DEBT SERVICE'!$A$7:$M$21</definedName>
    <definedName name="_xlnm._FilterDatabase" localSheetId="0" hidden="1">'GENERAL FUND'!$A$7:$M$496</definedName>
    <definedName name="_xlnm._FilterDatabase" localSheetId="4" hidden="1">'SCHOOL NUTRITION'!$A$7:$M$87</definedName>
    <definedName name="_xlnm._FilterDatabase" localSheetId="1" hidden="1">'SPECIAL REVENUE'!$A$7:$M$482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41" i="5" l="1"/>
  <c r="F41" i="5"/>
  <c r="G41" i="5"/>
  <c r="H41" i="5"/>
  <c r="E87" i="5"/>
  <c r="F87" i="5"/>
  <c r="G87" i="5"/>
  <c r="H87" i="5"/>
  <c r="D87" i="5"/>
  <c r="D41" i="5"/>
  <c r="E114" i="4"/>
  <c r="F114" i="4"/>
  <c r="G114" i="4"/>
  <c r="H114" i="4"/>
  <c r="D114" i="4"/>
  <c r="E27" i="4"/>
  <c r="F27" i="4"/>
  <c r="G27" i="4"/>
  <c r="H27" i="4"/>
  <c r="D27" i="4"/>
  <c r="E43" i="2"/>
  <c r="F43" i="2"/>
  <c r="G43" i="2"/>
  <c r="H43" i="2"/>
  <c r="E482" i="2"/>
  <c r="F482" i="2"/>
  <c r="G482" i="2"/>
  <c r="H482" i="2"/>
  <c r="D482" i="2"/>
  <c r="D43" i="2"/>
  <c r="I41" i="2" l="1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I36" i="2"/>
  <c r="J36" i="2" s="1"/>
  <c r="K36" i="2" s="1"/>
  <c r="I35" i="2"/>
  <c r="J35" i="2" s="1"/>
  <c r="K35" i="2" s="1"/>
  <c r="E45" i="1" l="1"/>
  <c r="F45" i="1"/>
  <c r="G45" i="1"/>
  <c r="H45" i="1"/>
  <c r="D45" i="1"/>
  <c r="E496" i="1"/>
  <c r="F496" i="1"/>
  <c r="G496" i="1"/>
  <c r="H496" i="1"/>
  <c r="D496" i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K465" i="1"/>
  <c r="I465" i="1"/>
  <c r="J465" i="1" s="1"/>
  <c r="M464" i="1"/>
  <c r="L464" i="1"/>
  <c r="I464" i="1"/>
  <c r="J464" i="1" s="1"/>
  <c r="K464" i="1" s="1"/>
  <c r="M463" i="1"/>
  <c r="L463" i="1"/>
  <c r="K463" i="1"/>
  <c r="I463" i="1"/>
  <c r="J463" i="1" s="1"/>
  <c r="M462" i="1"/>
  <c r="L462" i="1"/>
  <c r="I462" i="1"/>
  <c r="J462" i="1" s="1"/>
  <c r="K462" i="1" s="1"/>
  <c r="M461" i="1"/>
  <c r="L461" i="1"/>
  <c r="K461" i="1"/>
  <c r="I461" i="1"/>
  <c r="J461" i="1" s="1"/>
  <c r="M460" i="1"/>
  <c r="L460" i="1"/>
  <c r="K460" i="1"/>
  <c r="I460" i="1"/>
  <c r="J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K450" i="1"/>
  <c r="I450" i="1"/>
  <c r="J450" i="1" s="1"/>
  <c r="M449" i="1"/>
  <c r="L449" i="1"/>
  <c r="K449" i="1"/>
  <c r="I449" i="1"/>
  <c r="J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K442" i="1"/>
  <c r="I442" i="1"/>
  <c r="J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K432" i="1"/>
  <c r="I432" i="1"/>
  <c r="J432" i="1" s="1"/>
  <c r="M431" i="1"/>
  <c r="L431" i="1"/>
  <c r="K431" i="1"/>
  <c r="I431" i="1"/>
  <c r="J431" i="1" s="1"/>
  <c r="M430" i="1"/>
  <c r="L430" i="1"/>
  <c r="K430" i="1"/>
  <c r="I430" i="1"/>
  <c r="J430" i="1" s="1"/>
  <c r="M429" i="1"/>
  <c r="L429" i="1"/>
  <c r="I429" i="1"/>
  <c r="J429" i="1" s="1"/>
  <c r="K429" i="1" s="1"/>
  <c r="M428" i="1"/>
  <c r="L428" i="1"/>
  <c r="K428" i="1"/>
  <c r="I428" i="1"/>
  <c r="J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K421" i="1"/>
  <c r="I421" i="1"/>
  <c r="J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K416" i="1"/>
  <c r="I416" i="1"/>
  <c r="J416" i="1" s="1"/>
  <c r="M415" i="1"/>
  <c r="L415" i="1"/>
  <c r="I415" i="1"/>
  <c r="J415" i="1" s="1"/>
  <c r="K415" i="1" s="1"/>
  <c r="M414" i="1"/>
  <c r="L414" i="1"/>
  <c r="K414" i="1"/>
  <c r="I414" i="1"/>
  <c r="J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85" i="5" l="1"/>
  <c r="L85" i="5"/>
  <c r="K85" i="5"/>
  <c r="I85" i="5"/>
  <c r="J85" i="5" s="1"/>
  <c r="M84" i="5"/>
  <c r="L84" i="5"/>
  <c r="K84" i="5"/>
  <c r="I84" i="5"/>
  <c r="J84" i="5" s="1"/>
  <c r="I83" i="5"/>
  <c r="J83" i="5" s="1"/>
  <c r="K83" i="5" s="1"/>
  <c r="I82" i="5"/>
  <c r="J82" i="5" s="1"/>
  <c r="K82" i="5" s="1"/>
  <c r="I81" i="5"/>
  <c r="J81" i="5" s="1"/>
  <c r="K81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M11" i="4"/>
  <c r="L11" i="4"/>
  <c r="K11" i="4"/>
  <c r="I11" i="4"/>
  <c r="J11" i="4" s="1"/>
  <c r="I112" i="4"/>
  <c r="J112" i="4" s="1"/>
  <c r="K112" i="4" s="1"/>
  <c r="I111" i="4"/>
  <c r="J111" i="4" s="1"/>
  <c r="K111" i="4" s="1"/>
  <c r="M110" i="4"/>
  <c r="L110" i="4"/>
  <c r="K110" i="4"/>
  <c r="I110" i="4"/>
  <c r="J110" i="4" s="1"/>
  <c r="M109" i="4"/>
  <c r="L109" i="4"/>
  <c r="K109" i="4"/>
  <c r="I109" i="4"/>
  <c r="J109" i="4" s="1"/>
  <c r="I108" i="4"/>
  <c r="J108" i="4" s="1"/>
  <c r="K108" i="4" s="1"/>
  <c r="I107" i="4"/>
  <c r="J107" i="4" s="1"/>
  <c r="K107" i="4" s="1"/>
  <c r="I106" i="4"/>
  <c r="J106" i="4" s="1"/>
  <c r="K106" i="4" s="1"/>
  <c r="M105" i="4"/>
  <c r="L105" i="4"/>
  <c r="K105" i="4"/>
  <c r="I105" i="4"/>
  <c r="J105" i="4" s="1"/>
  <c r="M104" i="4"/>
  <c r="L104" i="4"/>
  <c r="K104" i="4"/>
  <c r="I104" i="4"/>
  <c r="J104" i="4" s="1"/>
  <c r="M103" i="4"/>
  <c r="L103" i="4"/>
  <c r="K103" i="4"/>
  <c r="I103" i="4"/>
  <c r="J103" i="4" s="1"/>
  <c r="M102" i="4"/>
  <c r="L102" i="4"/>
  <c r="K102" i="4"/>
  <c r="I102" i="4"/>
  <c r="J102" i="4" s="1"/>
  <c r="M101" i="4"/>
  <c r="L101" i="4"/>
  <c r="K101" i="4"/>
  <c r="I101" i="4"/>
  <c r="J101" i="4" s="1"/>
  <c r="M100" i="4"/>
  <c r="L100" i="4"/>
  <c r="K100" i="4"/>
  <c r="I100" i="4"/>
  <c r="J100" i="4" s="1"/>
  <c r="M99" i="4"/>
  <c r="L99" i="4"/>
  <c r="K99" i="4"/>
  <c r="I99" i="4"/>
  <c r="J99" i="4" s="1"/>
  <c r="I98" i="4"/>
  <c r="J98" i="4" s="1"/>
  <c r="K98" i="4" s="1"/>
  <c r="I97" i="4"/>
  <c r="J97" i="4" s="1"/>
  <c r="K97" i="4" s="1"/>
  <c r="I96" i="4"/>
  <c r="J96" i="4" s="1"/>
  <c r="K96" i="4" s="1"/>
  <c r="I95" i="4"/>
  <c r="J95" i="4" s="1"/>
  <c r="K95" i="4" s="1"/>
  <c r="M94" i="4"/>
  <c r="L94" i="4"/>
  <c r="K94" i="4"/>
  <c r="I94" i="4"/>
  <c r="J94" i="4" s="1"/>
  <c r="I93" i="4"/>
  <c r="J93" i="4" s="1"/>
  <c r="K93" i="4" s="1"/>
  <c r="I92" i="4"/>
  <c r="J92" i="4" s="1"/>
  <c r="K92" i="4" s="1"/>
  <c r="I91" i="4"/>
  <c r="J91" i="4" s="1"/>
  <c r="K91" i="4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M79" i="4"/>
  <c r="L79" i="4"/>
  <c r="K79" i="4"/>
  <c r="I79" i="4"/>
  <c r="J79" i="4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I26" i="2"/>
  <c r="J26" i="2" s="1"/>
  <c r="K26" i="2" s="1"/>
  <c r="I25" i="2"/>
  <c r="I24" i="2"/>
  <c r="J24" i="2" s="1"/>
  <c r="K24" i="2" s="1"/>
  <c r="I23" i="2"/>
  <c r="J23" i="2" s="1"/>
  <c r="K23" i="2" s="1"/>
  <c r="M22" i="2"/>
  <c r="L22" i="2"/>
  <c r="K22" i="2"/>
  <c r="I22" i="2"/>
  <c r="J22" i="2" s="1"/>
  <c r="I21" i="2"/>
  <c r="J21" i="2" s="1"/>
  <c r="K21" i="2" s="1"/>
  <c r="I20" i="2"/>
  <c r="J20" i="2" s="1"/>
  <c r="K20" i="2" s="1"/>
  <c r="I19" i="2"/>
  <c r="J19" i="2" s="1"/>
  <c r="K19" i="2" s="1"/>
  <c r="I18" i="2"/>
  <c r="J18" i="2" s="1"/>
  <c r="K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I13" i="2"/>
  <c r="J13" i="2" s="1"/>
  <c r="K13" i="2" s="1"/>
  <c r="I12" i="2"/>
  <c r="J12" i="2" s="1"/>
  <c r="K12" i="2" s="1"/>
  <c r="I11" i="2"/>
  <c r="J11" i="2" s="1"/>
  <c r="K11" i="2" s="1"/>
  <c r="I10" i="2"/>
  <c r="J10" i="2" s="1"/>
  <c r="K10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M474" i="2"/>
  <c r="L474" i="2"/>
  <c r="K474" i="2"/>
  <c r="I474" i="2"/>
  <c r="J474" i="2" s="1"/>
  <c r="I473" i="2"/>
  <c r="J473" i="2" s="1"/>
  <c r="K473" i="2" s="1"/>
  <c r="I472" i="2"/>
  <c r="J472" i="2" s="1"/>
  <c r="K472" i="2" s="1"/>
  <c r="M471" i="2"/>
  <c r="L471" i="2"/>
  <c r="K471" i="2"/>
  <c r="I471" i="2"/>
  <c r="J471" i="2" s="1"/>
  <c r="I470" i="2"/>
  <c r="J470" i="2" s="1"/>
  <c r="K470" i="2" s="1"/>
  <c r="I469" i="2"/>
  <c r="J469" i="2" s="1"/>
  <c r="K469" i="2" s="1"/>
  <c r="I468" i="2"/>
  <c r="J468" i="2" s="1"/>
  <c r="K468" i="2" s="1"/>
  <c r="M467" i="2"/>
  <c r="L467" i="2"/>
  <c r="K467" i="2"/>
  <c r="I467" i="2"/>
  <c r="J467" i="2" s="1"/>
  <c r="M466" i="2"/>
  <c r="L466" i="2"/>
  <c r="K466" i="2"/>
  <c r="I466" i="2"/>
  <c r="J466" i="2" s="1"/>
  <c r="M465" i="2"/>
  <c r="L465" i="2"/>
  <c r="K465" i="2"/>
  <c r="I465" i="2"/>
  <c r="J465" i="2" s="1"/>
  <c r="M464" i="2"/>
  <c r="L464" i="2"/>
  <c r="K464" i="2"/>
  <c r="I464" i="2"/>
  <c r="J464" i="2" s="1"/>
  <c r="M463" i="2"/>
  <c r="L463" i="2"/>
  <c r="K463" i="2"/>
  <c r="I463" i="2"/>
  <c r="J463" i="2" s="1"/>
  <c r="M462" i="2"/>
  <c r="L462" i="2"/>
  <c r="K462" i="2"/>
  <c r="I462" i="2"/>
  <c r="J462" i="2" s="1"/>
  <c r="M461" i="2"/>
  <c r="L461" i="2"/>
  <c r="K461" i="2"/>
  <c r="I461" i="2"/>
  <c r="J461" i="2" s="1"/>
  <c r="I460" i="2"/>
  <c r="J460" i="2" s="1"/>
  <c r="K460" i="2" s="1"/>
  <c r="M459" i="2"/>
  <c r="L459" i="2"/>
  <c r="K459" i="2"/>
  <c r="I459" i="2"/>
  <c r="J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M448" i="2"/>
  <c r="L448" i="2"/>
  <c r="K448" i="2"/>
  <c r="I448" i="2"/>
  <c r="J448" i="2" s="1"/>
  <c r="M447" i="2"/>
  <c r="L447" i="2"/>
  <c r="K447" i="2"/>
  <c r="I447" i="2"/>
  <c r="J447" i="2" s="1"/>
  <c r="I446" i="2"/>
  <c r="J446" i="2" s="1"/>
  <c r="K446" i="2" s="1"/>
  <c r="I445" i="2"/>
  <c r="J445" i="2" s="1"/>
  <c r="K445" i="2" s="1"/>
  <c r="M444" i="2"/>
  <c r="L444" i="2"/>
  <c r="K444" i="2"/>
  <c r="I444" i="2"/>
  <c r="J444" i="2" s="1"/>
  <c r="M443" i="2"/>
  <c r="L443" i="2"/>
  <c r="K443" i="2"/>
  <c r="I443" i="2"/>
  <c r="J443" i="2" s="1"/>
  <c r="I442" i="2"/>
  <c r="J442" i="2" s="1"/>
  <c r="K442" i="2" s="1"/>
  <c r="M441" i="2"/>
  <c r="L441" i="2"/>
  <c r="K441" i="2"/>
  <c r="I441" i="2"/>
  <c r="J441" i="2" s="1"/>
  <c r="I440" i="2"/>
  <c r="J440" i="2" s="1"/>
  <c r="K440" i="2" s="1"/>
  <c r="I439" i="2"/>
  <c r="J439" i="2" s="1"/>
  <c r="K439" i="2" s="1"/>
  <c r="M438" i="2"/>
  <c r="L438" i="2"/>
  <c r="K438" i="2"/>
  <c r="I438" i="2"/>
  <c r="J438" i="2" s="1"/>
  <c r="M437" i="2"/>
  <c r="L437" i="2"/>
  <c r="K437" i="2"/>
  <c r="I437" i="2"/>
  <c r="J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M432" i="2"/>
  <c r="L432" i="2"/>
  <c r="K432" i="2"/>
  <c r="I432" i="2"/>
  <c r="J432" i="2" s="1"/>
  <c r="I431" i="2"/>
  <c r="J431" i="2" s="1"/>
  <c r="K431" i="2" s="1"/>
  <c r="I430" i="2"/>
  <c r="J430" i="2" s="1"/>
  <c r="K430" i="2" s="1"/>
  <c r="M429" i="2"/>
  <c r="L429" i="2"/>
  <c r="K429" i="2"/>
  <c r="I429" i="2"/>
  <c r="J429" i="2" s="1"/>
  <c r="I428" i="2"/>
  <c r="J428" i="2" s="1"/>
  <c r="K428" i="2" s="1"/>
  <c r="I427" i="2"/>
  <c r="J427" i="2" s="1"/>
  <c r="K427" i="2" s="1"/>
  <c r="M426" i="2"/>
  <c r="L426" i="2"/>
  <c r="K426" i="2"/>
  <c r="I426" i="2"/>
  <c r="J426" i="2" s="1"/>
  <c r="I425" i="2"/>
  <c r="J425" i="2" s="1"/>
  <c r="K425" i="2" s="1"/>
  <c r="M424" i="2"/>
  <c r="L424" i="2"/>
  <c r="K424" i="2"/>
  <c r="I424" i="2"/>
  <c r="J424" i="2" s="1"/>
  <c r="I423" i="2"/>
  <c r="J423" i="2" s="1"/>
  <c r="K423" i="2" s="1"/>
  <c r="I422" i="2"/>
  <c r="J422" i="2" s="1"/>
  <c r="K422" i="2" s="1"/>
  <c r="M421" i="2"/>
  <c r="L421" i="2"/>
  <c r="K421" i="2"/>
  <c r="I421" i="2"/>
  <c r="J421" i="2" s="1"/>
  <c r="I420" i="2"/>
  <c r="J420" i="2" s="1"/>
  <c r="K420" i="2" s="1"/>
  <c r="M419" i="2"/>
  <c r="L419" i="2"/>
  <c r="K419" i="2"/>
  <c r="I419" i="2"/>
  <c r="J419" i="2" s="1"/>
  <c r="I418" i="2"/>
  <c r="J418" i="2" s="1"/>
  <c r="K418" i="2" s="1"/>
  <c r="M417" i="2"/>
  <c r="L417" i="2"/>
  <c r="K417" i="2"/>
  <c r="I417" i="2"/>
  <c r="J417" i="2" s="1"/>
  <c r="I416" i="2"/>
  <c r="J416" i="2" s="1"/>
  <c r="K416" i="2" s="1"/>
  <c r="M415" i="2"/>
  <c r="L415" i="2"/>
  <c r="K415" i="2"/>
  <c r="I415" i="2"/>
  <c r="J415" i="2" s="1"/>
  <c r="M414" i="2"/>
  <c r="L414" i="2"/>
  <c r="K414" i="2"/>
  <c r="I414" i="2"/>
  <c r="J414" i="2" s="1"/>
  <c r="I413" i="2"/>
  <c r="J413" i="2" s="1"/>
  <c r="K413" i="2" s="1"/>
  <c r="I412" i="2"/>
  <c r="J412" i="2" s="1"/>
  <c r="K412" i="2" s="1"/>
  <c r="M411" i="2"/>
  <c r="L411" i="2"/>
  <c r="K411" i="2"/>
  <c r="I411" i="2"/>
  <c r="J411" i="2" s="1"/>
  <c r="M410" i="2"/>
  <c r="L410" i="2"/>
  <c r="K410" i="2"/>
  <c r="I410" i="2"/>
  <c r="J410" i="2" s="1"/>
  <c r="I409" i="2"/>
  <c r="J409" i="2" s="1"/>
  <c r="K409" i="2" s="1"/>
  <c r="M408" i="2"/>
  <c r="L408" i="2"/>
  <c r="K408" i="2"/>
  <c r="I408" i="2"/>
  <c r="J408" i="2" s="1"/>
  <c r="M407" i="2"/>
  <c r="L407" i="2"/>
  <c r="K407" i="2"/>
  <c r="I407" i="2"/>
  <c r="J407" i="2" s="1"/>
  <c r="M406" i="2"/>
  <c r="L406" i="2"/>
  <c r="K406" i="2"/>
  <c r="I406" i="2"/>
  <c r="J406" i="2" s="1"/>
  <c r="M405" i="2"/>
  <c r="L405" i="2"/>
  <c r="K405" i="2"/>
  <c r="I405" i="2"/>
  <c r="J405" i="2" s="1"/>
  <c r="M404" i="2"/>
  <c r="L404" i="2"/>
  <c r="K404" i="2"/>
  <c r="I404" i="2"/>
  <c r="J404" i="2" s="1"/>
  <c r="M403" i="2"/>
  <c r="L403" i="2"/>
  <c r="K403" i="2"/>
  <c r="I403" i="2"/>
  <c r="J403" i="2" s="1"/>
  <c r="M402" i="2"/>
  <c r="L402" i="2"/>
  <c r="K402" i="2"/>
  <c r="I402" i="2"/>
  <c r="J402" i="2" s="1"/>
  <c r="M401" i="2"/>
  <c r="L401" i="2"/>
  <c r="K401" i="2"/>
  <c r="I401" i="2"/>
  <c r="J401" i="2" s="1"/>
  <c r="M400" i="2"/>
  <c r="L400" i="2"/>
  <c r="K400" i="2"/>
  <c r="I400" i="2"/>
  <c r="J400" i="2" s="1"/>
  <c r="M399" i="2"/>
  <c r="L399" i="2"/>
  <c r="K399" i="2"/>
  <c r="I399" i="2"/>
  <c r="J399" i="2" s="1"/>
  <c r="M398" i="2"/>
  <c r="L398" i="2"/>
  <c r="K398" i="2"/>
  <c r="I398" i="2"/>
  <c r="J398" i="2" s="1"/>
  <c r="M397" i="2"/>
  <c r="L397" i="2"/>
  <c r="K397" i="2"/>
  <c r="I397" i="2"/>
  <c r="J397" i="2" s="1"/>
  <c r="M396" i="2"/>
  <c r="L396" i="2"/>
  <c r="K396" i="2"/>
  <c r="I396" i="2"/>
  <c r="J396" i="2" s="1"/>
  <c r="M395" i="2"/>
  <c r="L395" i="2"/>
  <c r="K395" i="2"/>
  <c r="I395" i="2"/>
  <c r="J395" i="2" s="1"/>
  <c r="M394" i="2"/>
  <c r="L394" i="2"/>
  <c r="K394" i="2"/>
  <c r="I394" i="2"/>
  <c r="J394" i="2" s="1"/>
  <c r="M393" i="2"/>
  <c r="L393" i="2"/>
  <c r="K393" i="2"/>
  <c r="I393" i="2"/>
  <c r="J393" i="2" s="1"/>
  <c r="I392" i="2"/>
  <c r="J392" i="2" s="1"/>
  <c r="K392" i="2" s="1"/>
  <c r="I391" i="2"/>
  <c r="J391" i="2" s="1"/>
  <c r="K391" i="2" s="1"/>
  <c r="M390" i="2"/>
  <c r="L390" i="2"/>
  <c r="K390" i="2"/>
  <c r="I390" i="2"/>
  <c r="J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K488" i="1"/>
  <c r="I488" i="1"/>
  <c r="J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K481" i="1"/>
  <c r="I481" i="1"/>
  <c r="J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K394" i="1"/>
  <c r="I394" i="1"/>
  <c r="J394" i="1" s="1"/>
  <c r="M393" i="1"/>
  <c r="L393" i="1"/>
  <c r="K393" i="1"/>
  <c r="I393" i="1"/>
  <c r="J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K360" i="1"/>
  <c r="I360" i="1"/>
  <c r="J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K341" i="1"/>
  <c r="I341" i="1"/>
  <c r="J341" i="1" s="1"/>
  <c r="M340" i="1"/>
  <c r="L340" i="1"/>
  <c r="K340" i="1"/>
  <c r="I340" i="1"/>
  <c r="J340" i="1" s="1"/>
  <c r="M43" i="1"/>
  <c r="L43" i="1"/>
  <c r="I43" i="1"/>
  <c r="J43" i="1" s="1"/>
  <c r="K43" i="1" s="1"/>
  <c r="M42" i="1"/>
  <c r="L42" i="1"/>
  <c r="K42" i="1"/>
  <c r="I42" i="1"/>
  <c r="J42" i="1" s="1"/>
  <c r="M41" i="1"/>
  <c r="L41" i="1"/>
  <c r="K41" i="1"/>
  <c r="I41" i="1"/>
  <c r="J41" i="1" s="1"/>
  <c r="M40" i="1"/>
  <c r="L40" i="1"/>
  <c r="K40" i="1"/>
  <c r="I40" i="1"/>
  <c r="J40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I37" i="1"/>
  <c r="J37" i="1" s="1"/>
  <c r="K37" i="1" s="1"/>
  <c r="M36" i="1"/>
  <c r="L36" i="1"/>
  <c r="I36" i="1"/>
  <c r="J36" i="1" s="1"/>
  <c r="K36" i="1" s="1"/>
  <c r="J14" i="5" l="1"/>
  <c r="J13" i="4"/>
  <c r="J25" i="2"/>
  <c r="I43" i="2"/>
  <c r="J14" i="2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M55" i="5"/>
  <c r="L55" i="5"/>
  <c r="K55" i="5"/>
  <c r="I55" i="5"/>
  <c r="J55" i="5" s="1"/>
  <c r="I54" i="5"/>
  <c r="J54" i="5" s="1"/>
  <c r="K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J49" i="5" s="1"/>
  <c r="I39" i="5"/>
  <c r="J39" i="5" s="1"/>
  <c r="K39" i="5" s="1"/>
  <c r="I38" i="5"/>
  <c r="J38" i="5" s="1"/>
  <c r="K38" i="5" s="1"/>
  <c r="I37" i="5"/>
  <c r="J37" i="5" s="1"/>
  <c r="K37" i="5" s="1"/>
  <c r="I36" i="5"/>
  <c r="J36" i="5" s="1"/>
  <c r="K36" i="5" s="1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I29" i="5"/>
  <c r="J29" i="5" s="1"/>
  <c r="K29" i="5" s="1"/>
  <c r="I28" i="5"/>
  <c r="J28" i="5" s="1"/>
  <c r="K28" i="5" s="1"/>
  <c r="I27" i="5"/>
  <c r="J27" i="5" s="1"/>
  <c r="K27" i="5" s="1"/>
  <c r="M78" i="4"/>
  <c r="L78" i="4"/>
  <c r="K78" i="4"/>
  <c r="I78" i="4"/>
  <c r="J78" i="4" s="1"/>
  <c r="M77" i="4"/>
  <c r="L77" i="4"/>
  <c r="K77" i="4"/>
  <c r="I77" i="4"/>
  <c r="J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M71" i="4"/>
  <c r="L71" i="4"/>
  <c r="K71" i="4"/>
  <c r="I71" i="4"/>
  <c r="J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I358" i="2"/>
  <c r="J358" i="2" s="1"/>
  <c r="K358" i="2" s="1"/>
  <c r="I357" i="2"/>
  <c r="J357" i="2" s="1"/>
  <c r="K357" i="2" s="1"/>
  <c r="I356" i="2"/>
  <c r="J356" i="2" s="1"/>
  <c r="K356" i="2" s="1"/>
  <c r="M355" i="2"/>
  <c r="L355" i="2"/>
  <c r="K355" i="2"/>
  <c r="I355" i="2"/>
  <c r="J355" i="2" s="1"/>
  <c r="I354" i="2"/>
  <c r="J354" i="2" s="1"/>
  <c r="K354" i="2" s="1"/>
  <c r="I353" i="2"/>
  <c r="J353" i="2" s="1"/>
  <c r="K353" i="2" s="1"/>
  <c r="M352" i="2"/>
  <c r="L352" i="2"/>
  <c r="K352" i="2"/>
  <c r="I352" i="2"/>
  <c r="J352" i="2" s="1"/>
  <c r="M351" i="2"/>
  <c r="L351" i="2"/>
  <c r="K351" i="2"/>
  <c r="I351" i="2"/>
  <c r="J351" i="2" s="1"/>
  <c r="M350" i="2"/>
  <c r="L350" i="2"/>
  <c r="K350" i="2"/>
  <c r="I350" i="2"/>
  <c r="J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M345" i="2"/>
  <c r="L345" i="2"/>
  <c r="K345" i="2"/>
  <c r="I345" i="2"/>
  <c r="J345" i="2" s="1"/>
  <c r="M344" i="2"/>
  <c r="L344" i="2"/>
  <c r="K344" i="2"/>
  <c r="I344" i="2"/>
  <c r="J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M333" i="2"/>
  <c r="L333" i="2"/>
  <c r="K333" i="2"/>
  <c r="I333" i="2"/>
  <c r="J333" i="2" s="1"/>
  <c r="M332" i="2"/>
  <c r="L332" i="2"/>
  <c r="K332" i="2"/>
  <c r="I332" i="2"/>
  <c r="J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M326" i="2"/>
  <c r="L326" i="2"/>
  <c r="K326" i="2"/>
  <c r="I326" i="2"/>
  <c r="J326" i="2" s="1"/>
  <c r="I325" i="2"/>
  <c r="J325" i="2" s="1"/>
  <c r="K325" i="2" s="1"/>
  <c r="I324" i="2"/>
  <c r="J324" i="2" s="1"/>
  <c r="K324" i="2" s="1"/>
  <c r="M323" i="2"/>
  <c r="L323" i="2"/>
  <c r="K323" i="2"/>
  <c r="I323" i="2"/>
  <c r="J323" i="2" s="1"/>
  <c r="I322" i="2"/>
  <c r="J322" i="2" s="1"/>
  <c r="K322" i="2" s="1"/>
  <c r="I321" i="2"/>
  <c r="J321" i="2" s="1"/>
  <c r="K321" i="2" s="1"/>
  <c r="M320" i="2"/>
  <c r="L320" i="2"/>
  <c r="K320" i="2"/>
  <c r="I320" i="2"/>
  <c r="J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L312" i="2"/>
  <c r="K312" i="2"/>
  <c r="I312" i="2"/>
  <c r="J312" i="2" s="1"/>
  <c r="I311" i="2"/>
  <c r="J311" i="2" s="1"/>
  <c r="K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M307" i="2"/>
  <c r="L307" i="2"/>
  <c r="K307" i="2"/>
  <c r="I307" i="2"/>
  <c r="J307" i="2" s="1"/>
  <c r="M306" i="2"/>
  <c r="L306" i="2"/>
  <c r="K306" i="2"/>
  <c r="I306" i="2"/>
  <c r="J306" i="2" s="1"/>
  <c r="M305" i="2"/>
  <c r="L305" i="2"/>
  <c r="K305" i="2"/>
  <c r="I305" i="2"/>
  <c r="J305" i="2" s="1"/>
  <c r="I304" i="2"/>
  <c r="J304" i="2" s="1"/>
  <c r="K304" i="2" s="1"/>
  <c r="I303" i="2"/>
  <c r="J303" i="2" s="1"/>
  <c r="K303" i="2" s="1"/>
  <c r="I302" i="2"/>
  <c r="J302" i="2" s="1"/>
  <c r="K302" i="2" s="1"/>
  <c r="I301" i="2"/>
  <c r="J301" i="2" s="1"/>
  <c r="K301" i="2" s="1"/>
  <c r="M300" i="2"/>
  <c r="L300" i="2"/>
  <c r="K300" i="2"/>
  <c r="I300" i="2"/>
  <c r="J300" i="2" s="1"/>
  <c r="I299" i="2"/>
  <c r="J299" i="2" s="1"/>
  <c r="K299" i="2" s="1"/>
  <c r="I298" i="2"/>
  <c r="J298" i="2" s="1"/>
  <c r="K298" i="2" s="1"/>
  <c r="M297" i="2"/>
  <c r="L297" i="2"/>
  <c r="K297" i="2"/>
  <c r="I297" i="2"/>
  <c r="J297" i="2" s="1"/>
  <c r="M296" i="2"/>
  <c r="L296" i="2"/>
  <c r="K296" i="2"/>
  <c r="I296" i="2"/>
  <c r="J296" i="2" s="1"/>
  <c r="M295" i="2"/>
  <c r="L295" i="2"/>
  <c r="K295" i="2"/>
  <c r="I295" i="2"/>
  <c r="J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M288" i="2"/>
  <c r="L288" i="2"/>
  <c r="K288" i="2"/>
  <c r="I288" i="2"/>
  <c r="J288" i="2" s="1"/>
  <c r="I287" i="2"/>
  <c r="J287" i="2" s="1"/>
  <c r="K287" i="2" s="1"/>
  <c r="I286" i="2"/>
  <c r="J286" i="2" s="1"/>
  <c r="K286" i="2" s="1"/>
  <c r="M285" i="2"/>
  <c r="L285" i="2"/>
  <c r="K285" i="2"/>
  <c r="I285" i="2"/>
  <c r="J285" i="2" s="1"/>
  <c r="M284" i="2"/>
  <c r="L284" i="2"/>
  <c r="K284" i="2"/>
  <c r="I284" i="2"/>
  <c r="J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I277" i="2"/>
  <c r="J277" i="2" s="1"/>
  <c r="K277" i="2" s="1"/>
  <c r="M276" i="2"/>
  <c r="L276" i="2"/>
  <c r="K276" i="2"/>
  <c r="I276" i="2"/>
  <c r="J276" i="2" s="1"/>
  <c r="I275" i="2"/>
  <c r="J275" i="2" s="1"/>
  <c r="K275" i="2" s="1"/>
  <c r="I274" i="2"/>
  <c r="J274" i="2" s="1"/>
  <c r="K274" i="2" s="1"/>
  <c r="M273" i="2"/>
  <c r="L273" i="2"/>
  <c r="K273" i="2"/>
  <c r="I273" i="2"/>
  <c r="J273" i="2" s="1"/>
  <c r="M272" i="2"/>
  <c r="L272" i="2"/>
  <c r="K272" i="2"/>
  <c r="I272" i="2"/>
  <c r="J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M259" i="2"/>
  <c r="L259" i="2"/>
  <c r="K259" i="2"/>
  <c r="I259" i="2"/>
  <c r="J259" i="2" s="1"/>
  <c r="M258" i="2"/>
  <c r="L258" i="2"/>
  <c r="K258" i="2"/>
  <c r="I258" i="2"/>
  <c r="J258" i="2" s="1"/>
  <c r="M257" i="2"/>
  <c r="L257" i="2"/>
  <c r="K257" i="2"/>
  <c r="I257" i="2"/>
  <c r="J257" i="2" s="1"/>
  <c r="I256" i="2"/>
  <c r="J256" i="2" s="1"/>
  <c r="K256" i="2" s="1"/>
  <c r="I255" i="2"/>
  <c r="J255" i="2" s="1"/>
  <c r="K255" i="2" s="1"/>
  <c r="M254" i="2"/>
  <c r="L254" i="2"/>
  <c r="K254" i="2"/>
  <c r="I254" i="2"/>
  <c r="J254" i="2" s="1"/>
  <c r="I253" i="2"/>
  <c r="J253" i="2" s="1"/>
  <c r="K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M242" i="2"/>
  <c r="L242" i="2"/>
  <c r="K242" i="2"/>
  <c r="I242" i="2"/>
  <c r="J242" i="2" s="1"/>
  <c r="M241" i="2"/>
  <c r="L241" i="2"/>
  <c r="K241" i="2"/>
  <c r="I241" i="2"/>
  <c r="J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M231" i="2"/>
  <c r="L231" i="2"/>
  <c r="K231" i="2"/>
  <c r="I231" i="2"/>
  <c r="J231" i="2" s="1"/>
  <c r="M230" i="2"/>
  <c r="L230" i="2"/>
  <c r="K230" i="2"/>
  <c r="I230" i="2"/>
  <c r="J230" i="2" s="1"/>
  <c r="I229" i="2"/>
  <c r="J229" i="2" s="1"/>
  <c r="K229" i="2" s="1"/>
  <c r="I228" i="2"/>
  <c r="J228" i="2" s="1"/>
  <c r="K228" i="2" s="1"/>
  <c r="M227" i="2"/>
  <c r="L227" i="2"/>
  <c r="K227" i="2"/>
  <c r="I227" i="2"/>
  <c r="J227" i="2" s="1"/>
  <c r="M226" i="2"/>
  <c r="L226" i="2"/>
  <c r="K226" i="2"/>
  <c r="I226" i="2"/>
  <c r="J226" i="2" s="1"/>
  <c r="M225" i="2"/>
  <c r="L225" i="2"/>
  <c r="K225" i="2"/>
  <c r="I225" i="2"/>
  <c r="J225" i="2" s="1"/>
  <c r="M224" i="2"/>
  <c r="L224" i="2"/>
  <c r="K224" i="2"/>
  <c r="I224" i="2"/>
  <c r="J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M217" i="2"/>
  <c r="L217" i="2"/>
  <c r="K217" i="2"/>
  <c r="I217" i="2"/>
  <c r="J217" i="2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I45" i="1" s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M339" i="1"/>
  <c r="L339" i="1"/>
  <c r="I339" i="1"/>
  <c r="J339" i="1" s="1"/>
  <c r="K339" i="1" s="1"/>
  <c r="M338" i="1"/>
  <c r="L338" i="1"/>
  <c r="I338" i="1"/>
  <c r="J338" i="1" s="1"/>
  <c r="K338" i="1" s="1"/>
  <c r="I41" i="5" l="1"/>
  <c r="K14" i="5"/>
  <c r="J41" i="5"/>
  <c r="K13" i="4"/>
  <c r="K25" i="2"/>
  <c r="J43" i="2"/>
  <c r="K14" i="2"/>
  <c r="J23" i="1"/>
  <c r="J45" i="1" s="1"/>
  <c r="I57" i="4"/>
  <c r="J57" i="4" s="1"/>
  <c r="K57" i="4" s="1"/>
  <c r="M56" i="4"/>
  <c r="L56" i="4"/>
  <c r="K56" i="4"/>
  <c r="I56" i="4"/>
  <c r="J56" i="4" s="1"/>
  <c r="I55" i="4"/>
  <c r="J55" i="4" s="1"/>
  <c r="K55" i="4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K274" i="1"/>
  <c r="I274" i="1"/>
  <c r="J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K23" i="1" l="1"/>
  <c r="I54" i="4" l="1"/>
  <c r="J54" i="4" s="1"/>
  <c r="K54" i="4" s="1"/>
  <c r="I53" i="4"/>
  <c r="J53" i="4" s="1"/>
  <c r="K53" i="4" s="1"/>
  <c r="I52" i="4"/>
  <c r="J52" i="4" s="1"/>
  <c r="K52" i="4" s="1"/>
  <c r="I25" i="4"/>
  <c r="I27" i="4" s="1"/>
  <c r="I24" i="4"/>
  <c r="M23" i="4"/>
  <c r="L23" i="4"/>
  <c r="K23" i="4"/>
  <c r="I23" i="4"/>
  <c r="J23" i="4" s="1"/>
  <c r="M10" i="4"/>
  <c r="L10" i="4"/>
  <c r="K10" i="4"/>
  <c r="I10" i="4"/>
  <c r="J10" i="4" s="1"/>
  <c r="I9" i="4"/>
  <c r="J9" i="4" s="1"/>
  <c r="K9" i="4" s="1"/>
  <c r="J25" i="4" l="1"/>
  <c r="J27" i="4" s="1"/>
  <c r="J24" i="4"/>
  <c r="I80" i="5"/>
  <c r="J80" i="5" s="1"/>
  <c r="K80" i="5" s="1"/>
  <c r="I79" i="5"/>
  <c r="J79" i="5" s="1"/>
  <c r="K79" i="5" s="1"/>
  <c r="I78" i="5"/>
  <c r="J78" i="5" s="1"/>
  <c r="K78" i="5" s="1"/>
  <c r="E21" i="3"/>
  <c r="F21" i="3"/>
  <c r="G21" i="3"/>
  <c r="H21" i="3"/>
  <c r="D21" i="3"/>
  <c r="E13" i="3"/>
  <c r="F13" i="3"/>
  <c r="G13" i="3"/>
  <c r="H13" i="3"/>
  <c r="D13" i="3"/>
  <c r="K25" i="4" l="1"/>
  <c r="K24" i="4"/>
  <c r="M224" i="1"/>
  <c r="L224" i="1"/>
  <c r="I224" i="1"/>
  <c r="J224" i="1" s="1"/>
  <c r="K224" i="1" s="1"/>
  <c r="M223" i="1"/>
  <c r="L223" i="1"/>
  <c r="I223" i="1"/>
  <c r="J223" i="1" s="1"/>
  <c r="K223" i="1" s="1"/>
  <c r="I42" i="4" l="1"/>
  <c r="I114" i="4" s="1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2" i="1"/>
  <c r="L12" i="1"/>
  <c r="I12" i="1"/>
  <c r="J12" i="1" s="1"/>
  <c r="K12" i="1" s="1"/>
  <c r="M11" i="1"/>
  <c r="L11" i="1"/>
  <c r="I11" i="1"/>
  <c r="J11" i="1" s="1"/>
  <c r="K11" i="1" s="1"/>
  <c r="J42" i="4" l="1"/>
  <c r="J114" i="4" s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2" i="4"/>
  <c r="I77" i="5"/>
  <c r="J77" i="5" s="1"/>
  <c r="K77" i="5" s="1"/>
  <c r="I76" i="5"/>
  <c r="J76" i="5" s="1"/>
  <c r="K76" i="5" s="1"/>
  <c r="I75" i="5"/>
  <c r="J75" i="5" s="1"/>
  <c r="K75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I87" i="5" s="1"/>
  <c r="M45" i="5"/>
  <c r="L45" i="5"/>
  <c r="K45" i="5"/>
  <c r="I45" i="5"/>
  <c r="J45" i="5" s="1"/>
  <c r="M44" i="5"/>
  <c r="L44" i="5"/>
  <c r="K44" i="5"/>
  <c r="I44" i="5"/>
  <c r="J44" i="5" s="1"/>
  <c r="M43" i="5"/>
  <c r="L43" i="5"/>
  <c r="K43" i="5"/>
  <c r="I43" i="5"/>
  <c r="J43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M138" i="1"/>
  <c r="L138" i="1"/>
  <c r="I138" i="1"/>
  <c r="J138" i="1" s="1"/>
  <c r="K138" i="1" s="1"/>
  <c r="J46" i="5" l="1"/>
  <c r="J87" i="5" s="1"/>
  <c r="J33" i="4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50" i="4"/>
  <c r="J50" i="4" s="1"/>
  <c r="K50" i="4" s="1"/>
  <c r="I49" i="4"/>
  <c r="J49" i="4" s="1"/>
  <c r="K49" i="4" s="1"/>
  <c r="J51" i="4" l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I482" i="2" l="1"/>
  <c r="K114" i="4"/>
  <c r="J97" i="2"/>
  <c r="J482" i="2" s="1"/>
  <c r="J89" i="2"/>
  <c r="J80" i="2"/>
  <c r="K51" i="4"/>
  <c r="J98" i="2"/>
  <c r="K97" i="2" l="1"/>
  <c r="K89" i="2"/>
  <c r="K80" i="2"/>
  <c r="K98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96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96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82" i="2" l="1"/>
  <c r="K496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2" i="5" l="1"/>
  <c r="L81" i="5"/>
  <c r="L83" i="5"/>
  <c r="L59" i="5"/>
  <c r="M81" i="5"/>
  <c r="M82" i="5"/>
  <c r="M83" i="5"/>
  <c r="M59" i="5"/>
  <c r="L23" i="5"/>
  <c r="L26" i="5"/>
  <c r="L19" i="5"/>
  <c r="L12" i="5"/>
  <c r="L10" i="5"/>
  <c r="L18" i="5"/>
  <c r="L11" i="5"/>
  <c r="L21" i="5"/>
  <c r="L14" i="5"/>
  <c r="L20" i="5"/>
  <c r="L24" i="5"/>
  <c r="L39" i="5"/>
  <c r="M23" i="5"/>
  <c r="M26" i="5"/>
  <c r="M19" i="5"/>
  <c r="M12" i="5"/>
  <c r="M18" i="5"/>
  <c r="M10" i="5"/>
  <c r="M11" i="5"/>
  <c r="M21" i="5"/>
  <c r="M14" i="5"/>
  <c r="M24" i="5"/>
  <c r="M20" i="5"/>
  <c r="M39" i="5"/>
  <c r="L87" i="4"/>
  <c r="L98" i="4"/>
  <c r="L83" i="4"/>
  <c r="L106" i="4"/>
  <c r="L97" i="4"/>
  <c r="L80" i="4"/>
  <c r="L93" i="4"/>
  <c r="L86" i="4"/>
  <c r="L82" i="4"/>
  <c r="L112" i="4"/>
  <c r="L89" i="4"/>
  <c r="L107" i="4"/>
  <c r="L96" i="4"/>
  <c r="L92" i="4"/>
  <c r="L85" i="4"/>
  <c r="L81" i="4"/>
  <c r="L111" i="4"/>
  <c r="L108" i="4"/>
  <c r="L84" i="4"/>
  <c r="L95" i="4"/>
  <c r="L88" i="4"/>
  <c r="L91" i="4"/>
  <c r="L76" i="4"/>
  <c r="L67" i="4"/>
  <c r="M83" i="4"/>
  <c r="M106" i="4"/>
  <c r="M97" i="4"/>
  <c r="M80" i="4"/>
  <c r="M93" i="4"/>
  <c r="M86" i="4"/>
  <c r="M82" i="4"/>
  <c r="M107" i="4"/>
  <c r="M112" i="4"/>
  <c r="M89" i="4"/>
  <c r="M96" i="4"/>
  <c r="M92" i="4"/>
  <c r="M85" i="4"/>
  <c r="M81" i="4"/>
  <c r="M111" i="4"/>
  <c r="M108" i="4"/>
  <c r="M95" i="4"/>
  <c r="M88" i="4"/>
  <c r="M98" i="4"/>
  <c r="M91" i="4"/>
  <c r="M84" i="4"/>
  <c r="M87" i="4"/>
  <c r="M76" i="4"/>
  <c r="M67" i="4"/>
  <c r="L13" i="4"/>
  <c r="L14" i="4"/>
  <c r="L15" i="4"/>
  <c r="M13" i="4"/>
  <c r="M15" i="4"/>
  <c r="M14" i="4"/>
  <c r="L41" i="2"/>
  <c r="L40" i="2"/>
  <c r="L36" i="2"/>
  <c r="L35" i="2"/>
  <c r="L38" i="2"/>
  <c r="L39" i="2"/>
  <c r="L13" i="2"/>
  <c r="L32" i="2"/>
  <c r="L28" i="2"/>
  <c r="L31" i="2"/>
  <c r="L29" i="2"/>
  <c r="L34" i="2"/>
  <c r="L33" i="2"/>
  <c r="L25" i="2"/>
  <c r="L478" i="2"/>
  <c r="L387" i="2"/>
  <c r="L425" i="2"/>
  <c r="L445" i="2"/>
  <c r="L458" i="2"/>
  <c r="L451" i="2"/>
  <c r="L431" i="2"/>
  <c r="L383" i="2"/>
  <c r="L470" i="2"/>
  <c r="L434" i="2"/>
  <c r="L427" i="2"/>
  <c r="L477" i="2"/>
  <c r="L454" i="2"/>
  <c r="L473" i="2"/>
  <c r="L457" i="2"/>
  <c r="L450" i="2"/>
  <c r="L430" i="2"/>
  <c r="L423" i="2"/>
  <c r="L420" i="2"/>
  <c r="L386" i="2"/>
  <c r="L452" i="2"/>
  <c r="L384" i="2"/>
  <c r="L469" i="2"/>
  <c r="L460" i="2"/>
  <c r="L413" i="2"/>
  <c r="L389" i="2"/>
  <c r="L479" i="2"/>
  <c r="L468" i="2"/>
  <c r="L480" i="2"/>
  <c r="L476" i="2"/>
  <c r="L453" i="2"/>
  <c r="L440" i="2"/>
  <c r="L433" i="2"/>
  <c r="L416" i="2"/>
  <c r="L392" i="2"/>
  <c r="L418" i="2"/>
  <c r="L472" i="2"/>
  <c r="L449" i="2"/>
  <c r="L385" i="2"/>
  <c r="L439" i="2"/>
  <c r="L442" i="2"/>
  <c r="L456" i="2"/>
  <c r="L446" i="2"/>
  <c r="L436" i="2"/>
  <c r="L422" i="2"/>
  <c r="L412" i="2"/>
  <c r="L409" i="2"/>
  <c r="L388" i="2"/>
  <c r="L475" i="2"/>
  <c r="L391" i="2"/>
  <c r="L428" i="2"/>
  <c r="L455" i="2"/>
  <c r="L435" i="2"/>
  <c r="L360" i="2"/>
  <c r="L347" i="2"/>
  <c r="L343" i="2"/>
  <c r="L304" i="2"/>
  <c r="L299" i="2"/>
  <c r="L319" i="2"/>
  <c r="L235" i="2"/>
  <c r="L375" i="2"/>
  <c r="L354" i="2"/>
  <c r="L311" i="2"/>
  <c r="L248" i="2"/>
  <c r="L256" i="2"/>
  <c r="L223" i="2"/>
  <c r="L380" i="2"/>
  <c r="L369" i="2"/>
  <c r="L365" i="2"/>
  <c r="L275" i="2"/>
  <c r="L271" i="2"/>
  <c r="L264" i="2"/>
  <c r="L229" i="2"/>
  <c r="L331" i="2"/>
  <c r="L358" i="2"/>
  <c r="L341" i="2"/>
  <c r="L302" i="2"/>
  <c r="L294" i="2"/>
  <c r="L322" i="2"/>
  <c r="L287" i="2"/>
  <c r="L283" i="2"/>
  <c r="L240" i="2"/>
  <c r="L325" i="2"/>
  <c r="L281" i="2"/>
  <c r="L349" i="2"/>
  <c r="L278" i="2"/>
  <c r="L253" i="2"/>
  <c r="L362" i="2"/>
  <c r="L269" i="2"/>
  <c r="L21" i="2"/>
  <c r="L11" i="2"/>
  <c r="L14" i="2"/>
  <c r="L24" i="2"/>
  <c r="L20" i="2"/>
  <c r="L10" i="2"/>
  <c r="L23" i="2"/>
  <c r="L18" i="2"/>
  <c r="L19" i="2"/>
  <c r="L12" i="2"/>
  <c r="L26" i="2"/>
  <c r="L69" i="5"/>
  <c r="L54" i="5"/>
  <c r="L65" i="5"/>
  <c r="L61" i="5"/>
  <c r="L66" i="5"/>
  <c r="L72" i="5"/>
  <c r="L57" i="5"/>
  <c r="L68" i="5"/>
  <c r="L64" i="5"/>
  <c r="L60" i="5"/>
  <c r="L70" i="5"/>
  <c r="L62" i="5"/>
  <c r="L71" i="5"/>
  <c r="L56" i="5"/>
  <c r="L74" i="5"/>
  <c r="L67" i="5"/>
  <c r="L63" i="5"/>
  <c r="L73" i="5"/>
  <c r="L58" i="5"/>
  <c r="L79" i="5"/>
  <c r="L76" i="5"/>
  <c r="L75" i="5"/>
  <c r="M65" i="5"/>
  <c r="M61" i="5"/>
  <c r="M72" i="5"/>
  <c r="M57" i="5"/>
  <c r="M68" i="5"/>
  <c r="M62" i="5"/>
  <c r="M64" i="5"/>
  <c r="M60" i="5"/>
  <c r="M71" i="5"/>
  <c r="M56" i="5"/>
  <c r="M66" i="5"/>
  <c r="M74" i="5"/>
  <c r="M67" i="5"/>
  <c r="M63" i="5"/>
  <c r="M58" i="5"/>
  <c r="M73" i="5"/>
  <c r="M70" i="5"/>
  <c r="M69" i="5"/>
  <c r="M54" i="5"/>
  <c r="M79" i="5"/>
  <c r="M75" i="5"/>
  <c r="M76" i="5"/>
  <c r="L35" i="5"/>
  <c r="L38" i="5"/>
  <c r="L28" i="5"/>
  <c r="L31" i="5"/>
  <c r="L37" i="5"/>
  <c r="L27" i="5"/>
  <c r="L36" i="5"/>
  <c r="L29" i="5"/>
  <c r="M38" i="5"/>
  <c r="M28" i="5"/>
  <c r="M31" i="5"/>
  <c r="M36" i="5"/>
  <c r="M35" i="5"/>
  <c r="M37" i="5"/>
  <c r="M27" i="5"/>
  <c r="M29" i="5"/>
  <c r="L75" i="4"/>
  <c r="L62" i="4"/>
  <c r="L69" i="4"/>
  <c r="L65" i="4"/>
  <c r="L58" i="4"/>
  <c r="L66" i="4"/>
  <c r="L63" i="4"/>
  <c r="L74" i="4"/>
  <c r="L61" i="4"/>
  <c r="L70" i="4"/>
  <c r="L64" i="4"/>
  <c r="L73" i="4"/>
  <c r="L60" i="4"/>
  <c r="L72" i="4"/>
  <c r="L59" i="4"/>
  <c r="L68" i="4"/>
  <c r="L55" i="4"/>
  <c r="L57" i="4"/>
  <c r="M65" i="4"/>
  <c r="M58" i="4"/>
  <c r="M74" i="4"/>
  <c r="M61" i="4"/>
  <c r="M70" i="4"/>
  <c r="M64" i="4"/>
  <c r="M73" i="4"/>
  <c r="M60" i="4"/>
  <c r="M69" i="4"/>
  <c r="M66" i="4"/>
  <c r="M63" i="4"/>
  <c r="M72" i="4"/>
  <c r="M59" i="4"/>
  <c r="M68" i="4"/>
  <c r="M75" i="4"/>
  <c r="M62" i="4"/>
  <c r="M55" i="4"/>
  <c r="M57" i="4"/>
  <c r="L379" i="2"/>
  <c r="L359" i="2"/>
  <c r="L356" i="2"/>
  <c r="L353" i="2"/>
  <c r="L324" i="2"/>
  <c r="L321" i="2"/>
  <c r="L318" i="2"/>
  <c r="L292" i="2"/>
  <c r="L246" i="2"/>
  <c r="L219" i="2"/>
  <c r="L373" i="2"/>
  <c r="L357" i="2"/>
  <c r="L233" i="2"/>
  <c r="L340" i="2"/>
  <c r="L330" i="2"/>
  <c r="L327" i="2"/>
  <c r="L314" i="2"/>
  <c r="L301" i="2"/>
  <c r="L298" i="2"/>
  <c r="L270" i="2"/>
  <c r="L267" i="2"/>
  <c r="L261" i="2"/>
  <c r="L255" i="2"/>
  <c r="L252" i="2"/>
  <c r="L239" i="2"/>
  <c r="L338" i="2"/>
  <c r="L382" i="2"/>
  <c r="L336" i="2"/>
  <c r="L282" i="2"/>
  <c r="L222" i="2"/>
  <c r="L244" i="2"/>
  <c r="L293" i="2"/>
  <c r="L247" i="2"/>
  <c r="L378" i="2"/>
  <c r="L368" i="2"/>
  <c r="L346" i="2"/>
  <c r="L317" i="2"/>
  <c r="L310" i="2"/>
  <c r="L291" i="2"/>
  <c r="L228" i="2"/>
  <c r="L218" i="2"/>
  <c r="L265" i="2"/>
  <c r="L237" i="2"/>
  <c r="L374" i="2"/>
  <c r="L339" i="2"/>
  <c r="L313" i="2"/>
  <c r="L266" i="2"/>
  <c r="L263" i="2"/>
  <c r="L260" i="2"/>
  <c r="L251" i="2"/>
  <c r="L245" i="2"/>
  <c r="L238" i="2"/>
  <c r="L250" i="2"/>
  <c r="L381" i="2"/>
  <c r="L361" i="2"/>
  <c r="L335" i="2"/>
  <c r="L329" i="2"/>
  <c r="L303" i="2"/>
  <c r="L234" i="2"/>
  <c r="L221" i="2"/>
  <c r="L377" i="2"/>
  <c r="L342" i="2"/>
  <c r="L316" i="2"/>
  <c r="L309" i="2"/>
  <c r="L364" i="2"/>
  <c r="L376" i="2"/>
  <c r="L334" i="2"/>
  <c r="L328" i="2"/>
  <c r="L274" i="2"/>
  <c r="L268" i="2"/>
  <c r="L262" i="2"/>
  <c r="L220" i="2"/>
  <c r="L348" i="2"/>
  <c r="L363" i="2"/>
  <c r="L337" i="2"/>
  <c r="L315" i="2"/>
  <c r="L286" i="2"/>
  <c r="L277" i="2"/>
  <c r="L243" i="2"/>
  <c r="L236" i="2"/>
  <c r="L290" i="2"/>
  <c r="L289" i="2"/>
  <c r="L280" i="2"/>
  <c r="L249" i="2"/>
  <c r="L232" i="2"/>
  <c r="L54" i="4"/>
  <c r="L9" i="4"/>
  <c r="M54" i="4"/>
  <c r="M9" i="4"/>
  <c r="L53" i="4"/>
  <c r="L52" i="4"/>
  <c r="M53" i="4"/>
  <c r="M52" i="4"/>
  <c r="L25" i="4"/>
  <c r="L24" i="4"/>
  <c r="M25" i="4"/>
  <c r="M24" i="4"/>
  <c r="L80" i="5"/>
  <c r="L78" i="5"/>
  <c r="M78" i="5"/>
  <c r="M80" i="5"/>
  <c r="L114" i="4"/>
  <c r="M114" i="4"/>
  <c r="L42" i="4"/>
  <c r="L36" i="4"/>
  <c r="L34" i="4"/>
  <c r="L50" i="4"/>
  <c r="M34" i="4"/>
  <c r="M42" i="4"/>
  <c r="M36" i="4"/>
  <c r="M50" i="4"/>
  <c r="L77" i="5"/>
  <c r="M77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213" i="2"/>
  <c r="L161" i="2"/>
  <c r="L9" i="2"/>
  <c r="L216" i="2"/>
  <c r="L212" i="2"/>
  <c r="L215" i="2"/>
  <c r="L211" i="2"/>
  <c r="L21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2" i="2"/>
  <c r="L27" i="4"/>
  <c r="M27" i="4"/>
  <c r="L45" i="2"/>
  <c r="L10" i="3"/>
  <c r="M10" i="3"/>
  <c r="L8" i="5"/>
  <c r="L41" i="5"/>
  <c r="L87" i="5"/>
  <c r="M8" i="5"/>
  <c r="M87" i="5"/>
  <c r="M41" i="5"/>
  <c r="L8" i="4"/>
  <c r="M8" i="4"/>
  <c r="L43" i="2"/>
  <c r="L8" i="2"/>
  <c r="K43" i="2" l="1"/>
  <c r="L496" i="1"/>
  <c r="M496" i="1" l="1"/>
  <c r="I10" i="3"/>
  <c r="J10" i="3" s="1"/>
  <c r="K10" i="3" l="1"/>
  <c r="K8" i="3"/>
  <c r="M6" i="2"/>
  <c r="M41" i="2" l="1"/>
  <c r="M40" i="2"/>
  <c r="M36" i="2"/>
  <c r="M35" i="2"/>
  <c r="M38" i="2"/>
  <c r="M39" i="2"/>
  <c r="M32" i="2"/>
  <c r="M13" i="2"/>
  <c r="M28" i="2"/>
  <c r="M31" i="2"/>
  <c r="M34" i="2"/>
  <c r="M33" i="2"/>
  <c r="M25" i="2"/>
  <c r="M29" i="2"/>
  <c r="M458" i="2"/>
  <c r="M451" i="2"/>
  <c r="M431" i="2"/>
  <c r="M383" i="2"/>
  <c r="M442" i="2"/>
  <c r="M470" i="2"/>
  <c r="M434" i="2"/>
  <c r="M427" i="2"/>
  <c r="M455" i="2"/>
  <c r="M428" i="2"/>
  <c r="M477" i="2"/>
  <c r="M454" i="2"/>
  <c r="M473" i="2"/>
  <c r="M457" i="2"/>
  <c r="M450" i="2"/>
  <c r="M430" i="2"/>
  <c r="M423" i="2"/>
  <c r="M420" i="2"/>
  <c r="M386" i="2"/>
  <c r="M478" i="2"/>
  <c r="M469" i="2"/>
  <c r="M460" i="2"/>
  <c r="M413" i="2"/>
  <c r="M389" i="2"/>
  <c r="M384" i="2"/>
  <c r="M418" i="2"/>
  <c r="M387" i="2"/>
  <c r="M480" i="2"/>
  <c r="M476" i="2"/>
  <c r="M453" i="2"/>
  <c r="M440" i="2"/>
  <c r="M433" i="2"/>
  <c r="M416" i="2"/>
  <c r="M392" i="2"/>
  <c r="M445" i="2"/>
  <c r="M472" i="2"/>
  <c r="M449" i="2"/>
  <c r="M385" i="2"/>
  <c r="M435" i="2"/>
  <c r="M456" i="2"/>
  <c r="M446" i="2"/>
  <c r="M436" i="2"/>
  <c r="M422" i="2"/>
  <c r="M412" i="2"/>
  <c r="M409" i="2"/>
  <c r="M388" i="2"/>
  <c r="M479" i="2"/>
  <c r="M475" i="2"/>
  <c r="M468" i="2"/>
  <c r="M452" i="2"/>
  <c r="M439" i="2"/>
  <c r="M425" i="2"/>
  <c r="M391" i="2"/>
  <c r="M319" i="2"/>
  <c r="M235" i="2"/>
  <c r="M354" i="2"/>
  <c r="M311" i="2"/>
  <c r="M248" i="2"/>
  <c r="M347" i="2"/>
  <c r="M380" i="2"/>
  <c r="M369" i="2"/>
  <c r="M365" i="2"/>
  <c r="M275" i="2"/>
  <c r="M271" i="2"/>
  <c r="M264" i="2"/>
  <c r="M229" i="2"/>
  <c r="M281" i="2"/>
  <c r="M304" i="2"/>
  <c r="M358" i="2"/>
  <c r="M341" i="2"/>
  <c r="M302" i="2"/>
  <c r="M294" i="2"/>
  <c r="M343" i="2"/>
  <c r="M322" i="2"/>
  <c r="M287" i="2"/>
  <c r="M283" i="2"/>
  <c r="M240" i="2"/>
  <c r="M256" i="2"/>
  <c r="M223" i="2"/>
  <c r="M299" i="2"/>
  <c r="M349" i="2"/>
  <c r="M278" i="2"/>
  <c r="M253" i="2"/>
  <c r="M362" i="2"/>
  <c r="M269" i="2"/>
  <c r="M325" i="2"/>
  <c r="M360" i="2"/>
  <c r="M375" i="2"/>
  <c r="M331" i="2"/>
  <c r="M14" i="2"/>
  <c r="M24" i="2"/>
  <c r="M20" i="2"/>
  <c r="M10" i="2"/>
  <c r="M23" i="2"/>
  <c r="M19" i="2"/>
  <c r="M26" i="2"/>
  <c r="M18" i="2"/>
  <c r="M12" i="2"/>
  <c r="M21" i="2"/>
  <c r="M11" i="2"/>
  <c r="M340" i="2"/>
  <c r="M330" i="2"/>
  <c r="M327" i="2"/>
  <c r="M314" i="2"/>
  <c r="M301" i="2"/>
  <c r="M298" i="2"/>
  <c r="M270" i="2"/>
  <c r="M267" i="2"/>
  <c r="M261" i="2"/>
  <c r="M255" i="2"/>
  <c r="M252" i="2"/>
  <c r="M239" i="2"/>
  <c r="M247" i="2"/>
  <c r="M382" i="2"/>
  <c r="M336" i="2"/>
  <c r="M282" i="2"/>
  <c r="M222" i="2"/>
  <c r="M293" i="2"/>
  <c r="M250" i="2"/>
  <c r="M328" i="2"/>
  <c r="M268" i="2"/>
  <c r="M378" i="2"/>
  <c r="M368" i="2"/>
  <c r="M346" i="2"/>
  <c r="M317" i="2"/>
  <c r="M310" i="2"/>
  <c r="M291" i="2"/>
  <c r="M228" i="2"/>
  <c r="M218" i="2"/>
  <c r="M374" i="2"/>
  <c r="M339" i="2"/>
  <c r="M313" i="2"/>
  <c r="M266" i="2"/>
  <c r="M263" i="2"/>
  <c r="M260" i="2"/>
  <c r="M251" i="2"/>
  <c r="M245" i="2"/>
  <c r="M238" i="2"/>
  <c r="M357" i="2"/>
  <c r="M376" i="2"/>
  <c r="M381" i="2"/>
  <c r="M361" i="2"/>
  <c r="M335" i="2"/>
  <c r="M329" i="2"/>
  <c r="M303" i="2"/>
  <c r="M234" i="2"/>
  <c r="M221" i="2"/>
  <c r="M274" i="2"/>
  <c r="M377" i="2"/>
  <c r="M342" i="2"/>
  <c r="M316" i="2"/>
  <c r="M309" i="2"/>
  <c r="M348" i="2"/>
  <c r="M233" i="2"/>
  <c r="M262" i="2"/>
  <c r="M373" i="2"/>
  <c r="M364" i="2"/>
  <c r="M338" i="2"/>
  <c r="M290" i="2"/>
  <c r="M265" i="2"/>
  <c r="M244" i="2"/>
  <c r="M237" i="2"/>
  <c r="M220" i="2"/>
  <c r="M363" i="2"/>
  <c r="M337" i="2"/>
  <c r="M315" i="2"/>
  <c r="M286" i="2"/>
  <c r="M277" i="2"/>
  <c r="M243" i="2"/>
  <c r="M236" i="2"/>
  <c r="M289" i="2"/>
  <c r="M280" i="2"/>
  <c r="M249" i="2"/>
  <c r="M232" i="2"/>
  <c r="M379" i="2"/>
  <c r="M359" i="2"/>
  <c r="M356" i="2"/>
  <c r="M353" i="2"/>
  <c r="M324" i="2"/>
  <c r="M321" i="2"/>
  <c r="M318" i="2"/>
  <c r="M292" i="2"/>
  <c r="M246" i="2"/>
  <c r="M219" i="2"/>
  <c r="M334" i="2"/>
  <c r="M213" i="2"/>
  <c r="M161" i="2"/>
  <c r="M9" i="2"/>
  <c r="M212" i="2"/>
  <c r="M216" i="2"/>
  <c r="M215" i="2"/>
  <c r="M211" i="2"/>
  <c r="M214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2" i="2"/>
  <c r="M45" i="2"/>
  <c r="M43" i="2"/>
  <c r="M8" i="2"/>
  <c r="K9" i="3" l="1"/>
  <c r="I8" i="3"/>
  <c r="I9" i="3" l="1"/>
  <c r="I13" i="3" s="1"/>
  <c r="K87" i="5" l="1"/>
  <c r="J8" i="5"/>
  <c r="K8" i="5" s="1"/>
  <c r="J9" i="3"/>
  <c r="J13" i="3" s="1"/>
  <c r="J8" i="3"/>
  <c r="L21" i="3" l="1"/>
  <c r="M21" i="3"/>
  <c r="L13" i="3"/>
  <c r="M13" i="3"/>
  <c r="K41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<sst xmlns="http://schemas.openxmlformats.org/spreadsheetml/2006/main" count="2377" uniqueCount="577">
  <si>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</si>
  <si>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</si>
  <si>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</si>
  <si>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</si>
  <si>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</si>
  <si>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</si>
  <si>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</si>
  <si>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</si>
  <si>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</si>
  <si>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</si>
  <si>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</si>
  <si>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</si>
  <si>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</si>
  <si>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</si>
  <si>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</si>
  <si>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</si>
  <si>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</si>
  <si>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</si>
  <si>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</si>
  <si>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</si>
  <si>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</si>
  <si>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</si>
  <si>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</si>
  <si>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</si>
  <si>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</si>
  <si>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</si>
  <si>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</si>
  <si>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</si>
  <si>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</si>
  <si>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</si>
  <si>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</si>
  <si>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</si>
  <si>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</si>
  <si>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</si>
  <si>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</si>
  <si>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</si>
  <si>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</si>
  <si>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</si>
  <si>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</si>
  <si>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</si>
  <si>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</si>
  <si>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</si>
  <si>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</si>
  <si>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</si>
  <si>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</si>
  <si>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</si>
  <si>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412200</t>
  </si>
  <si>
    <t>DONATIONS</t>
  </si>
  <si>
    <t>419950</t>
  </si>
  <si>
    <t>OTHER LOCAL REVENUES</t>
  </si>
  <si>
    <t xml:space="preserve">   LOCAL REVENUES Total</t>
  </si>
  <si>
    <t xml:space="preserve">   STATE SOURCES</t>
  </si>
  <si>
    <t>431200</t>
  </si>
  <si>
    <t>TOTAL QBE FORMULA EARNINGS</t>
  </si>
  <si>
    <t>438000</t>
  </si>
  <si>
    <t>OTHER GRANTS FROM GEORGIA DOE</t>
  </si>
  <si>
    <t xml:space="preserve">   STATE SOURCES Total</t>
  </si>
  <si>
    <t>453000</t>
  </si>
  <si>
    <t>SALE/COMP - FIXED ASSETS LOSS</t>
  </si>
  <si>
    <t>463000</t>
  </si>
  <si>
    <t>SPECIAL ITEMS</t>
  </si>
  <si>
    <t>464000</t>
  </si>
  <si>
    <t>EXTRAORDINARY ITEMS</t>
  </si>
  <si>
    <t xml:space="preserve">   INSTRUCTION</t>
  </si>
  <si>
    <t>511000</t>
  </si>
  <si>
    <t>TEACHERS</t>
  </si>
  <si>
    <t>SUBSTITUTE/TEMPORARY EMPLOYEE</t>
  </si>
  <si>
    <t>511400</t>
  </si>
  <si>
    <t>514200</t>
  </si>
  <si>
    <t>SALARY OF CLERICAL STAFF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</si>
  <si>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</si>
  <si>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</si>
  <si>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</si>
  <si>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</si>
  <si>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</si>
  <si>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</si>
  <si>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</si>
  <si>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</si>
  <si>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</si>
  <si>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</si>
  <si>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</si>
  <si>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</si>
  <si>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</si>
  <si>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</si>
  <si>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</si>
  <si>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</si>
  <si>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</si>
  <si>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</si>
  <si>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</si>
  <si>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</si>
  <si>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</si>
  <si>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</si>
  <si>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</si>
  <si>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</si>
  <si>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</si>
  <si>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</si>
  <si>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</si>
  <si>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</si>
  <si>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</si>
  <si>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</si>
  <si>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561200</t>
  </si>
  <si>
    <t>COMPUTER SOFTWARE</t>
  </si>
  <si>
    <t>561500</t>
  </si>
  <si>
    <t>EXPENDABLE EQUIPMENT</t>
  </si>
  <si>
    <t>561600</t>
  </si>
  <si>
    <t>EXPENDABLE COMPUTER EQUIPMENT</t>
  </si>
  <si>
    <t>564200</t>
  </si>
  <si>
    <t>BOOKS (OTHER THAN TEXTBOOKS)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</si>
  <si>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</si>
  <si>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</si>
  <si>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</si>
  <si>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</si>
  <si>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</si>
  <si>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</si>
  <si>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</si>
  <si>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</si>
  <si>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</si>
  <si>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</si>
  <si>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</si>
  <si>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</si>
  <si>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519100</t>
  </si>
  <si>
    <t>OTHER ADMINISTRATIVE PERSONNEL</t>
  </si>
  <si>
    <t>543200</t>
  </si>
  <si>
    <t>REPAIR &amp; MAINT SERVICE-TECH</t>
  </si>
  <si>
    <t xml:space="preserve">   PUPIL SERVICES Total</t>
  </si>
  <si>
    <t xml:space="preserve">   GENERAL ADMINISTRATION</t>
  </si>
  <si>
    <t xml:space="preserve">   GENERAL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</si>
  <si>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</si>
  <si>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</si>
  <si>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</si>
  <si>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</si>
  <si>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</si>
  <si>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</si>
  <si>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</si>
  <si>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571500</t>
  </si>
  <si>
    <t>LAND IMPROVEMENTS</t>
  </si>
  <si>
    <t xml:space="preserve">   MAINTENANCE AND OPERATION OF PLANT SERVICES Total</t>
  </si>
  <si>
    <t xml:space="preserve">   STUDENT TRANSPORTATION SERVICE</t>
  </si>
  <si>
    <t>573200</t>
  </si>
  <si>
    <t>PURCHASE/LEASE - BUSES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</si>
  <si>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</si>
  <si>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</si>
  <si>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</si>
  <si>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SCHOOL NUTRITION PROGRAM</t>
  </si>
  <si>
    <t xml:space="preserve">   SCHOOL NUTRITION PROGRAM Total</t>
  </si>
  <si>
    <t>571000</t>
  </si>
  <si>
    <t>LAND ACQUISITION &amp; DEVELOPMENT</t>
  </si>
  <si>
    <t>530001</t>
  </si>
  <si>
    <t>ARCHITECT/ENGINEER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</si>
  <si>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</si>
  <si>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</si>
  <si>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</si>
  <si>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</si>
  <si>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</si>
  <si>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</si>
  <si>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</si>
  <si>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</si>
  <si>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</si>
  <si>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</si>
  <si>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</si>
  <si>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</si>
  <si>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</si>
  <si>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</si>
  <si>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</si>
  <si>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</si>
  <si>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</si>
  <si>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</si>
  <si>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</si>
  <si>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</si>
  <si>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</si>
  <si>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</si>
  <si>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</si>
  <si>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</si>
  <si>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</si>
  <si>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</si>
  <si>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</si>
  <si>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</si>
  <si>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</si>
  <si>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</si>
  <si>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</si>
  <si>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</si>
  <si>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</si>
  <si>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</si>
  <si>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</si>
  <si>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</si>
  <si>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</si>
  <si>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</si>
  <si>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</si>
  <si>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</si>
  <si>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</si>
  <si>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</si>
  <si>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>459951</t>
  </si>
  <si>
    <t>SCHOOL RESTITUTION</t>
  </si>
  <si>
    <t>459950</t>
  </si>
  <si>
    <t>OTHER SOURCE</t>
  </si>
  <si>
    <t>511300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</si>
  <si>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</si>
  <si>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</si>
  <si>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</si>
  <si>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</si>
  <si>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</si>
  <si>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</si>
  <si>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</si>
  <si>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</si>
  <si>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</si>
  <si>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</si>
  <si>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</si>
  <si>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</si>
  <si>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</si>
  <si>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</si>
  <si>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</si>
  <si>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</si>
  <si>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</si>
  <si>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</si>
  <si>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</si>
  <si>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</si>
  <si>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</si>
  <si>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</si>
  <si>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</si>
  <si>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</si>
  <si>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519910</t>
  </si>
  <si>
    <t>EXTRA ACTIVITY SALARIES</t>
  </si>
  <si>
    <t>520000</t>
  </si>
  <si>
    <t>EMPLOYEE BENEFITS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</si>
  <si>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</si>
  <si>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</si>
  <si>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</si>
  <si>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</si>
  <si>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</si>
  <si>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</si>
  <si>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</si>
  <si>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</si>
  <si>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</si>
  <si>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</si>
  <si>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</si>
  <si>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</si>
  <si>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553000</t>
  </si>
  <si>
    <t>COMMUNICATION</t>
  </si>
  <si>
    <t>559400</t>
  </si>
  <si>
    <t>PAYMENTS TO CHARTER SCHOOLS</t>
  </si>
  <si>
    <t>561100</t>
  </si>
  <si>
    <t>SUPPLIES - TECHNOLOGY RELATED</t>
  </si>
  <si>
    <t>564000</t>
  </si>
  <si>
    <t>DIGITAL/ELECTRONIC TEXTBOOKS</t>
  </si>
  <si>
    <t>564100</t>
  </si>
  <si>
    <t>TEXTBOOKS - PRINTED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</si>
  <si>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</si>
  <si>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</si>
  <si>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</si>
  <si>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</si>
  <si>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</si>
  <si>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</si>
  <si>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</si>
  <si>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</si>
  <si>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</si>
  <si>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</si>
  <si>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</si>
  <si>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</si>
  <si>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</si>
  <si>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</si>
  <si>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</si>
  <si>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</si>
  <si>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</si>
  <si>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</si>
  <si>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544400</t>
  </si>
  <si>
    <t>OTHER RENTALS</t>
  </si>
  <si>
    <t>573500</t>
  </si>
  <si>
    <t>PURCHASE - SOFTWARE (CAPITAL)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</si>
  <si>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</si>
  <si>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</si>
  <si>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</si>
  <si>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</si>
  <si>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</si>
  <si>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</si>
  <si>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</si>
  <si>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</si>
  <si>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</si>
  <si>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</si>
  <si>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</si>
  <si>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</si>
  <si>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</si>
  <si>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</si>
  <si>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</si>
  <si>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</si>
  <si>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</si>
  <si>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</si>
  <si>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</si>
  <si>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</si>
  <si>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</si>
  <si>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</si>
  <si>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</si>
  <si>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</si>
  <si>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</si>
  <si>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</si>
  <si>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</si>
  <si>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</si>
  <si>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</si>
  <si>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</si>
  <si>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</si>
  <si>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</si>
  <si>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</si>
  <si>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</si>
  <si>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</si>
  <si>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</si>
  <si>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</si>
  <si>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</si>
  <si>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</si>
  <si>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</si>
  <si>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</si>
  <si>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558099</t>
  </si>
  <si>
    <t>TRAVEL-ANNUAL BOARD RETREAT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</si>
  <si>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</si>
  <si>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</si>
  <si>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</si>
  <si>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</si>
  <si>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</si>
  <si>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</si>
  <si>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>556900</t>
  </si>
  <si>
    <t>OTHER TUITION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</si>
  <si>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</si>
  <si>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</si>
  <si>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</si>
  <si>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</si>
  <si>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</si>
  <si>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</si>
  <si>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</si>
  <si>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</si>
  <si>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</si>
  <si>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</si>
  <si>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</si>
  <si>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</si>
  <si>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</si>
  <si>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</si>
  <si>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</si>
  <si>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</si>
  <si>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</si>
  <si>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</si>
  <si>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</si>
  <si>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</si>
  <si>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</si>
  <si>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</si>
  <si>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</si>
  <si>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</si>
  <si>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</si>
  <si>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</si>
  <si>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</si>
  <si>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</si>
  <si>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</si>
  <si>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</si>
  <si>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</si>
  <si>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</si>
  <si>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</si>
  <si>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</si>
  <si>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</si>
  <si>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</si>
  <si>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</si>
  <si>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</si>
  <si>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</si>
  <si>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</si>
  <si>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</si>
  <si>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</si>
  <si>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</si>
  <si>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</si>
  <si>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</si>
  <si>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</si>
  <si>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</si>
  <si>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</si>
  <si>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</si>
  <si>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</si>
  <si>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</si>
  <si>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</si>
  <si>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</si>
  <si>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</si>
  <si>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</si>
  <si>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</si>
  <si>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</si>
  <si>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</si>
  <si>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</si>
  <si>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</si>
  <si>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>518000</t>
  </si>
  <si>
    <t>BUS DRIVERS</t>
  </si>
  <si>
    <t>551900</t>
  </si>
  <si>
    <t>STUD TRANSP PURCHASED-OTH SRCE</t>
  </si>
  <si>
    <t>562008</t>
  </si>
  <si>
    <t>ENERGY-FIELD TRIP GENERIC</t>
  </si>
  <si>
    <t>599000</t>
  </si>
  <si>
    <t>OTHER USES</t>
  </si>
  <si>
    <t>514300</t>
  </si>
  <si>
    <t>RESEARCH PERSONNEL</t>
  </si>
  <si>
    <t>524000</t>
  </si>
  <si>
    <t>EMPLOYEES RETIREMENT SYSTEM</t>
  </si>
  <si>
    <t xml:space="preserve">   OTHER SUPPORT SERVICES</t>
  </si>
  <si>
    <t xml:space="preserve">   OTHER SUPPORT SERVICES Total</t>
  </si>
  <si>
    <t xml:space="preserve">   ENTERPRISE OPERATIONS</t>
  </si>
  <si>
    <t xml:space="preserve">   ENTERPRISE OPERATIONS Total</t>
  </si>
  <si>
    <t>558030</t>
  </si>
  <si>
    <t>TRAVEL-BD MEMBER, W. MCGINNISS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</si>
  <si>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</si>
  <si>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</si>
  <si>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</si>
  <si>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</si>
  <si>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</si>
  <si>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</si>
  <si>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</si>
  <si>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</si>
  <si>
    <t>OTHER COST-BOARD LEGAL FEES  **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</si>
  <si>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</si>
  <si>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</si>
  <si>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</si>
  <si>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</si>
  <si>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</si>
  <si>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</si>
  <si>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</si>
  <si>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</si>
  <si>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</si>
  <si>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</si>
  <si>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</si>
  <si>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</si>
  <si>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 xml:space="preserve">   FEDERAL SOURCES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</si>
  <si>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</si>
  <si>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</si>
  <si>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</si>
  <si>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</si>
  <si>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</si>
  <si>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</si>
  <si>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</si>
  <si>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</si>
  <si>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445200</t>
  </si>
  <si>
    <t>OTH FED GRANTS THRU GA DOE</t>
  </si>
  <si>
    <t>445350</t>
  </si>
  <si>
    <t>CARES ACT-ESSER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</si>
  <si>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</si>
  <si>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</si>
  <si>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</si>
  <si>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</si>
  <si>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</si>
  <si>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</si>
  <si>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</si>
  <si>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</si>
  <si>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</si>
  <si>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</si>
  <si>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</si>
  <si>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</si>
  <si>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</si>
  <si>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</si>
  <si>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</si>
  <si>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</si>
  <si>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</si>
  <si>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</si>
  <si>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</si>
  <si>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</si>
  <si>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 xml:space="preserve">   FEDERAL SOURCES Total</t>
  </si>
  <si>
    <t>451300</t>
  </si>
  <si>
    <t>ACCR INTEREST-ISSUANCE OF BOND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</si>
  <si>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</si>
  <si>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</si>
  <si>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</si>
  <si>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</si>
  <si>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</si>
  <si>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</si>
  <si>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</si>
  <si>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</si>
  <si>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</si>
  <si>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</si>
  <si>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</si>
  <si>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</si>
  <si>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</si>
  <si>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</si>
  <si>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528000</t>
  </si>
  <si>
    <t>BENEFIT IN LIEU OF SOCIAL SECU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</si>
  <si>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</si>
  <si>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</si>
  <si>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</si>
  <si>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</si>
  <si>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</si>
  <si>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</si>
  <si>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</si>
  <si>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</si>
  <si>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</si>
  <si>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</si>
  <si>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</si>
  <si>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</si>
  <si>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</si>
  <si>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</si>
  <si>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</si>
  <si>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522000</t>
  </si>
  <si>
    <t>FICA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</si>
  <si>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</si>
  <si>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</si>
  <si>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</si>
  <si>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</si>
  <si>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</si>
  <si>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</si>
  <si>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</si>
  <si>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</si>
  <si>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</si>
  <si>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</si>
  <si>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</si>
  <si>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</si>
  <si>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</si>
  <si>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</si>
  <si>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</si>
  <si>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</si>
  <si>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</si>
  <si>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</si>
  <si>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</si>
  <si>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</si>
  <si>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</si>
  <si>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</si>
  <si>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</si>
  <si>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</si>
  <si>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</si>
  <si>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</si>
  <si>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</si>
  <si>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</si>
  <si>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</si>
  <si>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</si>
  <si>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</si>
  <si>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</si>
  <si>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</si>
  <si>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</si>
  <si>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</si>
  <si>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</si>
  <si>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</si>
  <si>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</si>
  <si>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</si>
  <si>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</si>
  <si>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</si>
  <si>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</si>
  <si>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</si>
  <si>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</si>
  <si>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</si>
  <si>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</si>
  <si>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</si>
  <si>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</si>
  <si>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</si>
  <si>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</si>
  <si>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</si>
  <si>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</si>
  <si>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</si>
  <si>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</si>
  <si>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</si>
  <si>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</si>
  <si>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</si>
  <si>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</si>
  <si>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</si>
  <si>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</si>
  <si>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</si>
  <si>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</si>
  <si>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445300</t>
  </si>
  <si>
    <t>ALL OTHER FEDERAL GRANTS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</si>
  <si>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</si>
  <si>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</si>
  <si>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</si>
  <si>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</si>
  <si>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</si>
  <si>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</si>
  <si>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</si>
  <si>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</si>
  <si>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</si>
  <si>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</si>
  <si>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</si>
  <si>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</si>
  <si>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</si>
  <si>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</si>
  <si>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</si>
  <si>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</si>
  <si>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</si>
  <si>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</si>
  <si>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</si>
  <si>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</si>
  <si>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</si>
  <si>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</si>
  <si>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</si>
  <si>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</si>
  <si>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578100</t>
  </si>
  <si>
    <t>AMORTIZE EXP-INTANGIBLE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</si>
</sst>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8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4" t="s">
        <v>38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5">
        <v>45016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9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149</v>
      </c>
      <c r="C8" s="51" t="s">
        <v>150</v>
      </c>
      <c r="D8" s="57">
        <v>745921752</v>
      </c>
      <c r="E8" s="57">
        <v>745921752</v>
      </c>
      <c r="F8" s="57">
        <v>9661650.1199999992</v>
      </c>
      <c r="G8" s="57">
        <v>736912331.01999998</v>
      </c>
      <c r="H8" s="57">
        <v>0</v>
      </c>
      <c r="I8" s="57">
        <f t="shared" ref="I8" si="0">SUM(G8:H8)</f>
        <v>736912331.01999998</v>
      </c>
      <c r="J8" s="57">
        <f t="shared" ref="J8:J12" si="1">E8-I8</f>
        <v>9009420.9800000191</v>
      </c>
      <c r="K8" s="58">
        <f t="shared" ref="K8:K12" si="2">IF(E8=0,"NA",J8/E8)</f>
        <v>1.2078238710486109E-2</v>
      </c>
      <c r="L8" s="58">
        <f t="shared" ref="L8:L12" si="3">IF(E8=0,"NA",(  ( F8 - (E8/$L$6)) / (E8/$L$6)))</f>
        <v>-0.98704736777806157</v>
      </c>
      <c r="M8" s="58">
        <f t="shared" ref="M8:M12" si="4">IF(E8=0,"NA",(  ( G8 - ($M$6*(E8/12))) / ($M$6*(E8/12))))</f>
        <v>0.31722901505268519</v>
      </c>
      <c r="R8" s="54"/>
      <c r="S8" s="54"/>
      <c r="T8" s="54"/>
      <c r="U8" s="54"/>
      <c r="V8" s="54"/>
    </row>
    <row r="9" spans="1:25" s="51" customFormat="1" x14ac:dyDescent="0.2">
      <c r="B9" s="51" t="s">
        <v>151</v>
      </c>
      <c r="C9" s="51" t="s">
        <v>152</v>
      </c>
      <c r="D9" s="57">
        <v>15000000</v>
      </c>
      <c r="E9" s="57">
        <v>15000000</v>
      </c>
      <c r="F9" s="57">
        <v>498511.07</v>
      </c>
      <c r="G9" s="57">
        <v>6531836.8399999999</v>
      </c>
      <c r="H9" s="57">
        <v>0</v>
      </c>
      <c r="I9" s="57">
        <f t="shared" ref="I9:I10" si="5">SUM(G9:H9)</f>
        <v>6531836.8399999999</v>
      </c>
      <c r="J9" s="57">
        <f t="shared" si="1"/>
        <v>8468163.1600000001</v>
      </c>
      <c r="K9" s="58">
        <f t="shared" si="2"/>
        <v>0.56454421066666671</v>
      </c>
      <c r="L9" s="58">
        <f t="shared" si="3"/>
        <v>-0.96676592866666666</v>
      </c>
      <c r="M9" s="58">
        <f t="shared" si="4"/>
        <v>-0.41939228088888891</v>
      </c>
      <c r="R9" s="54"/>
      <c r="S9" s="54"/>
      <c r="T9" s="54"/>
      <c r="U9" s="54"/>
      <c r="V9" s="54"/>
    </row>
    <row r="10" spans="1:25" s="51" customFormat="1" x14ac:dyDescent="0.2">
      <c r="B10" s="51" t="s">
        <v>153</v>
      </c>
      <c r="C10" s="51" t="s">
        <v>154</v>
      </c>
      <c r="D10" s="57">
        <v>2800000</v>
      </c>
      <c r="E10" s="57">
        <v>2800000</v>
      </c>
      <c r="F10" s="57">
        <v>844307.47</v>
      </c>
      <c r="G10" s="57">
        <v>2913141.02</v>
      </c>
      <c r="H10" s="57">
        <v>0</v>
      </c>
      <c r="I10" s="57">
        <f t="shared" si="5"/>
        <v>2913141.02</v>
      </c>
      <c r="J10" s="57">
        <f t="shared" si="1"/>
        <v>-113141.02000000002</v>
      </c>
      <c r="K10" s="58">
        <f t="shared" si="2"/>
        <v>-4.0407507142857152E-2</v>
      </c>
      <c r="L10" s="58">
        <f t="shared" si="3"/>
        <v>-0.69846161785714289</v>
      </c>
      <c r="M10" s="58">
        <f t="shared" si="4"/>
        <v>0.38721000952380952</v>
      </c>
      <c r="R10" s="54"/>
      <c r="S10" s="54"/>
      <c r="T10" s="54"/>
      <c r="U10" s="54"/>
      <c r="V10" s="54"/>
    </row>
    <row r="11" spans="1:25" s="51" customFormat="1" x14ac:dyDescent="0.2">
      <c r="B11" s="51" t="s">
        <v>155</v>
      </c>
      <c r="C11" s="51" t="s">
        <v>156</v>
      </c>
      <c r="D11" s="57">
        <v>29000000</v>
      </c>
      <c r="E11" s="57">
        <v>29000000</v>
      </c>
      <c r="F11" s="57">
        <v>2639709.92</v>
      </c>
      <c r="G11" s="57">
        <v>23302075.309999999</v>
      </c>
      <c r="H11" s="57">
        <v>0</v>
      </c>
      <c r="I11" s="57">
        <f t="shared" ref="I11:I14" si="6">SUM(G11:H11)</f>
        <v>23302075.309999999</v>
      </c>
      <c r="J11" s="57">
        <f t="shared" si="1"/>
        <v>5697924.6900000013</v>
      </c>
      <c r="K11" s="58">
        <f t="shared" si="2"/>
        <v>0.19648016172413799</v>
      </c>
      <c r="L11" s="58">
        <f t="shared" si="3"/>
        <v>-0.90897551999999993</v>
      </c>
      <c r="M11" s="58">
        <f t="shared" si="4"/>
        <v>7.1359784367816037E-2</v>
      </c>
      <c r="R11" s="54"/>
      <c r="S11" s="54"/>
      <c r="T11" s="54"/>
      <c r="U11" s="54"/>
      <c r="V11" s="54"/>
    </row>
    <row r="12" spans="1:25" s="51" customFormat="1" x14ac:dyDescent="0.2">
      <c r="B12" s="51" t="s">
        <v>46</v>
      </c>
      <c r="C12" s="51" t="s">
        <v>47</v>
      </c>
      <c r="D12" s="57">
        <v>4300</v>
      </c>
      <c r="E12" s="57">
        <v>39629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39629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ht="13.5" customHeight="1" x14ac:dyDescent="0.2">
      <c r="B13" s="51" t="s">
        <v>157</v>
      </c>
      <c r="C13" s="51" t="s">
        <v>158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si="6"/>
        <v>0</v>
      </c>
      <c r="J13" s="57">
        <f t="shared" ref="J13:J35" si="7">E13-I13</f>
        <v>30000</v>
      </c>
      <c r="K13" s="58">
        <f t="shared" ref="K13:K35" si="8">IF(E13=0,"NA",J13/E13)</f>
        <v>1</v>
      </c>
      <c r="L13" s="58">
        <f t="shared" ref="L13:L35" si="9">IF(E13=0,"NA",(  ( F13 - (E13/$L$6)) / (E13/$L$6)))</f>
        <v>-1</v>
      </c>
      <c r="M13" s="58">
        <f t="shared" ref="M13:M35" si="10">IF(E13=0,"NA",(  ( G13 - ($M$6*(E13/12))) / ($M$6*(E13/12))))</f>
        <v>-1</v>
      </c>
      <c r="R13" s="54"/>
      <c r="S13" s="54"/>
      <c r="T13" s="54"/>
      <c r="U13" s="54"/>
      <c r="V13" s="54"/>
    </row>
    <row r="14" spans="1:25" s="51" customFormat="1" x14ac:dyDescent="0.2">
      <c r="B14" s="51" t="s">
        <v>159</v>
      </c>
      <c r="C14" s="51" t="s">
        <v>160</v>
      </c>
      <c r="D14" s="57"/>
      <c r="E14" s="57"/>
      <c r="F14" s="57">
        <v>0</v>
      </c>
      <c r="G14" s="57">
        <v>0</v>
      </c>
      <c r="H14" s="57">
        <v>0</v>
      </c>
      <c r="I14" s="57">
        <f t="shared" si="6"/>
        <v>0</v>
      </c>
      <c r="J14" s="57">
        <f t="shared" si="7"/>
        <v>0</v>
      </c>
      <c r="K14" s="58" t="str">
        <f t="shared" si="8"/>
        <v>NA</v>
      </c>
      <c r="L14" s="58" t="str">
        <f t="shared" si="9"/>
        <v>NA</v>
      </c>
      <c r="M14" s="58" t="str">
        <f t="shared" si="10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161</v>
      </c>
      <c r="C15" s="51" t="s">
        <v>162</v>
      </c>
      <c r="D15" s="57">
        <v>75000</v>
      </c>
      <c r="E15" s="57">
        <v>75000</v>
      </c>
      <c r="F15" s="57">
        <v>151907.62</v>
      </c>
      <c r="G15" s="57">
        <v>823578.85</v>
      </c>
      <c r="H15" s="57">
        <v>0</v>
      </c>
      <c r="I15" s="57">
        <f t="shared" ref="I15:I35" si="11">SUM(G15:H15)</f>
        <v>823578.85</v>
      </c>
      <c r="J15" s="57">
        <f t="shared" si="7"/>
        <v>-748578.85</v>
      </c>
      <c r="K15" s="58">
        <f t="shared" si="8"/>
        <v>-9.9810513333333333</v>
      </c>
      <c r="L15" s="58">
        <f t="shared" si="9"/>
        <v>1.0254349333333332</v>
      </c>
      <c r="M15" s="58">
        <f t="shared" si="10"/>
        <v>13.641401777777777</v>
      </c>
      <c r="R15" s="54"/>
      <c r="S15" s="54"/>
      <c r="T15" s="54"/>
      <c r="U15" s="54"/>
      <c r="V15" s="54"/>
    </row>
    <row r="16" spans="1:25" s="51" customFormat="1" x14ac:dyDescent="0.2">
      <c r="B16" s="51" t="s">
        <v>163</v>
      </c>
      <c r="C16" s="51" t="s">
        <v>164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si="11"/>
        <v>565</v>
      </c>
      <c r="J16" s="57">
        <f t="shared" si="7"/>
        <v>-565</v>
      </c>
      <c r="K16" s="58" t="str">
        <f t="shared" si="8"/>
        <v>NA</v>
      </c>
      <c r="L16" s="58" t="str">
        <f t="shared" si="9"/>
        <v>NA</v>
      </c>
      <c r="M16" s="58" t="str">
        <f t="shared" si="10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165</v>
      </c>
      <c r="C17" s="51" t="s">
        <v>166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11"/>
        <v>3020</v>
      </c>
      <c r="J17" s="57">
        <f t="shared" si="7"/>
        <v>-2020</v>
      </c>
      <c r="K17" s="58">
        <f t="shared" si="8"/>
        <v>-2.02</v>
      </c>
      <c r="L17" s="58">
        <f t="shared" si="9"/>
        <v>-1</v>
      </c>
      <c r="M17" s="58">
        <f t="shared" si="10"/>
        <v>3.0266666666666668</v>
      </c>
      <c r="R17" s="54"/>
      <c r="S17" s="54"/>
      <c r="T17" s="54"/>
      <c r="U17" s="54"/>
      <c r="V17" s="54"/>
    </row>
    <row r="18" spans="1:22" s="51" customFormat="1" x14ac:dyDescent="0.2">
      <c r="B18" s="51" t="s">
        <v>167</v>
      </c>
      <c r="C18" s="51" t="s">
        <v>168</v>
      </c>
      <c r="D18" s="57">
        <v>5758518.4800000004</v>
      </c>
      <c r="E18" s="57">
        <v>5758518.4800000004</v>
      </c>
      <c r="F18" s="57">
        <v>0</v>
      </c>
      <c r="G18" s="57">
        <v>0</v>
      </c>
      <c r="H18" s="57">
        <v>0</v>
      </c>
      <c r="I18" s="57">
        <f t="shared" si="11"/>
        <v>0</v>
      </c>
      <c r="J18" s="57">
        <f t="shared" si="7"/>
        <v>5758518.4800000004</v>
      </c>
      <c r="K18" s="58">
        <f t="shared" si="8"/>
        <v>1</v>
      </c>
      <c r="L18" s="58">
        <f t="shared" si="9"/>
        <v>-1</v>
      </c>
      <c r="M18" s="58">
        <f t="shared" si="10"/>
        <v>-1</v>
      </c>
      <c r="R18" s="54"/>
      <c r="S18" s="54"/>
      <c r="T18" s="54"/>
      <c r="U18" s="54"/>
      <c r="V18" s="54"/>
    </row>
    <row r="19" spans="1:22" s="51" customFormat="1" x14ac:dyDescent="0.2">
      <c r="B19" s="51" t="s">
        <v>48</v>
      </c>
      <c r="C19" s="51" t="s">
        <v>49</v>
      </c>
      <c r="D19" s="57">
        <v>1795000</v>
      </c>
      <c r="E19" s="57">
        <v>1795000</v>
      </c>
      <c r="F19" s="57">
        <v>75209.89</v>
      </c>
      <c r="G19" s="57">
        <v>1216847.2199999997</v>
      </c>
      <c r="H19" s="57">
        <v>0</v>
      </c>
      <c r="I19" s="57">
        <f t="shared" si="11"/>
        <v>1216847.2199999997</v>
      </c>
      <c r="J19" s="57">
        <f t="shared" si="7"/>
        <v>578152.78000000026</v>
      </c>
      <c r="K19" s="58">
        <f t="shared" si="8"/>
        <v>0.32209068523676893</v>
      </c>
      <c r="L19" s="58">
        <f t="shared" si="9"/>
        <v>-0.95810033983286913</v>
      </c>
      <c r="M19" s="58">
        <f t="shared" si="10"/>
        <v>-9.6120913649025266E-2</v>
      </c>
      <c r="R19" s="54"/>
      <c r="S19" s="54"/>
      <c r="T19" s="54"/>
      <c r="U19" s="54"/>
      <c r="V19" s="54"/>
    </row>
    <row r="20" spans="1:22" s="51" customFormat="1" x14ac:dyDescent="0.2">
      <c r="B20" s="51" t="s">
        <v>169</v>
      </c>
      <c r="C20" s="51" t="s">
        <v>170</v>
      </c>
      <c r="D20" s="57"/>
      <c r="E20" s="57"/>
      <c r="F20" s="57">
        <v>0</v>
      </c>
      <c r="G20" s="57">
        <v>0</v>
      </c>
      <c r="H20" s="57">
        <v>0</v>
      </c>
      <c r="I20" s="57">
        <f t="shared" si="11"/>
        <v>0</v>
      </c>
      <c r="J20" s="57">
        <f t="shared" si="7"/>
        <v>0</v>
      </c>
      <c r="K20" s="58" t="str">
        <f t="shared" si="8"/>
        <v>NA</v>
      </c>
      <c r="L20" s="58" t="str">
        <f t="shared" si="9"/>
        <v>NA</v>
      </c>
      <c r="M20" s="58" t="str">
        <f t="shared" si="10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171</v>
      </c>
      <c r="C21" s="51" t="s">
        <v>172</v>
      </c>
      <c r="D21" s="57">
        <v>0</v>
      </c>
      <c r="E21" s="57">
        <v>0</v>
      </c>
      <c r="F21" s="57">
        <v>3678.78</v>
      </c>
      <c r="G21" s="57">
        <v>10718.2</v>
      </c>
      <c r="H21" s="57">
        <v>0</v>
      </c>
      <c r="I21" s="57">
        <f t="shared" si="11"/>
        <v>10718.2</v>
      </c>
      <c r="J21" s="57">
        <f t="shared" si="7"/>
        <v>-10718.2</v>
      </c>
      <c r="K21" s="58" t="str">
        <f t="shared" si="8"/>
        <v>NA</v>
      </c>
      <c r="L21" s="58" t="str">
        <f t="shared" si="9"/>
        <v>NA</v>
      </c>
      <c r="M21" s="58" t="str">
        <f t="shared" si="10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173</v>
      </c>
      <c r="C22" s="51" t="s">
        <v>174</v>
      </c>
      <c r="D22" s="57">
        <v>0</v>
      </c>
      <c r="E22" s="57">
        <v>0</v>
      </c>
      <c r="F22" s="57">
        <v>-25000</v>
      </c>
      <c r="G22" s="57">
        <v>202950</v>
      </c>
      <c r="H22" s="57">
        <v>0</v>
      </c>
      <c r="I22" s="57">
        <f t="shared" si="11"/>
        <v>202950</v>
      </c>
      <c r="J22" s="57">
        <f t="shared" si="7"/>
        <v>-202950</v>
      </c>
      <c r="K22" s="58" t="str">
        <f t="shared" si="8"/>
        <v>NA</v>
      </c>
      <c r="L22" s="58" t="str">
        <f t="shared" si="9"/>
        <v>NA</v>
      </c>
      <c r="M22" s="58" t="str">
        <f t="shared" si="10"/>
        <v>NA</v>
      </c>
      <c r="R22" s="54"/>
      <c r="S22" s="54"/>
      <c r="T22" s="54"/>
      <c r="U22" s="54"/>
      <c r="V22" s="54"/>
    </row>
    <row r="23" spans="1:22" s="51" customFormat="1" x14ac:dyDescent="0.2">
      <c r="A23" s="59" t="s">
        <v>50</v>
      </c>
      <c r="B23" s="59"/>
      <c r="C23" s="59"/>
      <c r="D23" s="60">
        <v>800385570.48000002</v>
      </c>
      <c r="E23" s="60">
        <v>800420899.48000002</v>
      </c>
      <c r="F23" s="60">
        <v>13849974.869999999</v>
      </c>
      <c r="G23" s="60">
        <v>771917063.46000004</v>
      </c>
      <c r="H23" s="60">
        <v>0</v>
      </c>
      <c r="I23" s="60">
        <f t="shared" si="11"/>
        <v>771917063.46000004</v>
      </c>
      <c r="J23" s="60">
        <f t="shared" si="7"/>
        <v>28503836.019999981</v>
      </c>
      <c r="K23" s="61">
        <f t="shared" si="8"/>
        <v>3.5611059179636279E-2</v>
      </c>
      <c r="L23" s="61">
        <f t="shared" si="9"/>
        <v>-0.98269663513409289</v>
      </c>
      <c r="M23" s="61">
        <f t="shared" si="10"/>
        <v>0.2858519210938183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1896424.91</v>
      </c>
      <c r="G24" s="57">
        <v>9364677.7799999993</v>
      </c>
      <c r="H24" s="57">
        <v>0</v>
      </c>
      <c r="I24" s="57">
        <f t="shared" si="11"/>
        <v>9364677.7799999993</v>
      </c>
      <c r="J24" s="57">
        <f t="shared" si="7"/>
        <v>-9274677.7799999993</v>
      </c>
      <c r="K24" s="58">
        <f t="shared" si="8"/>
        <v>-103.05197533333333</v>
      </c>
      <c r="L24" s="58">
        <f t="shared" si="9"/>
        <v>20.071387888888889</v>
      </c>
      <c r="M24" s="58">
        <f t="shared" si="10"/>
        <v>137.73596711111111</v>
      </c>
      <c r="R24" s="54"/>
      <c r="S24" s="54"/>
      <c r="T24" s="54"/>
      <c r="U24" s="54"/>
      <c r="V24" s="54"/>
    </row>
    <row r="25" spans="1:22" s="51" customFormat="1" x14ac:dyDescent="0.2">
      <c r="A25" s="59" t="s">
        <v>22</v>
      </c>
      <c r="B25" s="59"/>
      <c r="C25" s="59"/>
      <c r="D25" s="60">
        <v>90000</v>
      </c>
      <c r="E25" s="60">
        <v>90000</v>
      </c>
      <c r="F25" s="60">
        <v>1896424.91</v>
      </c>
      <c r="G25" s="60">
        <v>9364677.7799999993</v>
      </c>
      <c r="H25" s="60">
        <v>0</v>
      </c>
      <c r="I25" s="60">
        <f t="shared" si="11"/>
        <v>9364677.7799999993</v>
      </c>
      <c r="J25" s="60">
        <f t="shared" si="7"/>
        <v>-9274677.7799999993</v>
      </c>
      <c r="K25" s="61">
        <f t="shared" si="8"/>
        <v>-103.05197533333333</v>
      </c>
      <c r="L25" s="61">
        <f t="shared" si="9"/>
        <v>20.071387888888889</v>
      </c>
      <c r="M25" s="61">
        <f t="shared" si="10"/>
        <v>137.73596711111111</v>
      </c>
      <c r="R25" s="54"/>
      <c r="S25" s="54"/>
      <c r="T25" s="54"/>
      <c r="U25" s="54"/>
      <c r="V25" s="54"/>
    </row>
    <row r="26" spans="1:22" s="51" customFormat="1" x14ac:dyDescent="0.2">
      <c r="A26" s="51" t="s">
        <v>51</v>
      </c>
      <c r="B26" s="51" t="s">
        <v>52</v>
      </c>
      <c r="C26" s="51" t="s">
        <v>53</v>
      </c>
      <c r="D26" s="57">
        <v>597024602</v>
      </c>
      <c r="E26" s="57">
        <v>597024602</v>
      </c>
      <c r="F26" s="57">
        <v>56995989</v>
      </c>
      <c r="G26" s="57">
        <v>425824498</v>
      </c>
      <c r="H26" s="57">
        <v>0</v>
      </c>
      <c r="I26" s="57">
        <f t="shared" si="11"/>
        <v>425824498</v>
      </c>
      <c r="J26" s="57">
        <f t="shared" si="7"/>
        <v>171200104</v>
      </c>
      <c r="K26" s="58">
        <f t="shared" si="8"/>
        <v>0.28675552636606422</v>
      </c>
      <c r="L26" s="58">
        <f t="shared" si="9"/>
        <v>-0.90453326578324156</v>
      </c>
      <c r="M26" s="58">
        <f t="shared" si="10"/>
        <v>-4.900736848808563E-2</v>
      </c>
      <c r="R26" s="54"/>
      <c r="S26" s="54"/>
      <c r="T26" s="54"/>
      <c r="U26" s="54"/>
      <c r="V26" s="54"/>
    </row>
    <row r="27" spans="1:22" s="51" customFormat="1" x14ac:dyDescent="0.2">
      <c r="B27" s="51" t="s">
        <v>175</v>
      </c>
      <c r="C27" s="51" t="s">
        <v>176</v>
      </c>
      <c r="D27" s="57">
        <v>40638153</v>
      </c>
      <c r="E27" s="57">
        <v>40638153</v>
      </c>
      <c r="F27" s="57">
        <v>3380456</v>
      </c>
      <c r="G27" s="57">
        <v>30442424</v>
      </c>
      <c r="H27" s="57">
        <v>0</v>
      </c>
      <c r="I27" s="57">
        <f t="shared" si="11"/>
        <v>30442424</v>
      </c>
      <c r="J27" s="57">
        <f t="shared" si="7"/>
        <v>10195729</v>
      </c>
      <c r="K27" s="58">
        <f t="shared" si="8"/>
        <v>0.25089056089729272</v>
      </c>
      <c r="L27" s="58">
        <f t="shared" si="9"/>
        <v>-0.91681570764301223</v>
      </c>
      <c r="M27" s="58">
        <f t="shared" si="10"/>
        <v>-1.1874145297236646E-3</v>
      </c>
      <c r="R27" s="54"/>
      <c r="S27" s="54"/>
      <c r="T27" s="54"/>
      <c r="U27" s="54"/>
      <c r="V27" s="54"/>
    </row>
    <row r="28" spans="1:22" s="51" customFormat="1" x14ac:dyDescent="0.2">
      <c r="B28" s="51" t="s">
        <v>177</v>
      </c>
      <c r="C28" s="51" t="s">
        <v>178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11"/>
        <v>0</v>
      </c>
      <c r="J28" s="57">
        <f t="shared" si="7"/>
        <v>0</v>
      </c>
      <c r="K28" s="58" t="str">
        <f t="shared" si="8"/>
        <v>NA</v>
      </c>
      <c r="L28" s="58" t="str">
        <f t="shared" si="9"/>
        <v>NA</v>
      </c>
      <c r="M28" s="58" t="str">
        <f t="shared" si="10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179</v>
      </c>
      <c r="C29" s="51" t="s">
        <v>180</v>
      </c>
      <c r="D29" s="57">
        <v>11415602</v>
      </c>
      <c r="E29" s="57">
        <v>11415602</v>
      </c>
      <c r="F29" s="57">
        <v>963937</v>
      </c>
      <c r="G29" s="57">
        <v>8153124</v>
      </c>
      <c r="H29" s="57">
        <v>0</v>
      </c>
      <c r="I29" s="57">
        <f t="shared" si="11"/>
        <v>8153124</v>
      </c>
      <c r="J29" s="57">
        <f t="shared" si="7"/>
        <v>3262478</v>
      </c>
      <c r="K29" s="58">
        <f t="shared" si="8"/>
        <v>0.28579114793946042</v>
      </c>
      <c r="L29" s="58">
        <f t="shared" si="9"/>
        <v>-0.91555968752239258</v>
      </c>
      <c r="M29" s="58">
        <f t="shared" si="10"/>
        <v>-4.7721530585947199E-2</v>
      </c>
      <c r="R29" s="54"/>
      <c r="S29" s="54"/>
      <c r="T29" s="54"/>
      <c r="U29" s="54"/>
      <c r="V29" s="54"/>
    </row>
    <row r="30" spans="1:22" s="51" customFormat="1" x14ac:dyDescent="0.2">
      <c r="B30" s="51" t="s">
        <v>181</v>
      </c>
      <c r="C30" s="51" t="s">
        <v>182</v>
      </c>
      <c r="D30" s="57">
        <v>-152200413</v>
      </c>
      <c r="E30" s="57">
        <v>-152200413</v>
      </c>
      <c r="F30" s="57">
        <v>-12683347</v>
      </c>
      <c r="G30" s="57">
        <v>-114150369</v>
      </c>
      <c r="H30" s="57">
        <v>0</v>
      </c>
      <c r="I30" s="57">
        <f t="shared" si="11"/>
        <v>-114150369</v>
      </c>
      <c r="J30" s="57">
        <f t="shared" si="7"/>
        <v>-38050044</v>
      </c>
      <c r="K30" s="58">
        <f t="shared" si="8"/>
        <v>0.249999610710649</v>
      </c>
      <c r="L30" s="58">
        <f t="shared" si="9"/>
        <v>-0.91666680300006809</v>
      </c>
      <c r="M30" s="58">
        <f t="shared" si="10"/>
        <v>5.190524680113713E-7</v>
      </c>
      <c r="R30" s="54"/>
      <c r="S30" s="54"/>
      <c r="T30" s="54"/>
      <c r="U30" s="54"/>
      <c r="V30" s="54"/>
    </row>
    <row r="31" spans="1:22" s="51" customFormat="1" x14ac:dyDescent="0.2">
      <c r="B31" s="51" t="s">
        <v>54</v>
      </c>
      <c r="C31" s="51" t="s">
        <v>55</v>
      </c>
      <c r="D31" s="57">
        <v>5880892.5199999996</v>
      </c>
      <c r="E31" s="57">
        <v>4816209.4800000004</v>
      </c>
      <c r="F31" s="57">
        <v>862431.85</v>
      </c>
      <c r="G31" s="57">
        <v>2606968.6300000004</v>
      </c>
      <c r="H31" s="57">
        <v>0</v>
      </c>
      <c r="I31" s="57">
        <f t="shared" si="11"/>
        <v>2606968.6300000004</v>
      </c>
      <c r="J31" s="57">
        <f t="shared" si="7"/>
        <v>2209240.85</v>
      </c>
      <c r="K31" s="58">
        <f t="shared" si="8"/>
        <v>0.45870946003785529</v>
      </c>
      <c r="L31" s="58">
        <f t="shared" si="9"/>
        <v>-0.82093140807488296</v>
      </c>
      <c r="M31" s="58">
        <f t="shared" si="10"/>
        <v>-0.27827928005047375</v>
      </c>
      <c r="R31" s="54"/>
      <c r="S31" s="54"/>
      <c r="T31" s="54"/>
      <c r="U31" s="54"/>
      <c r="V31" s="54"/>
    </row>
    <row r="32" spans="1:22" s="51" customFormat="1" x14ac:dyDescent="0.2">
      <c r="B32" s="51" t="s">
        <v>183</v>
      </c>
      <c r="C32" s="51" t="s">
        <v>184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1"/>
        <v>0</v>
      </c>
      <c r="J32" s="57">
        <f t="shared" si="7"/>
        <v>0</v>
      </c>
      <c r="K32" s="58" t="str">
        <f t="shared" si="8"/>
        <v>NA</v>
      </c>
      <c r="L32" s="58" t="str">
        <f t="shared" si="9"/>
        <v>NA</v>
      </c>
      <c r="M32" s="58" t="str">
        <f t="shared" si="10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185</v>
      </c>
      <c r="C33" s="51" t="s">
        <v>186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si="11"/>
        <v>0</v>
      </c>
      <c r="J33" s="57">
        <f t="shared" si="7"/>
        <v>188228.14</v>
      </c>
      <c r="K33" s="58">
        <f t="shared" si="8"/>
        <v>1</v>
      </c>
      <c r="L33" s="58">
        <f t="shared" si="9"/>
        <v>-1</v>
      </c>
      <c r="M33" s="58">
        <f t="shared" si="10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187</v>
      </c>
      <c r="C34" s="51" t="s">
        <v>188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11"/>
        <v>0</v>
      </c>
      <c r="J34" s="57">
        <f t="shared" si="7"/>
        <v>1917413</v>
      </c>
      <c r="K34" s="58">
        <f t="shared" si="8"/>
        <v>1</v>
      </c>
      <c r="L34" s="58">
        <f t="shared" si="9"/>
        <v>-1</v>
      </c>
      <c r="M34" s="58">
        <f t="shared" si="10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189</v>
      </c>
      <c r="C35" s="51" t="s">
        <v>190</v>
      </c>
      <c r="D35" s="57"/>
      <c r="E35" s="57"/>
      <c r="F35" s="57">
        <v>0</v>
      </c>
      <c r="G35" s="57">
        <v>0</v>
      </c>
      <c r="H35" s="57">
        <v>0</v>
      </c>
      <c r="I35" s="57">
        <f t="shared" si="11"/>
        <v>0</v>
      </c>
      <c r="J35" s="57">
        <f t="shared" si="7"/>
        <v>0</v>
      </c>
      <c r="K35" s="58" t="str">
        <f t="shared" si="8"/>
        <v>NA</v>
      </c>
      <c r="L35" s="58" t="str">
        <f t="shared" si="9"/>
        <v>NA</v>
      </c>
      <c r="M35" s="58" t="str">
        <f t="shared" si="10"/>
        <v>NA</v>
      </c>
      <c r="R35" s="54"/>
      <c r="S35" s="54"/>
      <c r="T35" s="54"/>
      <c r="U35" s="54"/>
      <c r="V35" s="54"/>
    </row>
    <row r="36" spans="1:25" s="51" customFormat="1" x14ac:dyDescent="0.2">
      <c r="A36" s="59" t="s">
        <v>56</v>
      </c>
      <c r="B36" s="59"/>
      <c r="C36" s="59"/>
      <c r="D36" s="60">
        <v>502758836.51999998</v>
      </c>
      <c r="E36" s="60">
        <v>503799794.62</v>
      </c>
      <c r="F36" s="60">
        <v>49519466.850000001</v>
      </c>
      <c r="G36" s="60">
        <v>352876645.63</v>
      </c>
      <c r="H36" s="60">
        <v>0</v>
      </c>
      <c r="I36" s="60">
        <f t="shared" ref="I36:I43" si="12">SUM(G36:H36)</f>
        <v>352876645.63</v>
      </c>
      <c r="J36" s="60">
        <f t="shared" ref="J36:J43" si="13">E36-I36</f>
        <v>150923148.99000001</v>
      </c>
      <c r="K36" s="61">
        <f t="shared" ref="K36:K43" si="14">IF(E36=0,"NA",J36/E36)</f>
        <v>0.29956969137678291</v>
      </c>
      <c r="L36" s="61">
        <f t="shared" ref="L36:L43" si="15">IF(E36=0,"NA",(  ( F36 - (E36/$L$6)) / (E36/$L$6)))</f>
        <v>-0.9017080447852287</v>
      </c>
      <c r="M36" s="61">
        <f t="shared" ref="M36:M43" si="16">IF(E36=0,"NA",(  ( G36 - ($M$6*(E36/12))) / ($M$6*(E36/12))))</f>
        <v>-6.6092921835710597E-2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2"/>
        <v>0</v>
      </c>
      <c r="J37" s="57">
        <f t="shared" si="13"/>
        <v>1448256</v>
      </c>
      <c r="K37" s="58">
        <f t="shared" si="14"/>
        <v>1</v>
      </c>
      <c r="L37" s="58">
        <f t="shared" si="15"/>
        <v>-1</v>
      </c>
      <c r="M37" s="58">
        <f t="shared" si="16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57</v>
      </c>
      <c r="C38" s="51" t="s">
        <v>58</v>
      </c>
      <c r="D38" s="57">
        <v>0</v>
      </c>
      <c r="E38" s="57">
        <v>0</v>
      </c>
      <c r="F38" s="57">
        <v>0</v>
      </c>
      <c r="G38" s="57">
        <v>10892.38</v>
      </c>
      <c r="H38" s="57">
        <v>0</v>
      </c>
      <c r="I38" s="57">
        <f t="shared" si="12"/>
        <v>10892.38</v>
      </c>
      <c r="J38" s="57">
        <f t="shared" si="13"/>
        <v>-10892.38</v>
      </c>
      <c r="K38" s="58" t="str">
        <f t="shared" si="14"/>
        <v>NA</v>
      </c>
      <c r="L38" s="58" t="str">
        <f t="shared" si="15"/>
        <v>NA</v>
      </c>
      <c r="M38" s="58" t="str">
        <f t="shared" si="16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191</v>
      </c>
      <c r="C39" s="51" t="s">
        <v>192</v>
      </c>
      <c r="D39" s="57">
        <v>0</v>
      </c>
      <c r="E39" s="57">
        <v>0</v>
      </c>
      <c r="F39" s="57">
        <v>0</v>
      </c>
      <c r="G39" s="57">
        <v>-1143</v>
      </c>
      <c r="H39" s="57">
        <v>0</v>
      </c>
      <c r="I39" s="57">
        <f t="shared" si="12"/>
        <v>-1143</v>
      </c>
      <c r="J39" s="57">
        <f t="shared" si="13"/>
        <v>1143</v>
      </c>
      <c r="K39" s="58" t="str">
        <f t="shared" si="14"/>
        <v>NA</v>
      </c>
      <c r="L39" s="58" t="str">
        <f t="shared" si="15"/>
        <v>NA</v>
      </c>
      <c r="M39" s="58" t="str">
        <f t="shared" si="16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59</v>
      </c>
      <c r="C40" s="51" t="s">
        <v>60</v>
      </c>
      <c r="D40" s="57"/>
      <c r="E40" s="57"/>
      <c r="F40" s="57">
        <v>0</v>
      </c>
      <c r="G40" s="57">
        <v>0</v>
      </c>
      <c r="H40" s="57">
        <v>0</v>
      </c>
      <c r="I40" s="57">
        <f t="shared" si="12"/>
        <v>0</v>
      </c>
      <c r="J40" s="57">
        <f t="shared" si="13"/>
        <v>0</v>
      </c>
      <c r="K40" s="58" t="str">
        <f t="shared" si="14"/>
        <v>NA</v>
      </c>
      <c r="L40" s="58" t="str">
        <f t="shared" si="15"/>
        <v>NA</v>
      </c>
      <c r="M40" s="58" t="str">
        <f t="shared" si="16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61</v>
      </c>
      <c r="C41" s="51" t="s">
        <v>62</v>
      </c>
      <c r="D41" s="57"/>
      <c r="E41" s="57"/>
      <c r="F41" s="57">
        <v>0</v>
      </c>
      <c r="G41" s="57">
        <v>0</v>
      </c>
      <c r="H41" s="57">
        <v>0</v>
      </c>
      <c r="I41" s="57">
        <f t="shared" si="12"/>
        <v>0</v>
      </c>
      <c r="J41" s="57">
        <f t="shared" si="13"/>
        <v>0</v>
      </c>
      <c r="K41" s="58" t="str">
        <f t="shared" si="14"/>
        <v>NA</v>
      </c>
      <c r="L41" s="58" t="str">
        <f t="shared" si="15"/>
        <v>NA</v>
      </c>
      <c r="M41" s="58" t="str">
        <f t="shared" si="16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193</v>
      </c>
      <c r="C42" s="51" t="s">
        <v>194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12"/>
        <v>0</v>
      </c>
      <c r="J42" s="57">
        <f t="shared" si="13"/>
        <v>0</v>
      </c>
      <c r="K42" s="58" t="str">
        <f t="shared" si="14"/>
        <v>NA</v>
      </c>
      <c r="L42" s="58" t="str">
        <f t="shared" si="15"/>
        <v>NA</v>
      </c>
      <c r="M42" s="58" t="str">
        <f t="shared" si="16"/>
        <v>NA</v>
      </c>
      <c r="R42" s="54"/>
      <c r="S42" s="54"/>
      <c r="T42" s="54"/>
      <c r="U42" s="54"/>
      <c r="V42" s="54"/>
    </row>
    <row r="43" spans="1:25" s="51" customFormat="1" x14ac:dyDescent="0.2">
      <c r="A43" s="59" t="s">
        <v>26</v>
      </c>
      <c r="B43" s="59"/>
      <c r="C43" s="59"/>
      <c r="D43" s="60">
        <v>1448256</v>
      </c>
      <c r="E43" s="60">
        <v>1448256</v>
      </c>
      <c r="F43" s="60">
        <v>0</v>
      </c>
      <c r="G43" s="60">
        <v>9749.3799999999992</v>
      </c>
      <c r="H43" s="60">
        <v>0</v>
      </c>
      <c r="I43" s="60">
        <f t="shared" si="12"/>
        <v>9749.3799999999992</v>
      </c>
      <c r="J43" s="60">
        <f t="shared" si="13"/>
        <v>1438506.62</v>
      </c>
      <c r="K43" s="61">
        <f t="shared" si="14"/>
        <v>0.99326819291616963</v>
      </c>
      <c r="L43" s="61">
        <f t="shared" si="15"/>
        <v>-1</v>
      </c>
      <c r="M43" s="61">
        <f t="shared" si="16"/>
        <v>-0.99102425722155951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17">+E23+E25+E36+E43</f>
        <v>1305758950.0999999</v>
      </c>
      <c r="F45" s="6">
        <f t="shared" si="17"/>
        <v>65265866.630000003</v>
      </c>
      <c r="G45" s="6">
        <f t="shared" si="17"/>
        <v>1134168136.25</v>
      </c>
      <c r="H45" s="6">
        <f t="shared" si="17"/>
        <v>0</v>
      </c>
      <c r="I45" s="6">
        <f t="shared" si="17"/>
        <v>1134168136.25</v>
      </c>
      <c r="J45" s="6">
        <f t="shared" si="17"/>
        <v>171590813.84999999</v>
      </c>
      <c r="K45" s="38">
        <f>IF(E45=0,"NA",J45/E45)</f>
        <v>0.13141078897974157</v>
      </c>
      <c r="L45" s="38">
        <f>IF(E45=0,"NA",(  ( F45 - (E45/12)) / (E45/12)))</f>
        <v>-0.40020292451373174</v>
      </c>
      <c r="M45" s="38">
        <f>IF(E45=0,"NA",(  ( G45 - ($M$6*(E45/12))) / ($M$6*(E45/12))))</f>
        <v>0.15811894802701132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63</v>
      </c>
      <c r="B47" s="43" t="s">
        <v>64</v>
      </c>
      <c r="C47" s="17" t="s">
        <v>65</v>
      </c>
      <c r="D47" s="18">
        <v>376680183.65000015</v>
      </c>
      <c r="E47" s="18">
        <v>376631115.65000015</v>
      </c>
      <c r="F47" s="18">
        <v>38984362.919999987</v>
      </c>
      <c r="G47" s="18">
        <v>284566439.25999993</v>
      </c>
      <c r="H47" s="18">
        <v>258.93</v>
      </c>
      <c r="I47" s="18">
        <f t="shared" ref="I47" si="18">SUM(G47:H47)</f>
        <v>284566698.18999994</v>
      </c>
      <c r="J47" s="18">
        <f t="shared" ref="J47" si="19">E47-I47</f>
        <v>92064417.460000217</v>
      </c>
      <c r="K47" s="37">
        <f t="shared" ref="K47" si="20">IF(E47=0,"NA",J47/E47)</f>
        <v>0.24444187863000369</v>
      </c>
      <c r="L47" s="37">
        <f t="shared" ref="L47" si="21">IF(E47=0,"NA",(  ( F47 - (E47/$L$6)) / (E47/$L$6)))</f>
        <v>-0.89649192193608396</v>
      </c>
      <c r="M47" s="37">
        <f t="shared" ref="M47" si="22">IF(E47=0,"NA",(  ( G47 - ($M$6*(E47/12))) / ($M$6*(E47/12))))</f>
        <v>7.4099118404400083E-3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195</v>
      </c>
      <c r="C48" s="17" t="s">
        <v>66</v>
      </c>
      <c r="D48" s="18">
        <v>35000</v>
      </c>
      <c r="E48" s="18">
        <v>35000</v>
      </c>
      <c r="F48" s="18">
        <v>1248392.8700000001</v>
      </c>
      <c r="G48" s="18">
        <v>9204178.6300000008</v>
      </c>
      <c r="H48" s="18">
        <v>0</v>
      </c>
      <c r="I48" s="18">
        <f t="shared" ref="I48:I91" si="23">SUM(G48:H48)</f>
        <v>9204178.6300000008</v>
      </c>
      <c r="J48" s="18">
        <f t="shared" ref="J48:J91" si="24">E48-I48</f>
        <v>-9169178.6300000008</v>
      </c>
      <c r="K48" s="37">
        <f t="shared" ref="K48:K91" si="25">IF(E48=0,"NA",J48/E48)</f>
        <v>-261.97653228571431</v>
      </c>
      <c r="L48" s="37">
        <f t="shared" ref="L48:L91" si="26">IF(E48=0,"NA",(  ( F48 - (E48/$L$6)) / (E48/$L$6)))</f>
        <v>34.668367714285715</v>
      </c>
      <c r="M48" s="37">
        <f t="shared" ref="M48:M91" si="27">IF(E48=0,"NA",(  ( G48 - ($M$6*(E48/12))) / ($M$6*(E48/12))))</f>
        <v>349.63537638095244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67</v>
      </c>
      <c r="C49" s="17" t="s">
        <v>66</v>
      </c>
      <c r="D49" s="18">
        <v>0</v>
      </c>
      <c r="E49" s="18">
        <v>0</v>
      </c>
      <c r="F49" s="18">
        <v>30915.360000000001</v>
      </c>
      <c r="G49" s="18">
        <v>209775.75</v>
      </c>
      <c r="H49" s="18">
        <v>0</v>
      </c>
      <c r="I49" s="18">
        <f t="shared" si="23"/>
        <v>209775.75</v>
      </c>
      <c r="J49" s="18">
        <f t="shared" si="24"/>
        <v>-209775.75</v>
      </c>
      <c r="K49" s="37" t="str">
        <f t="shared" si="25"/>
        <v>NA</v>
      </c>
      <c r="L49" s="37" t="str">
        <f t="shared" si="26"/>
        <v>NA</v>
      </c>
      <c r="M49" s="37" t="str">
        <f t="shared" si="27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196</v>
      </c>
      <c r="C50" s="17" t="s">
        <v>197</v>
      </c>
      <c r="D50" s="18">
        <v>0</v>
      </c>
      <c r="E50" s="18">
        <v>7998</v>
      </c>
      <c r="F50" s="18">
        <v>93313.43</v>
      </c>
      <c r="G50" s="18">
        <v>551741.98</v>
      </c>
      <c r="H50" s="18">
        <v>0</v>
      </c>
      <c r="I50" s="18">
        <f t="shared" si="23"/>
        <v>551741.98</v>
      </c>
      <c r="J50" s="18">
        <f t="shared" si="24"/>
        <v>-543743.98</v>
      </c>
      <c r="K50" s="37">
        <f t="shared" si="25"/>
        <v>-67.984993748437105</v>
      </c>
      <c r="L50" s="37">
        <f t="shared" si="26"/>
        <v>10.667095523880969</v>
      </c>
      <c r="M50" s="37">
        <f t="shared" si="27"/>
        <v>90.979991664582812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198</v>
      </c>
      <c r="C51" s="17" t="s">
        <v>199</v>
      </c>
      <c r="D51" s="18">
        <v>0</v>
      </c>
      <c r="E51" s="18">
        <v>0</v>
      </c>
      <c r="F51" s="18">
        <v>0</v>
      </c>
      <c r="G51" s="18">
        <v>50275.24</v>
      </c>
      <c r="H51" s="18">
        <v>0</v>
      </c>
      <c r="I51" s="18">
        <f t="shared" si="23"/>
        <v>50275.24</v>
      </c>
      <c r="J51" s="18">
        <f t="shared" si="24"/>
        <v>-50275.24</v>
      </c>
      <c r="K51" s="37" t="str">
        <f t="shared" si="25"/>
        <v>NA</v>
      </c>
      <c r="L51" s="37" t="str">
        <f t="shared" si="26"/>
        <v>NA</v>
      </c>
      <c r="M51" s="37" t="str">
        <f t="shared" si="27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200</v>
      </c>
      <c r="C52" s="17" t="s">
        <v>201</v>
      </c>
      <c r="D52" s="18">
        <v>0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23"/>
        <v>0</v>
      </c>
      <c r="J52" s="18">
        <f t="shared" si="24"/>
        <v>20185</v>
      </c>
      <c r="K52" s="37">
        <f t="shared" si="25"/>
        <v>1</v>
      </c>
      <c r="L52" s="37">
        <f t="shared" si="26"/>
        <v>-1</v>
      </c>
      <c r="M52" s="37">
        <f t="shared" si="27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202</v>
      </c>
      <c r="C53" s="17" t="s">
        <v>203</v>
      </c>
      <c r="D53" s="18">
        <v>33072174.259999994</v>
      </c>
      <c r="E53" s="18">
        <v>33072174.259999994</v>
      </c>
      <c r="F53" s="18">
        <v>2844474.2699999982</v>
      </c>
      <c r="G53" s="18">
        <v>19826612.190000005</v>
      </c>
      <c r="H53" s="18">
        <v>0</v>
      </c>
      <c r="I53" s="18">
        <f t="shared" si="23"/>
        <v>19826612.190000005</v>
      </c>
      <c r="J53" s="18">
        <f t="shared" si="24"/>
        <v>13245562.069999989</v>
      </c>
      <c r="K53" s="37">
        <f t="shared" si="25"/>
        <v>0.40050472538844173</v>
      </c>
      <c r="L53" s="37">
        <f t="shared" si="26"/>
        <v>-0.91399191817151482</v>
      </c>
      <c r="M53" s="37">
        <f t="shared" si="27"/>
        <v>-0.20067296718458891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204</v>
      </c>
      <c r="C54" s="17" t="s">
        <v>205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3"/>
        <v>0</v>
      </c>
      <c r="J54" s="18">
        <f t="shared" si="24"/>
        <v>0</v>
      </c>
      <c r="K54" s="37" t="str">
        <f t="shared" si="25"/>
        <v>NA</v>
      </c>
      <c r="L54" s="37" t="str">
        <f t="shared" si="26"/>
        <v>NA</v>
      </c>
      <c r="M54" s="37" t="str">
        <f t="shared" si="27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206</v>
      </c>
      <c r="C55" s="17" t="s">
        <v>207</v>
      </c>
      <c r="D55" s="18">
        <v>27584428.190000013</v>
      </c>
      <c r="E55" s="18">
        <v>27443430.730000012</v>
      </c>
      <c r="F55" s="18">
        <v>1863218.3800000011</v>
      </c>
      <c r="G55" s="18">
        <v>14533913.150000002</v>
      </c>
      <c r="H55" s="18">
        <v>0</v>
      </c>
      <c r="I55" s="18">
        <f t="shared" si="23"/>
        <v>14533913.150000002</v>
      </c>
      <c r="J55" s="18">
        <f t="shared" si="24"/>
        <v>12909517.580000009</v>
      </c>
      <c r="K55" s="37">
        <f t="shared" si="25"/>
        <v>0.47040465556253741</v>
      </c>
      <c r="L55" s="37">
        <f t="shared" si="26"/>
        <v>-0.93210694397755411</v>
      </c>
      <c r="M55" s="37">
        <f t="shared" si="27"/>
        <v>-0.29387287408338325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68</v>
      </c>
      <c r="C56" s="17" t="s">
        <v>69</v>
      </c>
      <c r="D56" s="18">
        <v>0</v>
      </c>
      <c r="E56" s="18">
        <v>0</v>
      </c>
      <c r="F56" s="18">
        <v>8604.1200000000008</v>
      </c>
      <c r="G56" s="18">
        <v>8604.1200000000008</v>
      </c>
      <c r="H56" s="18">
        <v>0</v>
      </c>
      <c r="I56" s="18">
        <f t="shared" si="23"/>
        <v>8604.1200000000008</v>
      </c>
      <c r="J56" s="18">
        <f t="shared" si="24"/>
        <v>-8604.1200000000008</v>
      </c>
      <c r="K56" s="37" t="str">
        <f t="shared" si="25"/>
        <v>NA</v>
      </c>
      <c r="L56" s="37" t="str">
        <f t="shared" si="26"/>
        <v>NA</v>
      </c>
      <c r="M56" s="37" t="str">
        <f t="shared" si="27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208</v>
      </c>
      <c r="C57" s="17" t="s">
        <v>209</v>
      </c>
      <c r="D57" s="18">
        <v>238320.26</v>
      </c>
      <c r="E57" s="18">
        <v>238320.26</v>
      </c>
      <c r="F57" s="18">
        <v>14446.080000000002</v>
      </c>
      <c r="G57" s="18">
        <v>101122.56</v>
      </c>
      <c r="H57" s="18">
        <v>0</v>
      </c>
      <c r="I57" s="18">
        <f t="shared" si="23"/>
        <v>101122.56</v>
      </c>
      <c r="J57" s="18">
        <f t="shared" si="24"/>
        <v>137197.70000000001</v>
      </c>
      <c r="K57" s="37">
        <f t="shared" si="25"/>
        <v>0.57568626351783947</v>
      </c>
      <c r="L57" s="37">
        <f t="shared" si="26"/>
        <v>-0.93938375193111989</v>
      </c>
      <c r="M57" s="37">
        <f t="shared" si="27"/>
        <v>-0.43424835135711926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210</v>
      </c>
      <c r="C58" s="17" t="s">
        <v>211</v>
      </c>
      <c r="D58" s="18">
        <v>146094</v>
      </c>
      <c r="E58" s="18">
        <v>146094</v>
      </c>
      <c r="F58" s="18">
        <v>6463.34</v>
      </c>
      <c r="G58" s="18">
        <v>45243.380000000005</v>
      </c>
      <c r="H58" s="18">
        <v>0</v>
      </c>
      <c r="I58" s="18">
        <f t="shared" si="23"/>
        <v>45243.380000000005</v>
      </c>
      <c r="J58" s="18">
        <f t="shared" si="24"/>
        <v>100850.62</v>
      </c>
      <c r="K58" s="37">
        <f t="shared" si="25"/>
        <v>0.69031322299341513</v>
      </c>
      <c r="L58" s="37">
        <f t="shared" si="26"/>
        <v>-0.95575903185620215</v>
      </c>
      <c r="M58" s="37">
        <f t="shared" si="27"/>
        <v>-0.58708429732455358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212</v>
      </c>
      <c r="C59" s="17" t="s">
        <v>213</v>
      </c>
      <c r="D59" s="18">
        <v>8158637.9799999995</v>
      </c>
      <c r="E59" s="18">
        <v>8158637.9799999995</v>
      </c>
      <c r="F59" s="18">
        <v>599921.15</v>
      </c>
      <c r="G59" s="18">
        <v>4201481.83</v>
      </c>
      <c r="H59" s="18">
        <v>0</v>
      </c>
      <c r="I59" s="18">
        <f t="shared" si="23"/>
        <v>4201481.83</v>
      </c>
      <c r="J59" s="18">
        <f t="shared" si="24"/>
        <v>3957156.1499999994</v>
      </c>
      <c r="K59" s="37">
        <f t="shared" si="25"/>
        <v>0.48502656444623859</v>
      </c>
      <c r="L59" s="37">
        <f t="shared" si="26"/>
        <v>-0.9264679776856577</v>
      </c>
      <c r="M59" s="37">
        <f t="shared" si="27"/>
        <v>-0.31336875259498476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214</v>
      </c>
      <c r="C60" s="17" t="s">
        <v>215</v>
      </c>
      <c r="D60" s="18">
        <v>79287</v>
      </c>
      <c r="E60" s="18">
        <v>79287</v>
      </c>
      <c r="F60" s="18">
        <v>4484.2</v>
      </c>
      <c r="G60" s="18">
        <v>33631.5</v>
      </c>
      <c r="H60" s="18">
        <v>0</v>
      </c>
      <c r="I60" s="18">
        <f t="shared" si="23"/>
        <v>33631.5</v>
      </c>
      <c r="J60" s="18">
        <f t="shared" si="24"/>
        <v>45655.5</v>
      </c>
      <c r="K60" s="37">
        <f t="shared" si="25"/>
        <v>0.57582579741950135</v>
      </c>
      <c r="L60" s="37">
        <f t="shared" si="26"/>
        <v>-0.94344343965593358</v>
      </c>
      <c r="M60" s="37">
        <f t="shared" si="27"/>
        <v>-0.43443439655933508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216</v>
      </c>
      <c r="C61" s="17" t="s">
        <v>217</v>
      </c>
      <c r="D61" s="18"/>
      <c r="E61" s="18"/>
      <c r="F61" s="18">
        <v>0</v>
      </c>
      <c r="G61" s="18">
        <v>0</v>
      </c>
      <c r="H61" s="18">
        <v>0</v>
      </c>
      <c r="I61" s="18">
        <f t="shared" si="23"/>
        <v>0</v>
      </c>
      <c r="J61" s="18">
        <f t="shared" si="24"/>
        <v>0</v>
      </c>
      <c r="K61" s="37" t="str">
        <f t="shared" si="25"/>
        <v>NA</v>
      </c>
      <c r="L61" s="37" t="str">
        <f t="shared" si="26"/>
        <v>NA</v>
      </c>
      <c r="M61" s="37" t="str">
        <f t="shared" si="27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218</v>
      </c>
      <c r="C62" s="17" t="s">
        <v>219</v>
      </c>
      <c r="D62" s="18"/>
      <c r="E62" s="18"/>
      <c r="F62" s="18">
        <v>0</v>
      </c>
      <c r="G62" s="18">
        <v>0</v>
      </c>
      <c r="H62" s="18">
        <v>0</v>
      </c>
      <c r="I62" s="18">
        <f t="shared" si="23"/>
        <v>0</v>
      </c>
      <c r="J62" s="18">
        <f t="shared" si="24"/>
        <v>0</v>
      </c>
      <c r="K62" s="37" t="str">
        <f t="shared" si="25"/>
        <v>NA</v>
      </c>
      <c r="L62" s="37" t="str">
        <f t="shared" si="26"/>
        <v>NA</v>
      </c>
      <c r="M62" s="37" t="str">
        <f t="shared" si="27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70</v>
      </c>
      <c r="C63" s="17" t="s">
        <v>71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3"/>
        <v>0</v>
      </c>
      <c r="J63" s="18">
        <f t="shared" si="24"/>
        <v>0</v>
      </c>
      <c r="K63" s="37" t="str">
        <f t="shared" si="25"/>
        <v>NA</v>
      </c>
      <c r="L63" s="37" t="str">
        <f t="shared" si="26"/>
        <v>NA</v>
      </c>
      <c r="M63" s="37" t="str">
        <f t="shared" si="27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72</v>
      </c>
      <c r="C64" s="17" t="s">
        <v>73</v>
      </c>
      <c r="D64" s="18">
        <v>-29503101.789999999</v>
      </c>
      <c r="E64" s="18">
        <v>-29496201.789999999</v>
      </c>
      <c r="F64" s="18">
        <v>1935.65</v>
      </c>
      <c r="G64" s="18">
        <v>53777.38</v>
      </c>
      <c r="H64" s="18">
        <v>0</v>
      </c>
      <c r="I64" s="18">
        <f t="shared" si="23"/>
        <v>53777.38</v>
      </c>
      <c r="J64" s="18">
        <f t="shared" si="24"/>
        <v>-29549979.169999998</v>
      </c>
      <c r="K64" s="37">
        <f t="shared" si="25"/>
        <v>1.0018231967757365</v>
      </c>
      <c r="L64" s="37">
        <f t="shared" si="26"/>
        <v>-1.0000656237034782</v>
      </c>
      <c r="M64" s="37">
        <f t="shared" si="27"/>
        <v>-1.0024309290343152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220</v>
      </c>
      <c r="C65" s="17" t="s">
        <v>221</v>
      </c>
      <c r="D65" s="18">
        <v>575000</v>
      </c>
      <c r="E65" s="18">
        <v>475000</v>
      </c>
      <c r="F65" s="18">
        <v>0</v>
      </c>
      <c r="G65" s="18">
        <v>48454.53</v>
      </c>
      <c r="H65" s="18">
        <v>0</v>
      </c>
      <c r="I65" s="18">
        <f t="shared" si="23"/>
        <v>48454.53</v>
      </c>
      <c r="J65" s="18">
        <f t="shared" si="24"/>
        <v>426545.47</v>
      </c>
      <c r="K65" s="37">
        <f t="shared" si="25"/>
        <v>0.89799046315789466</v>
      </c>
      <c r="L65" s="37">
        <f t="shared" si="26"/>
        <v>-1</v>
      </c>
      <c r="M65" s="37">
        <f t="shared" si="27"/>
        <v>-0.86398728421052629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222</v>
      </c>
      <c r="C66" s="17" t="s">
        <v>223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3"/>
        <v>0</v>
      </c>
      <c r="J66" s="18">
        <f t="shared" si="24"/>
        <v>0</v>
      </c>
      <c r="K66" s="37" t="str">
        <f t="shared" si="25"/>
        <v>NA</v>
      </c>
      <c r="L66" s="37" t="str">
        <f t="shared" si="26"/>
        <v>NA</v>
      </c>
      <c r="M66" s="37" t="str">
        <f t="shared" si="27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74</v>
      </c>
      <c r="C67" s="17" t="s">
        <v>75</v>
      </c>
      <c r="D67" s="18">
        <v>74940781.129999995</v>
      </c>
      <c r="E67" s="18">
        <v>74872741.129999995</v>
      </c>
      <c r="F67" s="18">
        <v>5547338.9499999955</v>
      </c>
      <c r="G67" s="18">
        <v>39448003.390000008</v>
      </c>
      <c r="H67" s="18">
        <v>0</v>
      </c>
      <c r="I67" s="18">
        <f t="shared" si="23"/>
        <v>39448003.390000008</v>
      </c>
      <c r="J67" s="18">
        <f t="shared" si="24"/>
        <v>35424737.739999987</v>
      </c>
      <c r="K67" s="37">
        <f t="shared" si="25"/>
        <v>0.47313264086982931</v>
      </c>
      <c r="L67" s="37">
        <f t="shared" si="26"/>
        <v>-0.92590976547301429</v>
      </c>
      <c r="M67" s="37">
        <f t="shared" si="27"/>
        <v>-0.29751018782643912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76</v>
      </c>
      <c r="C68" s="17" t="s">
        <v>77</v>
      </c>
      <c r="D68" s="18">
        <v>89833422.180000052</v>
      </c>
      <c r="E68" s="18">
        <v>89770309.590000033</v>
      </c>
      <c r="F68" s="18">
        <v>7246935.8700000159</v>
      </c>
      <c r="G68" s="18">
        <v>51681784.649999976</v>
      </c>
      <c r="H68" s="18">
        <v>0</v>
      </c>
      <c r="I68" s="18">
        <f t="shared" si="23"/>
        <v>51681784.649999976</v>
      </c>
      <c r="J68" s="18">
        <f t="shared" si="24"/>
        <v>38088524.940000057</v>
      </c>
      <c r="K68" s="37">
        <f t="shared" si="25"/>
        <v>0.42428866641942525</v>
      </c>
      <c r="L68" s="37">
        <f t="shared" si="26"/>
        <v>-0.91927246432480514</v>
      </c>
      <c r="M68" s="37">
        <f t="shared" si="27"/>
        <v>-0.2323848885592337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78</v>
      </c>
      <c r="C69" s="17" t="s">
        <v>79</v>
      </c>
      <c r="D69" s="18">
        <v>40350</v>
      </c>
      <c r="E69" s="18">
        <v>40350</v>
      </c>
      <c r="F69" s="18">
        <v>25483.74</v>
      </c>
      <c r="G69" s="18">
        <v>63441.47</v>
      </c>
      <c r="H69" s="18">
        <v>0</v>
      </c>
      <c r="I69" s="18">
        <f t="shared" si="23"/>
        <v>63441.47</v>
      </c>
      <c r="J69" s="18">
        <f t="shared" si="24"/>
        <v>-23091.47</v>
      </c>
      <c r="K69" s="37">
        <f t="shared" si="25"/>
        <v>-0.57227930607187116</v>
      </c>
      <c r="L69" s="37">
        <f t="shared" si="26"/>
        <v>-0.36843271375464681</v>
      </c>
      <c r="M69" s="37">
        <f t="shared" si="27"/>
        <v>1.0963724080958281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80</v>
      </c>
      <c r="C70" s="17" t="s">
        <v>81</v>
      </c>
      <c r="D70" s="18">
        <v>9245000</v>
      </c>
      <c r="E70" s="18">
        <v>9245000</v>
      </c>
      <c r="F70" s="18">
        <v>362796.34</v>
      </c>
      <c r="G70" s="18">
        <v>5307888.2300000004</v>
      </c>
      <c r="H70" s="18">
        <v>40046.18</v>
      </c>
      <c r="I70" s="18">
        <f t="shared" si="23"/>
        <v>5347934.41</v>
      </c>
      <c r="J70" s="18">
        <f t="shared" si="24"/>
        <v>3897065.59</v>
      </c>
      <c r="K70" s="37">
        <f t="shared" si="25"/>
        <v>0.42153224337479717</v>
      </c>
      <c r="L70" s="37">
        <f t="shared" si="26"/>
        <v>-0.9607575619253651</v>
      </c>
      <c r="M70" s="37">
        <f t="shared" si="27"/>
        <v>-0.23448520209122042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224</v>
      </c>
      <c r="C71" s="17" t="s">
        <v>225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3"/>
        <v>0</v>
      </c>
      <c r="J71" s="18">
        <f t="shared" si="24"/>
        <v>0</v>
      </c>
      <c r="K71" s="37" t="str">
        <f t="shared" si="25"/>
        <v>NA</v>
      </c>
      <c r="L71" s="37" t="str">
        <f t="shared" si="26"/>
        <v>NA</v>
      </c>
      <c r="M71" s="37" t="str">
        <f t="shared" si="27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226</v>
      </c>
      <c r="C72" s="17" t="s">
        <v>227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3"/>
        <v>0</v>
      </c>
      <c r="J72" s="18">
        <f t="shared" si="24"/>
        <v>62000</v>
      </c>
      <c r="K72" s="37">
        <f t="shared" si="25"/>
        <v>1</v>
      </c>
      <c r="L72" s="37">
        <f t="shared" si="26"/>
        <v>-1</v>
      </c>
      <c r="M72" s="37">
        <f t="shared" si="27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228</v>
      </c>
      <c r="C73" s="17" t="s">
        <v>229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3"/>
        <v>0</v>
      </c>
      <c r="J73" s="18">
        <f t="shared" si="24"/>
        <v>0</v>
      </c>
      <c r="K73" s="37" t="str">
        <f t="shared" si="25"/>
        <v>NA</v>
      </c>
      <c r="L73" s="37" t="str">
        <f t="shared" si="26"/>
        <v>NA</v>
      </c>
      <c r="M73" s="37" t="str">
        <f t="shared" si="27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82</v>
      </c>
      <c r="C74" s="17" t="s">
        <v>83</v>
      </c>
      <c r="D74" s="18">
        <v>18101019.289999992</v>
      </c>
      <c r="E74" s="18">
        <v>18093512.93999999</v>
      </c>
      <c r="F74" s="18">
        <v>5258390.4299999978</v>
      </c>
      <c r="G74" s="18">
        <v>37199986.940000027</v>
      </c>
      <c r="H74" s="18">
        <v>0</v>
      </c>
      <c r="I74" s="18">
        <f t="shared" si="23"/>
        <v>37199986.940000027</v>
      </c>
      <c r="J74" s="18">
        <f t="shared" si="24"/>
        <v>-19106474.000000037</v>
      </c>
      <c r="K74" s="37">
        <f t="shared" si="25"/>
        <v>-1.0559847644489566</v>
      </c>
      <c r="L74" s="37">
        <f t="shared" si="26"/>
        <v>-0.70937703211988856</v>
      </c>
      <c r="M74" s="37">
        <f t="shared" si="27"/>
        <v>1.7413130192652755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84</v>
      </c>
      <c r="C75" s="17" t="s">
        <v>85</v>
      </c>
      <c r="D75" s="18">
        <v>16571107.199999999</v>
      </c>
      <c r="E75" s="18">
        <v>11080543.280000001</v>
      </c>
      <c r="F75" s="18">
        <v>559537.41</v>
      </c>
      <c r="G75" s="18">
        <v>4758151.53</v>
      </c>
      <c r="H75" s="18">
        <v>1564227.6</v>
      </c>
      <c r="I75" s="18">
        <f t="shared" si="23"/>
        <v>6322379.1300000008</v>
      </c>
      <c r="J75" s="18">
        <f t="shared" si="24"/>
        <v>4758164.1500000004</v>
      </c>
      <c r="K75" s="37">
        <f t="shared" si="25"/>
        <v>0.42941614231030734</v>
      </c>
      <c r="L75" s="37">
        <f t="shared" si="26"/>
        <v>-0.94950270976244044</v>
      </c>
      <c r="M75" s="37">
        <f t="shared" si="27"/>
        <v>-0.42744666216402344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230</v>
      </c>
      <c r="C76" s="17" t="s">
        <v>231</v>
      </c>
      <c r="D76" s="18">
        <v>1994071.89</v>
      </c>
      <c r="E76" s="18">
        <v>1994071.89</v>
      </c>
      <c r="F76" s="18">
        <v>0</v>
      </c>
      <c r="G76" s="18">
        <v>1329055.3600000001</v>
      </c>
      <c r="H76" s="18">
        <v>56049.31</v>
      </c>
      <c r="I76" s="18">
        <f t="shared" si="23"/>
        <v>1385104.6700000002</v>
      </c>
      <c r="J76" s="18">
        <f t="shared" si="24"/>
        <v>608967.21999999974</v>
      </c>
      <c r="K76" s="37">
        <f t="shared" si="25"/>
        <v>0.30538879919720435</v>
      </c>
      <c r="L76" s="37">
        <f t="shared" si="26"/>
        <v>-1</v>
      </c>
      <c r="M76" s="37">
        <f t="shared" si="27"/>
        <v>-0.11132902368262486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232</v>
      </c>
      <c r="C77" s="17" t="s">
        <v>233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3"/>
        <v>99.98</v>
      </c>
      <c r="J77" s="18">
        <f t="shared" si="24"/>
        <v>34900.019999999997</v>
      </c>
      <c r="K77" s="37">
        <f t="shared" si="25"/>
        <v>0.99714342857142846</v>
      </c>
      <c r="L77" s="37">
        <f t="shared" si="26"/>
        <v>-1</v>
      </c>
      <c r="M77" s="37">
        <f t="shared" si="27"/>
        <v>-0.99619123809523813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234</v>
      </c>
      <c r="C78" s="17" t="s">
        <v>235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3"/>
        <v>0</v>
      </c>
      <c r="J78" s="18">
        <f t="shared" si="24"/>
        <v>0</v>
      </c>
      <c r="K78" s="37" t="str">
        <f t="shared" si="25"/>
        <v>NA</v>
      </c>
      <c r="L78" s="37" t="str">
        <f t="shared" si="26"/>
        <v>NA</v>
      </c>
      <c r="M78" s="37" t="str">
        <f t="shared" si="27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86</v>
      </c>
      <c r="C79" s="17" t="s">
        <v>87</v>
      </c>
      <c r="D79" s="18">
        <v>170000</v>
      </c>
      <c r="E79" s="18">
        <v>396950</v>
      </c>
      <c r="F79" s="18">
        <v>6753.6900000000005</v>
      </c>
      <c r="G79" s="18">
        <v>116874.86</v>
      </c>
      <c r="H79" s="18">
        <v>213998.75</v>
      </c>
      <c r="I79" s="18">
        <f t="shared" si="23"/>
        <v>330873.61</v>
      </c>
      <c r="J79" s="18">
        <f t="shared" si="24"/>
        <v>66076.390000000014</v>
      </c>
      <c r="K79" s="37">
        <f t="shared" si="25"/>
        <v>0.16646023428643408</v>
      </c>
      <c r="L79" s="37">
        <f t="shared" si="26"/>
        <v>-0.98298604358231512</v>
      </c>
      <c r="M79" s="37">
        <f t="shared" si="27"/>
        <v>-0.60742373934584548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88</v>
      </c>
      <c r="C80" s="17" t="s">
        <v>89</v>
      </c>
      <c r="D80" s="18">
        <v>30000</v>
      </c>
      <c r="E80" s="18">
        <v>100718</v>
      </c>
      <c r="F80" s="18">
        <v>41175</v>
      </c>
      <c r="G80" s="18">
        <v>70518</v>
      </c>
      <c r="H80" s="18">
        <v>0</v>
      </c>
      <c r="I80" s="18">
        <f t="shared" si="23"/>
        <v>70518</v>
      </c>
      <c r="J80" s="18">
        <f t="shared" si="24"/>
        <v>30200</v>
      </c>
      <c r="K80" s="37">
        <f t="shared" si="25"/>
        <v>0.29984709783752655</v>
      </c>
      <c r="L80" s="37">
        <f t="shared" si="26"/>
        <v>-0.59118528962052463</v>
      </c>
      <c r="M80" s="37">
        <f t="shared" si="27"/>
        <v>-6.6462797116702083E-2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90</v>
      </c>
      <c r="C81" s="17" t="s">
        <v>91</v>
      </c>
      <c r="D81" s="18">
        <v>99993</v>
      </c>
      <c r="E81" s="18">
        <v>98363</v>
      </c>
      <c r="F81" s="18">
        <v>0</v>
      </c>
      <c r="G81" s="18">
        <v>13614.74</v>
      </c>
      <c r="H81" s="18">
        <v>9020.7000000000007</v>
      </c>
      <c r="I81" s="18">
        <f t="shared" si="23"/>
        <v>22635.440000000002</v>
      </c>
      <c r="J81" s="18">
        <f t="shared" si="24"/>
        <v>75727.56</v>
      </c>
      <c r="K81" s="37">
        <f t="shared" si="25"/>
        <v>0.76987851122881568</v>
      </c>
      <c r="L81" s="37">
        <f t="shared" si="26"/>
        <v>-1</v>
      </c>
      <c r="M81" s="37">
        <f t="shared" si="27"/>
        <v>-0.81544903402024471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236</v>
      </c>
      <c r="C82" s="17" t="s">
        <v>237</v>
      </c>
      <c r="D82" s="18">
        <v>43340</v>
      </c>
      <c r="E82" s="18">
        <v>24464</v>
      </c>
      <c r="F82" s="18">
        <v>1268.9100000000001</v>
      </c>
      <c r="G82" s="18">
        <v>-23191</v>
      </c>
      <c r="H82" s="18">
        <v>719.2</v>
      </c>
      <c r="I82" s="18">
        <f t="shared" si="23"/>
        <v>-22471.8</v>
      </c>
      <c r="J82" s="18">
        <f t="shared" si="24"/>
        <v>46935.8</v>
      </c>
      <c r="K82" s="37">
        <f t="shared" si="25"/>
        <v>1.9185660562459126</v>
      </c>
      <c r="L82" s="37">
        <f t="shared" si="26"/>
        <v>-0.94813154022236756</v>
      </c>
      <c r="M82" s="37">
        <f t="shared" si="27"/>
        <v>-2.2639524743841291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92</v>
      </c>
      <c r="C83" s="17" t="s">
        <v>93</v>
      </c>
      <c r="D83" s="18">
        <v>436565.61</v>
      </c>
      <c r="E83" s="18">
        <v>5004209.21</v>
      </c>
      <c r="F83" s="18">
        <v>35646.92</v>
      </c>
      <c r="G83" s="18">
        <v>4480468.16</v>
      </c>
      <c r="H83" s="18">
        <v>78463.08</v>
      </c>
      <c r="I83" s="18">
        <f t="shared" si="23"/>
        <v>4558931.24</v>
      </c>
      <c r="J83" s="18">
        <f t="shared" si="24"/>
        <v>445277.96999999974</v>
      </c>
      <c r="K83" s="37">
        <f t="shared" si="25"/>
        <v>8.8980686321066052E-2</v>
      </c>
      <c r="L83" s="37">
        <f t="shared" si="26"/>
        <v>-0.99287661276655537</v>
      </c>
      <c r="M83" s="37">
        <f t="shared" si="27"/>
        <v>0.19378652969360313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94</v>
      </c>
      <c r="C84" s="17" t="s">
        <v>95</v>
      </c>
      <c r="D84" s="18">
        <v>910474.36</v>
      </c>
      <c r="E84" s="18">
        <v>917240.53</v>
      </c>
      <c r="F84" s="18">
        <v>52676.51</v>
      </c>
      <c r="G84" s="18">
        <v>253432.15000000002</v>
      </c>
      <c r="H84" s="18">
        <v>8234.48</v>
      </c>
      <c r="I84" s="18">
        <f t="shared" si="23"/>
        <v>261666.63000000003</v>
      </c>
      <c r="J84" s="18">
        <f t="shared" si="24"/>
        <v>655573.9</v>
      </c>
      <c r="K84" s="37">
        <f t="shared" si="25"/>
        <v>0.71472408660354336</v>
      </c>
      <c r="L84" s="37">
        <f t="shared" si="26"/>
        <v>-0.94257066900434505</v>
      </c>
      <c r="M84" s="37">
        <f t="shared" si="27"/>
        <v>-0.63160204735683301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238</v>
      </c>
      <c r="C85" s="17" t="s">
        <v>239</v>
      </c>
      <c r="D85" s="18">
        <v>46826935.939999998</v>
      </c>
      <c r="E85" s="18">
        <v>46826935.939999998</v>
      </c>
      <c r="F85" s="18">
        <v>4298430.1000000006</v>
      </c>
      <c r="G85" s="18">
        <v>39871821.659999996</v>
      </c>
      <c r="H85" s="18">
        <v>0</v>
      </c>
      <c r="I85" s="18">
        <f t="shared" si="23"/>
        <v>39871821.659999996</v>
      </c>
      <c r="J85" s="18">
        <f t="shared" si="24"/>
        <v>6955114.2800000012</v>
      </c>
      <c r="K85" s="37">
        <f t="shared" si="25"/>
        <v>0.14852806702773988</v>
      </c>
      <c r="L85" s="37">
        <f t="shared" si="26"/>
        <v>-0.9082060354000604</v>
      </c>
      <c r="M85" s="37">
        <f t="shared" si="27"/>
        <v>0.13529591062968016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96</v>
      </c>
      <c r="C86" s="17" t="s">
        <v>97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23"/>
        <v>0</v>
      </c>
      <c r="J86" s="18">
        <f t="shared" si="24"/>
        <v>0</v>
      </c>
      <c r="K86" s="37" t="str">
        <f t="shared" si="25"/>
        <v>NA</v>
      </c>
      <c r="L86" s="37" t="str">
        <f t="shared" si="26"/>
        <v>NA</v>
      </c>
      <c r="M86" s="37" t="str">
        <f t="shared" si="27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98</v>
      </c>
      <c r="C87" s="17" t="s">
        <v>99</v>
      </c>
      <c r="D87" s="18">
        <v>7084613.0300000003</v>
      </c>
      <c r="E87" s="18">
        <v>6285027.8500000006</v>
      </c>
      <c r="F87" s="18">
        <v>417965.1999999999</v>
      </c>
      <c r="G87" s="18">
        <v>2850722.6199999992</v>
      </c>
      <c r="H87" s="18">
        <v>556268.16999999981</v>
      </c>
      <c r="I87" s="18">
        <f t="shared" si="23"/>
        <v>3406990.7899999991</v>
      </c>
      <c r="J87" s="18">
        <f t="shared" si="24"/>
        <v>2878037.0600000015</v>
      </c>
      <c r="K87" s="37">
        <f t="shared" si="25"/>
        <v>0.45791953968827698</v>
      </c>
      <c r="L87" s="37">
        <f t="shared" si="26"/>
        <v>-0.93349827399730612</v>
      </c>
      <c r="M87" s="37">
        <f t="shared" si="27"/>
        <v>-0.39523521867395828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240</v>
      </c>
      <c r="C88" s="17" t="s">
        <v>241</v>
      </c>
      <c r="D88" s="18">
        <v>195615.55</v>
      </c>
      <c r="E88" s="18">
        <v>313631.44</v>
      </c>
      <c r="F88" s="18">
        <v>20532.54</v>
      </c>
      <c r="G88" s="18">
        <v>132026.25</v>
      </c>
      <c r="H88" s="18">
        <v>20652.810000000001</v>
      </c>
      <c r="I88" s="18">
        <f t="shared" si="23"/>
        <v>152679.06</v>
      </c>
      <c r="J88" s="18">
        <f t="shared" si="24"/>
        <v>160952.38</v>
      </c>
      <c r="K88" s="37">
        <f t="shared" si="25"/>
        <v>0.5131895577815796</v>
      </c>
      <c r="L88" s="37">
        <f t="shared" si="26"/>
        <v>-0.9345329026962349</v>
      </c>
      <c r="M88" s="37">
        <f t="shared" si="27"/>
        <v>-0.43872017422743081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100</v>
      </c>
      <c r="C89" s="17" t="s">
        <v>101</v>
      </c>
      <c r="D89" s="18">
        <v>7648392.0700000003</v>
      </c>
      <c r="E89" s="18">
        <v>6957394.2700000005</v>
      </c>
      <c r="F89" s="18">
        <v>14615.8</v>
      </c>
      <c r="G89" s="18">
        <v>3323730.46</v>
      </c>
      <c r="H89" s="18">
        <v>875589.86</v>
      </c>
      <c r="I89" s="18">
        <f t="shared" si="23"/>
        <v>4199320.32</v>
      </c>
      <c r="J89" s="18">
        <f t="shared" si="24"/>
        <v>2758073.95</v>
      </c>
      <c r="K89" s="37">
        <f t="shared" si="25"/>
        <v>0.39642340838619744</v>
      </c>
      <c r="L89" s="37">
        <f t="shared" si="26"/>
        <v>-0.99789924224029924</v>
      </c>
      <c r="M89" s="37">
        <f t="shared" si="27"/>
        <v>-0.36303155443663915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102</v>
      </c>
      <c r="C90" s="17" t="s">
        <v>103</v>
      </c>
      <c r="D90" s="18">
        <v>2223007</v>
      </c>
      <c r="E90" s="18">
        <v>2064558.9100000004</v>
      </c>
      <c r="F90" s="18">
        <v>133018.81000000006</v>
      </c>
      <c r="G90" s="18">
        <v>824264.94000000018</v>
      </c>
      <c r="H90" s="18">
        <v>292233.5</v>
      </c>
      <c r="I90" s="18">
        <f t="shared" si="23"/>
        <v>1116498.4400000002</v>
      </c>
      <c r="J90" s="18">
        <f t="shared" si="24"/>
        <v>948060.4700000002</v>
      </c>
      <c r="K90" s="37">
        <f t="shared" si="25"/>
        <v>0.45920727444875864</v>
      </c>
      <c r="L90" s="37">
        <f t="shared" si="26"/>
        <v>-0.93557034901949099</v>
      </c>
      <c r="M90" s="37">
        <f t="shared" si="27"/>
        <v>-0.46767325714140073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104</v>
      </c>
      <c r="C91" s="17" t="s">
        <v>105</v>
      </c>
      <c r="D91" s="18">
        <v>591778.91999999993</v>
      </c>
      <c r="E91" s="18">
        <v>863085.83</v>
      </c>
      <c r="F91" s="18">
        <v>33477.32</v>
      </c>
      <c r="G91" s="18">
        <v>375144.50999999995</v>
      </c>
      <c r="H91" s="18">
        <v>87208.670000000013</v>
      </c>
      <c r="I91" s="18">
        <f t="shared" si="23"/>
        <v>462353.17999999993</v>
      </c>
      <c r="J91" s="18">
        <f t="shared" si="24"/>
        <v>400732.65</v>
      </c>
      <c r="K91" s="37">
        <f t="shared" si="25"/>
        <v>0.46430220039645426</v>
      </c>
      <c r="L91" s="37">
        <f t="shared" si="26"/>
        <v>-0.96121206160921457</v>
      </c>
      <c r="M91" s="37">
        <f t="shared" si="27"/>
        <v>-0.42046009491315611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242</v>
      </c>
      <c r="C92" s="17" t="s">
        <v>243</v>
      </c>
      <c r="D92" s="18">
        <v>37250</v>
      </c>
      <c r="E92" s="18">
        <v>1146723.5</v>
      </c>
      <c r="F92" s="18">
        <v>373433.95</v>
      </c>
      <c r="G92" s="18">
        <v>801743.35</v>
      </c>
      <c r="H92" s="18">
        <v>1224.9599999999998</v>
      </c>
      <c r="I92" s="18">
        <f t="shared" ref="I92:I133" si="28">SUM(G92:H92)</f>
        <v>802968.30999999994</v>
      </c>
      <c r="J92" s="18">
        <f t="shared" ref="J92:J133" si="29">E92-I92</f>
        <v>343755.19000000006</v>
      </c>
      <c r="K92" s="37">
        <f t="shared" ref="K92:K133" si="30">IF(E92=0,"NA",J92/E92)</f>
        <v>0.29977164503910497</v>
      </c>
      <c r="L92" s="37">
        <f t="shared" ref="L92:L133" si="31">IF(E92=0,"NA",(  ( F92 - (E92/$L$6)) / (E92/$L$6)))</f>
        <v>-0.67434699820837374</v>
      </c>
      <c r="M92" s="37">
        <f t="shared" ref="M92:M133" si="32">IF(E92=0,"NA",(  ( G92 - ($M$6*(E92/12))) / ($M$6*(E92/12))))</f>
        <v>-6.7786494884483225E-2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244</v>
      </c>
      <c r="C93" s="17" t="s">
        <v>245</v>
      </c>
      <c r="D93" s="18">
        <v>7131545</v>
      </c>
      <c r="E93" s="18">
        <v>10715769.529999999</v>
      </c>
      <c r="F93" s="18">
        <v>0</v>
      </c>
      <c r="G93" s="18">
        <v>10499489.23</v>
      </c>
      <c r="H93" s="18">
        <v>47674.01</v>
      </c>
      <c r="I93" s="18">
        <f t="shared" si="28"/>
        <v>10547163.24</v>
      </c>
      <c r="J93" s="18">
        <f t="shared" si="29"/>
        <v>168606.28999999911</v>
      </c>
      <c r="K93" s="37">
        <f t="shared" si="30"/>
        <v>1.573440801689201E-2</v>
      </c>
      <c r="L93" s="37">
        <f t="shared" si="31"/>
        <v>-1</v>
      </c>
      <c r="M93" s="37">
        <f t="shared" si="32"/>
        <v>0.30642217846704056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106</v>
      </c>
      <c r="C94" s="17" t="s">
        <v>107</v>
      </c>
      <c r="D94" s="18">
        <v>853634.28</v>
      </c>
      <c r="E94" s="18">
        <v>141762.88</v>
      </c>
      <c r="F94" s="18">
        <v>23188.45</v>
      </c>
      <c r="G94" s="18">
        <v>79800.34</v>
      </c>
      <c r="H94" s="18">
        <v>8016.24</v>
      </c>
      <c r="I94" s="18">
        <f t="shared" si="28"/>
        <v>87816.58</v>
      </c>
      <c r="J94" s="18">
        <f t="shared" si="29"/>
        <v>53946.3</v>
      </c>
      <c r="K94" s="37">
        <f t="shared" si="30"/>
        <v>0.38053896760562428</v>
      </c>
      <c r="L94" s="37">
        <f t="shared" si="31"/>
        <v>-0.83642791399271799</v>
      </c>
      <c r="M94" s="37">
        <f t="shared" si="32"/>
        <v>-0.24944771626159595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108</v>
      </c>
      <c r="C95" s="17" t="s">
        <v>109</v>
      </c>
      <c r="D95" s="18">
        <v>0</v>
      </c>
      <c r="E95" s="18">
        <v>65000</v>
      </c>
      <c r="F95" s="18">
        <v>0</v>
      </c>
      <c r="G95" s="18">
        <v>0</v>
      </c>
      <c r="H95" s="18">
        <v>0</v>
      </c>
      <c r="I95" s="18">
        <f t="shared" si="28"/>
        <v>0</v>
      </c>
      <c r="J95" s="18">
        <f t="shared" si="29"/>
        <v>65000</v>
      </c>
      <c r="K95" s="37">
        <f t="shared" si="30"/>
        <v>1</v>
      </c>
      <c r="L95" s="37">
        <f t="shared" si="31"/>
        <v>-1</v>
      </c>
      <c r="M95" s="37">
        <f t="shared" si="32"/>
        <v>-1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110</v>
      </c>
      <c r="C96" s="17" t="s">
        <v>111</v>
      </c>
      <c r="D96" s="18">
        <v>2132517.92</v>
      </c>
      <c r="E96" s="18">
        <v>1538706.64</v>
      </c>
      <c r="F96" s="18">
        <v>29000</v>
      </c>
      <c r="G96" s="18">
        <v>70099.05</v>
      </c>
      <c r="H96" s="18">
        <v>115255.57</v>
      </c>
      <c r="I96" s="18">
        <f t="shared" si="28"/>
        <v>185354.62</v>
      </c>
      <c r="J96" s="18">
        <f t="shared" si="29"/>
        <v>1353352.02</v>
      </c>
      <c r="K96" s="37">
        <f t="shared" si="30"/>
        <v>0.8795386884143167</v>
      </c>
      <c r="L96" s="37">
        <f t="shared" si="31"/>
        <v>-0.98115300262823324</v>
      </c>
      <c r="M96" s="37">
        <f t="shared" si="32"/>
        <v>-0.93925716730513353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112</v>
      </c>
      <c r="C97" s="17" t="s">
        <v>113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28"/>
        <v>0</v>
      </c>
      <c r="J97" s="18">
        <f t="shared" si="29"/>
        <v>0</v>
      </c>
      <c r="K97" s="37" t="str">
        <f t="shared" si="30"/>
        <v>NA</v>
      </c>
      <c r="L97" s="37" t="str">
        <f t="shared" si="31"/>
        <v>NA</v>
      </c>
      <c r="M97" s="37" t="str">
        <f t="shared" si="32"/>
        <v>NA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114</v>
      </c>
      <c r="C98" s="17" t="s">
        <v>115</v>
      </c>
      <c r="D98" s="18">
        <v>772973</v>
      </c>
      <c r="E98" s="18">
        <v>998535</v>
      </c>
      <c r="F98" s="18">
        <v>34711.5</v>
      </c>
      <c r="G98" s="18">
        <v>379835.13</v>
      </c>
      <c r="H98" s="18">
        <v>43659.55</v>
      </c>
      <c r="I98" s="18">
        <f t="shared" si="28"/>
        <v>423494.68</v>
      </c>
      <c r="J98" s="18">
        <f t="shared" si="29"/>
        <v>575040.32000000007</v>
      </c>
      <c r="K98" s="37">
        <f t="shared" si="30"/>
        <v>0.57588399004541657</v>
      </c>
      <c r="L98" s="37">
        <f t="shared" si="31"/>
        <v>-0.96523757304451019</v>
      </c>
      <c r="M98" s="37">
        <f t="shared" si="32"/>
        <v>-0.49281012683581449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116</v>
      </c>
      <c r="C99" s="17" t="s">
        <v>117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28"/>
        <v>0</v>
      </c>
      <c r="J99" s="18">
        <f t="shared" si="29"/>
        <v>975480.71</v>
      </c>
      <c r="K99" s="37">
        <f t="shared" si="30"/>
        <v>1</v>
      </c>
      <c r="L99" s="37">
        <f t="shared" si="31"/>
        <v>-1</v>
      </c>
      <c r="M99" s="37">
        <f t="shared" si="32"/>
        <v>-1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A100" s="62" t="s">
        <v>118</v>
      </c>
      <c r="B100" s="63"/>
      <c r="C100" s="62"/>
      <c r="D100" s="64">
        <v>706077410.91999996</v>
      </c>
      <c r="E100" s="64">
        <v>707439127.16000021</v>
      </c>
      <c r="F100" s="64">
        <v>70216909.209999993</v>
      </c>
      <c r="G100" s="64">
        <v>537344057.5</v>
      </c>
      <c r="H100" s="64">
        <v>4018801.5699999994</v>
      </c>
      <c r="I100" s="64">
        <f t="shared" si="28"/>
        <v>541362859.07000005</v>
      </c>
      <c r="J100" s="64">
        <f t="shared" si="29"/>
        <v>166076268.09000015</v>
      </c>
      <c r="K100" s="65">
        <f t="shared" si="30"/>
        <v>0.23475697302283788</v>
      </c>
      <c r="L100" s="65">
        <f t="shared" si="31"/>
        <v>-0.90074494537518113</v>
      </c>
      <c r="M100" s="65">
        <f t="shared" si="32"/>
        <v>1.2749671069993189E-2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17" t="s">
        <v>119</v>
      </c>
      <c r="B101" s="43" t="s">
        <v>64</v>
      </c>
      <c r="C101" s="17" t="s">
        <v>65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28"/>
        <v>0</v>
      </c>
      <c r="J101" s="18">
        <f t="shared" si="29"/>
        <v>0</v>
      </c>
      <c r="K101" s="37" t="str">
        <f t="shared" si="30"/>
        <v>NA</v>
      </c>
      <c r="L101" s="37" t="str">
        <f t="shared" si="31"/>
        <v>NA</v>
      </c>
      <c r="M101" s="37" t="str">
        <f t="shared" si="32"/>
        <v>NA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B102" s="43" t="s">
        <v>67</v>
      </c>
      <c r="C102" s="17" t="s">
        <v>66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28"/>
        <v>0</v>
      </c>
      <c r="J102" s="18">
        <f t="shared" si="29"/>
        <v>0</v>
      </c>
      <c r="K102" s="37" t="str">
        <f t="shared" si="30"/>
        <v>NA</v>
      </c>
      <c r="L102" s="37" t="str">
        <f t="shared" si="31"/>
        <v>NA</v>
      </c>
      <c r="M102" s="37" t="str">
        <f t="shared" si="32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198</v>
      </c>
      <c r="C103" s="17" t="s">
        <v>199</v>
      </c>
      <c r="D103" s="18">
        <v>0</v>
      </c>
      <c r="E103" s="18">
        <v>55000</v>
      </c>
      <c r="F103" s="18">
        <v>0</v>
      </c>
      <c r="G103" s="18">
        <v>9473.85</v>
      </c>
      <c r="H103" s="18">
        <v>0</v>
      </c>
      <c r="I103" s="18">
        <f t="shared" si="28"/>
        <v>9473.85</v>
      </c>
      <c r="J103" s="18">
        <f t="shared" si="29"/>
        <v>45526.15</v>
      </c>
      <c r="K103" s="37">
        <f t="shared" si="30"/>
        <v>0.82774818181818188</v>
      </c>
      <c r="L103" s="37">
        <f t="shared" si="31"/>
        <v>-1</v>
      </c>
      <c r="M103" s="37">
        <f t="shared" si="32"/>
        <v>-0.77033090909090918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206</v>
      </c>
      <c r="C104" s="17" t="s">
        <v>207</v>
      </c>
      <c r="D104" s="18">
        <v>169883.19999999998</v>
      </c>
      <c r="E104" s="18">
        <v>169883.19999999998</v>
      </c>
      <c r="F104" s="18">
        <v>3382.5</v>
      </c>
      <c r="G104" s="18">
        <v>31320</v>
      </c>
      <c r="H104" s="18">
        <v>0</v>
      </c>
      <c r="I104" s="18">
        <f t="shared" si="28"/>
        <v>31320</v>
      </c>
      <c r="J104" s="18">
        <f t="shared" si="29"/>
        <v>138563.19999999998</v>
      </c>
      <c r="K104" s="37">
        <f t="shared" si="30"/>
        <v>0.81563803836989179</v>
      </c>
      <c r="L104" s="37">
        <f t="shared" si="31"/>
        <v>-0.98008926132778285</v>
      </c>
      <c r="M104" s="37">
        <f t="shared" si="32"/>
        <v>-0.75418405115985565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68</v>
      </c>
      <c r="C105" s="17" t="s">
        <v>69</v>
      </c>
      <c r="D105" s="18">
        <v>2039336</v>
      </c>
      <c r="E105" s="18">
        <v>2039336</v>
      </c>
      <c r="F105" s="18">
        <v>170414.95</v>
      </c>
      <c r="G105" s="18">
        <v>1531298.3999999994</v>
      </c>
      <c r="H105" s="18">
        <v>0</v>
      </c>
      <c r="I105" s="18">
        <f t="shared" si="28"/>
        <v>1531298.3999999994</v>
      </c>
      <c r="J105" s="18">
        <f t="shared" si="29"/>
        <v>508037.60000000056</v>
      </c>
      <c r="K105" s="37">
        <f t="shared" si="30"/>
        <v>0.2491191250485455</v>
      </c>
      <c r="L105" s="37">
        <f t="shared" si="31"/>
        <v>-0.91643606056088844</v>
      </c>
      <c r="M105" s="37">
        <f t="shared" si="32"/>
        <v>1.1744999352726842E-3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246</v>
      </c>
      <c r="C106" s="17" t="s">
        <v>247</v>
      </c>
      <c r="D106" s="18">
        <v>714952</v>
      </c>
      <c r="E106" s="18">
        <v>714952</v>
      </c>
      <c r="F106" s="18">
        <v>63521.24</v>
      </c>
      <c r="G106" s="18">
        <v>570013.46</v>
      </c>
      <c r="H106" s="18">
        <v>0</v>
      </c>
      <c r="I106" s="18">
        <f t="shared" si="28"/>
        <v>570013.46</v>
      </c>
      <c r="J106" s="18">
        <f t="shared" si="29"/>
        <v>144938.54000000004</v>
      </c>
      <c r="K106" s="37">
        <f t="shared" si="30"/>
        <v>0.2027248542559501</v>
      </c>
      <c r="L106" s="37">
        <f t="shared" si="31"/>
        <v>-0.91115314035068085</v>
      </c>
      <c r="M106" s="37">
        <f t="shared" si="32"/>
        <v>6.3033527658733199E-2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248</v>
      </c>
      <c r="C107" s="17" t="s">
        <v>249</v>
      </c>
      <c r="D107" s="18">
        <v>4911504.3900000006</v>
      </c>
      <c r="E107" s="18">
        <v>4911504.3900000006</v>
      </c>
      <c r="F107" s="18">
        <v>415819.8000000001</v>
      </c>
      <c r="G107" s="18">
        <v>3107861.9999999995</v>
      </c>
      <c r="H107" s="18">
        <v>0</v>
      </c>
      <c r="I107" s="18">
        <f t="shared" si="28"/>
        <v>3107861.9999999995</v>
      </c>
      <c r="J107" s="18">
        <f t="shared" si="29"/>
        <v>1803642.3900000011</v>
      </c>
      <c r="K107" s="37">
        <f t="shared" si="30"/>
        <v>0.3672280928165883</v>
      </c>
      <c r="L107" s="37">
        <f t="shared" si="31"/>
        <v>-0.91533758967076895</v>
      </c>
      <c r="M107" s="37">
        <f t="shared" si="32"/>
        <v>-0.15630412375545105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212</v>
      </c>
      <c r="C108" s="17" t="s">
        <v>213</v>
      </c>
      <c r="D108" s="18">
        <v>118977</v>
      </c>
      <c r="E108" s="18">
        <v>118977</v>
      </c>
      <c r="F108" s="18">
        <v>0</v>
      </c>
      <c r="G108" s="18">
        <v>79387.25</v>
      </c>
      <c r="H108" s="18">
        <v>0</v>
      </c>
      <c r="I108" s="18">
        <f t="shared" si="28"/>
        <v>79387.25</v>
      </c>
      <c r="J108" s="18">
        <f t="shared" si="29"/>
        <v>39589.75</v>
      </c>
      <c r="K108" s="37">
        <f t="shared" si="30"/>
        <v>0.33275128806407961</v>
      </c>
      <c r="L108" s="37">
        <f t="shared" si="31"/>
        <v>-1</v>
      </c>
      <c r="M108" s="37">
        <f t="shared" si="32"/>
        <v>-0.11033505075210615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250</v>
      </c>
      <c r="C109" s="17" t="s">
        <v>251</v>
      </c>
      <c r="D109" s="18">
        <v>1946664.8</v>
      </c>
      <c r="E109" s="18">
        <v>1946664.8</v>
      </c>
      <c r="F109" s="18">
        <v>63447.240000000005</v>
      </c>
      <c r="G109" s="18">
        <v>478369.68</v>
      </c>
      <c r="H109" s="18">
        <v>0</v>
      </c>
      <c r="I109" s="18">
        <f t="shared" si="28"/>
        <v>478369.68</v>
      </c>
      <c r="J109" s="18">
        <f t="shared" si="29"/>
        <v>1468295.12</v>
      </c>
      <c r="K109" s="37">
        <f t="shared" si="30"/>
        <v>0.75426191504567197</v>
      </c>
      <c r="L109" s="37">
        <f t="shared" si="31"/>
        <v>-0.9674072084726657</v>
      </c>
      <c r="M109" s="37">
        <f t="shared" si="32"/>
        <v>-0.67234922006089604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214</v>
      </c>
      <c r="C110" s="17" t="s">
        <v>215</v>
      </c>
      <c r="D110" s="18">
        <v>8709649.1499999985</v>
      </c>
      <c r="E110" s="18">
        <v>8709649.1499999985</v>
      </c>
      <c r="F110" s="18">
        <v>1501464.2400000002</v>
      </c>
      <c r="G110" s="18">
        <v>6533816.8599999994</v>
      </c>
      <c r="H110" s="18">
        <v>0</v>
      </c>
      <c r="I110" s="18">
        <f t="shared" si="28"/>
        <v>6533816.8599999994</v>
      </c>
      <c r="J110" s="18">
        <f t="shared" si="29"/>
        <v>2175832.2899999991</v>
      </c>
      <c r="K110" s="37">
        <f t="shared" si="30"/>
        <v>0.24981859229082717</v>
      </c>
      <c r="L110" s="37">
        <f t="shared" si="31"/>
        <v>-0.82760910179717162</v>
      </c>
      <c r="M110" s="37">
        <f t="shared" si="32"/>
        <v>2.4187694556376352E-4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216</v>
      </c>
      <c r="C111" s="17" t="s">
        <v>217</v>
      </c>
      <c r="D111" s="18">
        <v>14902824.060000001</v>
      </c>
      <c r="E111" s="18">
        <v>14902824.060000001</v>
      </c>
      <c r="F111" s="18">
        <v>1061813.7999999998</v>
      </c>
      <c r="G111" s="18">
        <v>12157947.820000004</v>
      </c>
      <c r="H111" s="18">
        <v>0</v>
      </c>
      <c r="I111" s="18">
        <f t="shared" si="28"/>
        <v>12157947.820000004</v>
      </c>
      <c r="J111" s="18">
        <f t="shared" si="29"/>
        <v>2744876.2399999965</v>
      </c>
      <c r="K111" s="37">
        <f t="shared" si="30"/>
        <v>0.18418497252258351</v>
      </c>
      <c r="L111" s="37">
        <f t="shared" si="31"/>
        <v>-0.928750833014934</v>
      </c>
      <c r="M111" s="37">
        <f t="shared" si="32"/>
        <v>8.7753369969888514E-2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252</v>
      </c>
      <c r="C112" s="17" t="s">
        <v>253</v>
      </c>
      <c r="D112" s="18">
        <v>4414036.3</v>
      </c>
      <c r="E112" s="18">
        <v>4414036.3</v>
      </c>
      <c r="F112" s="18">
        <v>288688.18</v>
      </c>
      <c r="G112" s="18">
        <v>2039912.99</v>
      </c>
      <c r="H112" s="18">
        <v>0</v>
      </c>
      <c r="I112" s="18">
        <f t="shared" si="28"/>
        <v>2039912.99</v>
      </c>
      <c r="J112" s="18">
        <f t="shared" si="29"/>
        <v>2374123.3099999996</v>
      </c>
      <c r="K112" s="37">
        <f t="shared" si="30"/>
        <v>0.53785767688407993</v>
      </c>
      <c r="L112" s="37">
        <f t="shared" si="31"/>
        <v>-0.9345976878350547</v>
      </c>
      <c r="M112" s="37">
        <f t="shared" si="32"/>
        <v>-0.38381023584544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254</v>
      </c>
      <c r="C113" s="17" t="s">
        <v>255</v>
      </c>
      <c r="D113" s="18">
        <v>3859985.97</v>
      </c>
      <c r="E113" s="18">
        <v>3859985.97</v>
      </c>
      <c r="F113" s="18">
        <v>342844.21</v>
      </c>
      <c r="G113" s="18">
        <v>2223036.3400000003</v>
      </c>
      <c r="H113" s="18">
        <v>0</v>
      </c>
      <c r="I113" s="18">
        <f t="shared" si="28"/>
        <v>2223036.3400000003</v>
      </c>
      <c r="J113" s="18">
        <f t="shared" si="29"/>
        <v>1636949.63</v>
      </c>
      <c r="K113" s="37">
        <f t="shared" si="30"/>
        <v>0.42408175644223906</v>
      </c>
      <c r="L113" s="37">
        <f t="shared" si="31"/>
        <v>-0.91117993364105421</v>
      </c>
      <c r="M113" s="37">
        <f t="shared" si="32"/>
        <v>-0.23210900858965203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256</v>
      </c>
      <c r="C114" s="17" t="s">
        <v>257</v>
      </c>
      <c r="D114" s="18">
        <v>2732849.5999999996</v>
      </c>
      <c r="E114" s="18">
        <v>2732849.5999999996</v>
      </c>
      <c r="F114" s="18">
        <v>229488.90000000002</v>
      </c>
      <c r="G114" s="18">
        <v>1738067.33</v>
      </c>
      <c r="H114" s="18">
        <v>0</v>
      </c>
      <c r="I114" s="18">
        <f t="shared" si="28"/>
        <v>1738067.33</v>
      </c>
      <c r="J114" s="18">
        <f t="shared" si="29"/>
        <v>994782.26999999955</v>
      </c>
      <c r="K114" s="37">
        <f t="shared" si="30"/>
        <v>0.36400915366875647</v>
      </c>
      <c r="L114" s="37">
        <f t="shared" si="31"/>
        <v>-0.9160257849535518</v>
      </c>
      <c r="M114" s="37">
        <f t="shared" si="32"/>
        <v>-0.1520122048916753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218</v>
      </c>
      <c r="C115" s="17" t="s">
        <v>219</v>
      </c>
      <c r="D115" s="18"/>
      <c r="E115" s="18"/>
      <c r="F115" s="18">
        <v>0</v>
      </c>
      <c r="G115" s="18">
        <v>0</v>
      </c>
      <c r="H115" s="18">
        <v>0</v>
      </c>
      <c r="I115" s="18">
        <f t="shared" si="28"/>
        <v>0</v>
      </c>
      <c r="J115" s="18">
        <f t="shared" si="29"/>
        <v>0</v>
      </c>
      <c r="K115" s="37" t="str">
        <f t="shared" si="30"/>
        <v>NA</v>
      </c>
      <c r="L115" s="37" t="str">
        <f t="shared" si="31"/>
        <v>NA</v>
      </c>
      <c r="M115" s="37" t="str">
        <f t="shared" si="32"/>
        <v>NA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70</v>
      </c>
      <c r="C116" s="17" t="s">
        <v>71</v>
      </c>
      <c r="D116" s="18">
        <v>58254986.850000001</v>
      </c>
      <c r="E116" s="18">
        <v>58229986.850000001</v>
      </c>
      <c r="F116" s="18">
        <v>147845.97000000003</v>
      </c>
      <c r="G116" s="18">
        <v>1361471.9800000002</v>
      </c>
      <c r="H116" s="18">
        <v>0</v>
      </c>
      <c r="I116" s="18">
        <f t="shared" si="28"/>
        <v>1361471.9800000002</v>
      </c>
      <c r="J116" s="18">
        <f t="shared" si="29"/>
        <v>56868514.870000005</v>
      </c>
      <c r="K116" s="37">
        <f t="shared" si="30"/>
        <v>0.97661905740238031</v>
      </c>
      <c r="L116" s="37">
        <f t="shared" si="31"/>
        <v>-0.99746099942662103</v>
      </c>
      <c r="M116" s="37">
        <f t="shared" si="32"/>
        <v>-0.96882540986984045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120</v>
      </c>
      <c r="C117" s="17" t="s">
        <v>121</v>
      </c>
      <c r="D117" s="18">
        <v>7820469.3600000003</v>
      </c>
      <c r="E117" s="18">
        <v>7820469.3600000003</v>
      </c>
      <c r="F117" s="18">
        <v>483215</v>
      </c>
      <c r="G117" s="18">
        <v>3795896.1699999995</v>
      </c>
      <c r="H117" s="18">
        <v>0</v>
      </c>
      <c r="I117" s="18">
        <f t="shared" si="28"/>
        <v>3795896.1699999995</v>
      </c>
      <c r="J117" s="18">
        <f t="shared" si="29"/>
        <v>4024573.1900000009</v>
      </c>
      <c r="K117" s="37">
        <f t="shared" si="30"/>
        <v>0.51462041531481695</v>
      </c>
      <c r="L117" s="37">
        <f t="shared" si="31"/>
        <v>-0.93821150908517847</v>
      </c>
      <c r="M117" s="37">
        <f t="shared" si="32"/>
        <v>-0.35282722041975595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72</v>
      </c>
      <c r="C118" s="17" t="s">
        <v>73</v>
      </c>
      <c r="D118" s="18">
        <v>767000</v>
      </c>
      <c r="E118" s="18">
        <v>767000</v>
      </c>
      <c r="F118" s="18">
        <v>7488</v>
      </c>
      <c r="G118" s="18">
        <v>1053040.1600000001</v>
      </c>
      <c r="H118" s="18">
        <v>0</v>
      </c>
      <c r="I118" s="18">
        <f t="shared" si="28"/>
        <v>1053040.1600000001</v>
      </c>
      <c r="J118" s="18">
        <f t="shared" si="29"/>
        <v>-286040.16000000015</v>
      </c>
      <c r="K118" s="37">
        <f t="shared" si="30"/>
        <v>-0.37293371577574985</v>
      </c>
      <c r="L118" s="37">
        <f t="shared" si="31"/>
        <v>-0.9902372881355932</v>
      </c>
      <c r="M118" s="37">
        <f t="shared" si="32"/>
        <v>0.83057828770099984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220</v>
      </c>
      <c r="C119" s="17" t="s">
        <v>221</v>
      </c>
      <c r="D119" s="18">
        <v>90000</v>
      </c>
      <c r="E119" s="18">
        <v>120000</v>
      </c>
      <c r="F119" s="18">
        <v>0</v>
      </c>
      <c r="G119" s="18">
        <v>0</v>
      </c>
      <c r="H119" s="18">
        <v>0</v>
      </c>
      <c r="I119" s="18">
        <f t="shared" si="28"/>
        <v>0</v>
      </c>
      <c r="J119" s="18">
        <f t="shared" si="29"/>
        <v>120000</v>
      </c>
      <c r="K119" s="37">
        <f t="shared" si="30"/>
        <v>1</v>
      </c>
      <c r="L119" s="37">
        <f t="shared" si="31"/>
        <v>-1</v>
      </c>
      <c r="M119" s="37">
        <f t="shared" si="32"/>
        <v>-1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74</v>
      </c>
      <c r="C120" s="17" t="s">
        <v>75</v>
      </c>
      <c r="D120" s="18">
        <v>7493141.7300000004</v>
      </c>
      <c r="E120" s="18">
        <v>7493141.7300000004</v>
      </c>
      <c r="F120" s="18">
        <v>563820.07999999996</v>
      </c>
      <c r="G120" s="18">
        <v>4163766.48</v>
      </c>
      <c r="H120" s="18">
        <v>0</v>
      </c>
      <c r="I120" s="18">
        <f t="shared" si="28"/>
        <v>4163766.48</v>
      </c>
      <c r="J120" s="18">
        <f t="shared" si="29"/>
        <v>3329375.2500000005</v>
      </c>
      <c r="K120" s="37">
        <f t="shared" si="30"/>
        <v>0.44432300495135574</v>
      </c>
      <c r="L120" s="37">
        <f t="shared" si="31"/>
        <v>-0.92475518276363899</v>
      </c>
      <c r="M120" s="37">
        <f t="shared" si="32"/>
        <v>-0.259097339935141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76</v>
      </c>
      <c r="C121" s="17" t="s">
        <v>77</v>
      </c>
      <c r="D121" s="18">
        <v>10306358.039999997</v>
      </c>
      <c r="E121" s="18">
        <v>10306358.039999997</v>
      </c>
      <c r="F121" s="18">
        <v>739088.6399999999</v>
      </c>
      <c r="G121" s="18">
        <v>5570477.1399999987</v>
      </c>
      <c r="H121" s="18">
        <v>0</v>
      </c>
      <c r="I121" s="18">
        <f t="shared" si="28"/>
        <v>5570477.1399999987</v>
      </c>
      <c r="J121" s="18">
        <f t="shared" si="29"/>
        <v>4735880.8999999985</v>
      </c>
      <c r="K121" s="37">
        <f t="shared" si="30"/>
        <v>0.45951061292646495</v>
      </c>
      <c r="L121" s="37">
        <f t="shared" si="31"/>
        <v>-0.92828808807810437</v>
      </c>
      <c r="M121" s="37">
        <f t="shared" si="32"/>
        <v>-0.2793474839019533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78</v>
      </c>
      <c r="C122" s="17" t="s">
        <v>79</v>
      </c>
      <c r="D122" s="18">
        <v>6000</v>
      </c>
      <c r="E122" s="18">
        <v>6000</v>
      </c>
      <c r="F122" s="18">
        <v>0</v>
      </c>
      <c r="G122" s="18">
        <v>0</v>
      </c>
      <c r="H122" s="18">
        <v>0</v>
      </c>
      <c r="I122" s="18">
        <f t="shared" si="28"/>
        <v>0</v>
      </c>
      <c r="J122" s="18">
        <f t="shared" si="29"/>
        <v>6000</v>
      </c>
      <c r="K122" s="37">
        <f t="shared" si="30"/>
        <v>1</v>
      </c>
      <c r="L122" s="37">
        <f t="shared" si="31"/>
        <v>-1</v>
      </c>
      <c r="M122" s="37">
        <f t="shared" si="32"/>
        <v>-1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82</v>
      </c>
      <c r="C123" s="17" t="s">
        <v>83</v>
      </c>
      <c r="D123" s="18">
        <v>1416850.5899999992</v>
      </c>
      <c r="E123" s="18">
        <v>1416850.5899999992</v>
      </c>
      <c r="F123" s="18">
        <v>154667.36999999997</v>
      </c>
      <c r="G123" s="18">
        <v>1186384.5899999996</v>
      </c>
      <c r="H123" s="18">
        <v>0</v>
      </c>
      <c r="I123" s="18">
        <f t="shared" si="28"/>
        <v>1186384.5899999996</v>
      </c>
      <c r="J123" s="18">
        <f t="shared" si="29"/>
        <v>230465.99999999953</v>
      </c>
      <c r="K123" s="37">
        <f t="shared" si="30"/>
        <v>0.16266076439294821</v>
      </c>
      <c r="L123" s="37">
        <f t="shared" si="31"/>
        <v>-0.89083720535416511</v>
      </c>
      <c r="M123" s="37">
        <f t="shared" si="32"/>
        <v>0.11645231414273564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84</v>
      </c>
      <c r="C124" s="17" t="s">
        <v>85</v>
      </c>
      <c r="D124" s="18">
        <v>5088965</v>
      </c>
      <c r="E124" s="18">
        <v>4949903.92</v>
      </c>
      <c r="F124" s="18">
        <v>200718.47</v>
      </c>
      <c r="G124" s="18">
        <v>1920501.77</v>
      </c>
      <c r="H124" s="18">
        <v>1626164.1300000004</v>
      </c>
      <c r="I124" s="18">
        <f t="shared" si="28"/>
        <v>3546665.9000000004</v>
      </c>
      <c r="J124" s="18">
        <f t="shared" si="29"/>
        <v>1403238.0199999996</v>
      </c>
      <c r="K124" s="37">
        <f t="shared" si="30"/>
        <v>0.28348793081220042</v>
      </c>
      <c r="L124" s="37">
        <f t="shared" si="31"/>
        <v>-0.9594500270623435</v>
      </c>
      <c r="M124" s="37">
        <f t="shared" si="32"/>
        <v>-0.48268308475234672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258</v>
      </c>
      <c r="C125" s="17" t="s">
        <v>259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f t="shared" si="28"/>
        <v>0</v>
      </c>
      <c r="J125" s="18">
        <f t="shared" si="29"/>
        <v>0</v>
      </c>
      <c r="K125" s="37" t="str">
        <f t="shared" si="30"/>
        <v>NA</v>
      </c>
      <c r="L125" s="37" t="str">
        <f t="shared" si="31"/>
        <v>NA</v>
      </c>
      <c r="M125" s="37" t="str">
        <f t="shared" si="32"/>
        <v>NA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260</v>
      </c>
      <c r="C126" s="17" t="s">
        <v>261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28"/>
        <v>0</v>
      </c>
      <c r="J126" s="18">
        <f t="shared" si="29"/>
        <v>0</v>
      </c>
      <c r="K126" s="37" t="str">
        <f t="shared" si="30"/>
        <v>NA</v>
      </c>
      <c r="L126" s="37" t="str">
        <f t="shared" si="31"/>
        <v>NA</v>
      </c>
      <c r="M126" s="37" t="str">
        <f t="shared" si="32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262</v>
      </c>
      <c r="C127" s="17" t="s">
        <v>263</v>
      </c>
      <c r="D127" s="18">
        <v>500000</v>
      </c>
      <c r="E127" s="18">
        <v>187000</v>
      </c>
      <c r="F127" s="18">
        <v>3905</v>
      </c>
      <c r="G127" s="18">
        <v>17925</v>
      </c>
      <c r="H127" s="18">
        <v>0</v>
      </c>
      <c r="I127" s="18">
        <f t="shared" si="28"/>
        <v>17925</v>
      </c>
      <c r="J127" s="18">
        <f t="shared" si="29"/>
        <v>169075</v>
      </c>
      <c r="K127" s="37">
        <f t="shared" si="30"/>
        <v>0.904144385026738</v>
      </c>
      <c r="L127" s="37">
        <f t="shared" si="31"/>
        <v>-0.97911764705882354</v>
      </c>
      <c r="M127" s="37">
        <f t="shared" si="32"/>
        <v>-0.87219251336898396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122</v>
      </c>
      <c r="C128" s="17" t="s">
        <v>123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28"/>
        <v>0</v>
      </c>
      <c r="J128" s="18">
        <f t="shared" si="29"/>
        <v>0</v>
      </c>
      <c r="K128" s="37" t="str">
        <f t="shared" si="30"/>
        <v>NA</v>
      </c>
      <c r="L128" s="37" t="str">
        <f t="shared" si="31"/>
        <v>NA</v>
      </c>
      <c r="M128" s="37" t="str">
        <f t="shared" si="32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88</v>
      </c>
      <c r="C129" s="17" t="s">
        <v>89</v>
      </c>
      <c r="D129" s="18">
        <v>305000</v>
      </c>
      <c r="E129" s="18">
        <v>205000</v>
      </c>
      <c r="F129" s="18">
        <v>0</v>
      </c>
      <c r="G129" s="18">
        <v>1572</v>
      </c>
      <c r="H129" s="18">
        <v>0</v>
      </c>
      <c r="I129" s="18">
        <f t="shared" si="28"/>
        <v>1572</v>
      </c>
      <c r="J129" s="18">
        <f t="shared" si="29"/>
        <v>203428</v>
      </c>
      <c r="K129" s="37">
        <f t="shared" si="30"/>
        <v>0.99233170731707321</v>
      </c>
      <c r="L129" s="37">
        <f t="shared" si="31"/>
        <v>-1</v>
      </c>
      <c r="M129" s="37">
        <f t="shared" si="32"/>
        <v>-0.98977560975609757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90</v>
      </c>
      <c r="C130" s="17" t="s">
        <v>91</v>
      </c>
      <c r="D130" s="18">
        <v>9500</v>
      </c>
      <c r="E130" s="18">
        <v>100000</v>
      </c>
      <c r="F130" s="18">
        <v>0</v>
      </c>
      <c r="G130" s="18">
        <v>13010</v>
      </c>
      <c r="H130" s="18">
        <v>0</v>
      </c>
      <c r="I130" s="18">
        <f t="shared" si="28"/>
        <v>13010</v>
      </c>
      <c r="J130" s="18">
        <f t="shared" si="29"/>
        <v>86990</v>
      </c>
      <c r="K130" s="37">
        <f t="shared" si="30"/>
        <v>0.86990000000000001</v>
      </c>
      <c r="L130" s="37">
        <f t="shared" si="31"/>
        <v>-1</v>
      </c>
      <c r="M130" s="37">
        <f t="shared" si="32"/>
        <v>-0.82653333333333334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264</v>
      </c>
      <c r="C131" s="17" t="s">
        <v>265</v>
      </c>
      <c r="D131" s="18">
        <v>0</v>
      </c>
      <c r="E131" s="18">
        <v>12000</v>
      </c>
      <c r="F131" s="18">
        <v>600</v>
      </c>
      <c r="G131" s="18">
        <v>5080</v>
      </c>
      <c r="H131" s="18">
        <v>600</v>
      </c>
      <c r="I131" s="18">
        <f t="shared" si="28"/>
        <v>5680</v>
      </c>
      <c r="J131" s="18">
        <f t="shared" si="29"/>
        <v>6320</v>
      </c>
      <c r="K131" s="37">
        <f t="shared" si="30"/>
        <v>0.52666666666666662</v>
      </c>
      <c r="L131" s="37">
        <f t="shared" si="31"/>
        <v>-0.95</v>
      </c>
      <c r="M131" s="37">
        <f t="shared" si="32"/>
        <v>-0.43555555555555553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381</v>
      </c>
      <c r="C132" s="17" t="s">
        <v>382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f t="shared" si="28"/>
        <v>0</v>
      </c>
      <c r="J132" s="18">
        <f t="shared" si="29"/>
        <v>0</v>
      </c>
      <c r="K132" s="37" t="str">
        <f t="shared" si="30"/>
        <v>NA</v>
      </c>
      <c r="L132" s="37" t="str">
        <f t="shared" si="31"/>
        <v>NA</v>
      </c>
      <c r="M132" s="37" t="str">
        <f t="shared" si="32"/>
        <v>NA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236</v>
      </c>
      <c r="C133" s="17" t="s">
        <v>237</v>
      </c>
      <c r="D133" s="18">
        <v>4650</v>
      </c>
      <c r="E133" s="18">
        <v>4650</v>
      </c>
      <c r="F133" s="18">
        <v>0</v>
      </c>
      <c r="G133" s="18">
        <v>39.85</v>
      </c>
      <c r="H133" s="18">
        <v>253.52</v>
      </c>
      <c r="I133" s="18">
        <f t="shared" si="28"/>
        <v>293.37</v>
      </c>
      <c r="J133" s="18">
        <f t="shared" si="29"/>
        <v>4356.63</v>
      </c>
      <c r="K133" s="37">
        <f t="shared" si="30"/>
        <v>0.93690967741935482</v>
      </c>
      <c r="L133" s="37">
        <f t="shared" si="31"/>
        <v>-1</v>
      </c>
      <c r="M133" s="37">
        <f t="shared" si="32"/>
        <v>-0.98857347670250895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92</v>
      </c>
      <c r="C134" s="17" t="s">
        <v>93</v>
      </c>
      <c r="D134" s="18">
        <v>470</v>
      </c>
      <c r="E134" s="18">
        <v>51146</v>
      </c>
      <c r="F134" s="18">
        <v>20520</v>
      </c>
      <c r="G134" s="18">
        <v>20719</v>
      </c>
      <c r="H134" s="18">
        <v>0</v>
      </c>
      <c r="I134" s="18">
        <f t="shared" ref="I134:I220" si="33">SUM(G134:H134)</f>
        <v>20719</v>
      </c>
      <c r="J134" s="18">
        <f t="shared" ref="J134:J220" si="34">E134-I134</f>
        <v>30427</v>
      </c>
      <c r="K134" s="37">
        <f t="shared" ref="K134:K220" si="35">IF(E134=0,"NA",J134/E134)</f>
        <v>0.59490478238767452</v>
      </c>
      <c r="L134" s="37">
        <f t="shared" ref="L134:L220" si="36">IF(E134=0,"NA",(  ( F134 - (E134/$L$6)) / (E134/$L$6)))</f>
        <v>-0.59879560473937354</v>
      </c>
      <c r="M134" s="37">
        <f t="shared" ref="M134:M220" si="37">IF(E134=0,"NA",(  ( G134 - ($M$6*(E134/12))) / ($M$6*(E134/12))))</f>
        <v>-0.45987304318356598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94</v>
      </c>
      <c r="C135" s="17" t="s">
        <v>95</v>
      </c>
      <c r="D135" s="18">
        <v>80600</v>
      </c>
      <c r="E135" s="18">
        <v>75600</v>
      </c>
      <c r="F135" s="18">
        <v>555.67000000000007</v>
      </c>
      <c r="G135" s="18">
        <v>4811.47</v>
      </c>
      <c r="H135" s="18">
        <v>0</v>
      </c>
      <c r="I135" s="18">
        <f t="shared" si="33"/>
        <v>4811.47</v>
      </c>
      <c r="J135" s="18">
        <f t="shared" si="34"/>
        <v>70788.53</v>
      </c>
      <c r="K135" s="37">
        <f t="shared" si="35"/>
        <v>0.93635621693121696</v>
      </c>
      <c r="L135" s="37">
        <f t="shared" si="36"/>
        <v>-0.99264986772486774</v>
      </c>
      <c r="M135" s="37">
        <f t="shared" si="37"/>
        <v>-0.9151416225749559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96</v>
      </c>
      <c r="C136" s="17" t="s">
        <v>97</v>
      </c>
      <c r="D136" s="18">
        <v>1000</v>
      </c>
      <c r="E136" s="18">
        <v>0.25</v>
      </c>
      <c r="F136" s="18">
        <v>0</v>
      </c>
      <c r="G136" s="18">
        <v>0</v>
      </c>
      <c r="H136" s="18">
        <v>0</v>
      </c>
      <c r="I136" s="18">
        <f t="shared" si="33"/>
        <v>0</v>
      </c>
      <c r="J136" s="18">
        <f t="shared" si="34"/>
        <v>0.25</v>
      </c>
      <c r="K136" s="37">
        <f t="shared" si="35"/>
        <v>1</v>
      </c>
      <c r="L136" s="37">
        <f t="shared" si="36"/>
        <v>-1</v>
      </c>
      <c r="M136" s="37">
        <f t="shared" si="37"/>
        <v>-1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98</v>
      </c>
      <c r="C137" s="17" t="s">
        <v>99</v>
      </c>
      <c r="D137" s="18">
        <v>629000</v>
      </c>
      <c r="E137" s="18">
        <v>414996.13</v>
      </c>
      <c r="F137" s="18">
        <v>2891.1299999999997</v>
      </c>
      <c r="G137" s="18">
        <v>38042.479999999996</v>
      </c>
      <c r="H137" s="18">
        <v>18846.55</v>
      </c>
      <c r="I137" s="18">
        <f t="shared" si="33"/>
        <v>56889.03</v>
      </c>
      <c r="J137" s="18">
        <f t="shared" si="34"/>
        <v>358107.1</v>
      </c>
      <c r="K137" s="37">
        <f t="shared" si="35"/>
        <v>0.86291672165713929</v>
      </c>
      <c r="L137" s="37">
        <f t="shared" si="36"/>
        <v>-0.99303335672070003</v>
      </c>
      <c r="M137" s="37">
        <f t="shared" si="37"/>
        <v>-0.87777402486460143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240</v>
      </c>
      <c r="C138" s="17" t="s">
        <v>241</v>
      </c>
      <c r="D138" s="18">
        <v>5000</v>
      </c>
      <c r="E138" s="18">
        <v>15059</v>
      </c>
      <c r="F138" s="18">
        <v>792</v>
      </c>
      <c r="G138" s="18">
        <v>3642.78</v>
      </c>
      <c r="H138" s="18">
        <v>44.98</v>
      </c>
      <c r="I138" s="18">
        <f t="shared" si="33"/>
        <v>3687.76</v>
      </c>
      <c r="J138" s="18">
        <f t="shared" si="34"/>
        <v>11371.24</v>
      </c>
      <c r="K138" s="37">
        <f t="shared" si="35"/>
        <v>0.75511255727471938</v>
      </c>
      <c r="L138" s="37">
        <f t="shared" si="36"/>
        <v>-0.94740686632578519</v>
      </c>
      <c r="M138" s="37">
        <f t="shared" si="37"/>
        <v>-0.67746596719569685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100</v>
      </c>
      <c r="C139" s="17" t="s">
        <v>101</v>
      </c>
      <c r="D139" s="18">
        <v>122950</v>
      </c>
      <c r="E139" s="18">
        <v>113449</v>
      </c>
      <c r="F139" s="18">
        <v>0</v>
      </c>
      <c r="G139" s="18">
        <v>4336.28</v>
      </c>
      <c r="H139" s="18">
        <v>46796.5</v>
      </c>
      <c r="I139" s="18">
        <f t="shared" si="33"/>
        <v>51132.78</v>
      </c>
      <c r="J139" s="18">
        <f t="shared" si="34"/>
        <v>62316.22</v>
      </c>
      <c r="K139" s="37">
        <f t="shared" si="35"/>
        <v>0.54928840271840207</v>
      </c>
      <c r="L139" s="37">
        <f t="shared" si="36"/>
        <v>-1</v>
      </c>
      <c r="M139" s="37">
        <f t="shared" si="37"/>
        <v>-0.94903695346220185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102</v>
      </c>
      <c r="C140" s="17" t="s">
        <v>103</v>
      </c>
      <c r="D140" s="18">
        <v>1540</v>
      </c>
      <c r="E140" s="18">
        <v>25079.95</v>
      </c>
      <c r="F140" s="18">
        <v>4940.93</v>
      </c>
      <c r="G140" s="18">
        <v>74652.69</v>
      </c>
      <c r="H140" s="18">
        <v>4238</v>
      </c>
      <c r="I140" s="18">
        <f t="shared" si="33"/>
        <v>78890.69</v>
      </c>
      <c r="J140" s="18">
        <f t="shared" si="34"/>
        <v>-53810.740000000005</v>
      </c>
      <c r="K140" s="37">
        <f t="shared" si="35"/>
        <v>-2.1455680733015816</v>
      </c>
      <c r="L140" s="37">
        <f t="shared" si="36"/>
        <v>-0.802992828933072</v>
      </c>
      <c r="M140" s="37">
        <f t="shared" si="37"/>
        <v>2.9687846267636098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104</v>
      </c>
      <c r="C141" s="17" t="s">
        <v>105</v>
      </c>
      <c r="D141" s="18">
        <v>52000</v>
      </c>
      <c r="E141" s="18">
        <v>102536</v>
      </c>
      <c r="F141" s="18">
        <v>0</v>
      </c>
      <c r="G141" s="18">
        <v>19036.36</v>
      </c>
      <c r="H141" s="18">
        <v>21785.239999999998</v>
      </c>
      <c r="I141" s="18">
        <f t="shared" si="33"/>
        <v>40821.599999999999</v>
      </c>
      <c r="J141" s="18">
        <f t="shared" si="34"/>
        <v>61714.400000000001</v>
      </c>
      <c r="K141" s="37">
        <f t="shared" si="35"/>
        <v>0.60188031520636653</v>
      </c>
      <c r="L141" s="37">
        <f t="shared" si="36"/>
        <v>-1</v>
      </c>
      <c r="M141" s="37">
        <f t="shared" si="37"/>
        <v>-0.75245949390132894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242</v>
      </c>
      <c r="C142" s="17" t="s">
        <v>243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33"/>
        <v>0</v>
      </c>
      <c r="J142" s="18">
        <f t="shared" si="34"/>
        <v>0</v>
      </c>
      <c r="K142" s="37" t="str">
        <f t="shared" si="35"/>
        <v>NA</v>
      </c>
      <c r="L142" s="37" t="str">
        <f t="shared" si="36"/>
        <v>NA</v>
      </c>
      <c r="M142" s="37" t="str">
        <f t="shared" si="37"/>
        <v>NA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106</v>
      </c>
      <c r="C143" s="17" t="s">
        <v>107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33"/>
        <v>0</v>
      </c>
      <c r="J143" s="18">
        <f t="shared" si="34"/>
        <v>0</v>
      </c>
      <c r="K143" s="37" t="str">
        <f t="shared" si="35"/>
        <v>NA</v>
      </c>
      <c r="L143" s="37" t="str">
        <f t="shared" si="36"/>
        <v>NA</v>
      </c>
      <c r="M143" s="37" t="str">
        <f t="shared" si="37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110</v>
      </c>
      <c r="C144" s="17" t="s">
        <v>111</v>
      </c>
      <c r="D144" s="18">
        <v>0</v>
      </c>
      <c r="E144" s="18">
        <v>0</v>
      </c>
      <c r="F144" s="18">
        <v>0</v>
      </c>
      <c r="G144" s="18">
        <v>5620</v>
      </c>
      <c r="H144" s="18">
        <v>0</v>
      </c>
      <c r="I144" s="18">
        <f t="shared" si="33"/>
        <v>5620</v>
      </c>
      <c r="J144" s="18">
        <f t="shared" si="34"/>
        <v>-5620</v>
      </c>
      <c r="K144" s="37" t="str">
        <f t="shared" si="35"/>
        <v>NA</v>
      </c>
      <c r="L144" s="37" t="str">
        <f t="shared" si="36"/>
        <v>NA</v>
      </c>
      <c r="M144" s="37" t="str">
        <f t="shared" si="37"/>
        <v>NA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112</v>
      </c>
      <c r="C145" s="17" t="s">
        <v>113</v>
      </c>
      <c r="D145" s="18">
        <v>15000</v>
      </c>
      <c r="E145" s="18">
        <v>4540</v>
      </c>
      <c r="F145" s="18">
        <v>0</v>
      </c>
      <c r="G145" s="18">
        <v>4540</v>
      </c>
      <c r="H145" s="18">
        <v>0</v>
      </c>
      <c r="I145" s="18">
        <f t="shared" si="33"/>
        <v>4540</v>
      </c>
      <c r="J145" s="18">
        <f t="shared" si="34"/>
        <v>0</v>
      </c>
      <c r="K145" s="37">
        <f t="shared" si="35"/>
        <v>0</v>
      </c>
      <c r="L145" s="37">
        <f t="shared" si="36"/>
        <v>-1</v>
      </c>
      <c r="M145" s="37">
        <f t="shared" si="37"/>
        <v>0.33333333333333331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266</v>
      </c>
      <c r="C146" s="17" t="s">
        <v>267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f t="shared" si="33"/>
        <v>0</v>
      </c>
      <c r="J146" s="18">
        <f t="shared" si="34"/>
        <v>0</v>
      </c>
      <c r="K146" s="37" t="str">
        <f t="shared" si="35"/>
        <v>NA</v>
      </c>
      <c r="L146" s="37" t="str">
        <f t="shared" si="36"/>
        <v>NA</v>
      </c>
      <c r="M146" s="37" t="str">
        <f t="shared" si="37"/>
        <v>NA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114</v>
      </c>
      <c r="C147" s="17" t="s">
        <v>115</v>
      </c>
      <c r="D147" s="18">
        <v>64200</v>
      </c>
      <c r="E147" s="18">
        <v>62137.25</v>
      </c>
      <c r="F147" s="18">
        <v>1248</v>
      </c>
      <c r="G147" s="18">
        <v>5758</v>
      </c>
      <c r="H147" s="18">
        <v>1968</v>
      </c>
      <c r="I147" s="18">
        <f t="shared" si="33"/>
        <v>7726</v>
      </c>
      <c r="J147" s="18">
        <f t="shared" si="34"/>
        <v>54411.25</v>
      </c>
      <c r="K147" s="37">
        <f t="shared" si="35"/>
        <v>0.87566234424600375</v>
      </c>
      <c r="L147" s="37">
        <f t="shared" si="36"/>
        <v>-0.97991542915079122</v>
      </c>
      <c r="M147" s="37">
        <f t="shared" si="37"/>
        <v>-0.87644555667762358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B148" s="43" t="s">
        <v>116</v>
      </c>
      <c r="C148" s="17" t="s">
        <v>117</v>
      </c>
      <c r="D148" s="18">
        <v>1006500</v>
      </c>
      <c r="E148" s="18">
        <v>464107</v>
      </c>
      <c r="F148" s="18">
        <v>0</v>
      </c>
      <c r="G148" s="18">
        <v>750</v>
      </c>
      <c r="H148" s="18">
        <v>0</v>
      </c>
      <c r="I148" s="18">
        <f t="shared" si="33"/>
        <v>750</v>
      </c>
      <c r="J148" s="18">
        <f t="shared" si="34"/>
        <v>463357</v>
      </c>
      <c r="K148" s="37">
        <f t="shared" si="35"/>
        <v>0.99838399334636196</v>
      </c>
      <c r="L148" s="37">
        <f t="shared" si="36"/>
        <v>-1</v>
      </c>
      <c r="M148" s="37">
        <f t="shared" si="37"/>
        <v>-0.99784532446181595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A149" s="62" t="s">
        <v>124</v>
      </c>
      <c r="B149" s="63"/>
      <c r="C149" s="62"/>
      <c r="D149" s="64">
        <v>138561844.03999999</v>
      </c>
      <c r="E149" s="64">
        <v>137522673.53999996</v>
      </c>
      <c r="F149" s="64">
        <v>6473181.3199999994</v>
      </c>
      <c r="G149" s="64">
        <v>49771580.179999985</v>
      </c>
      <c r="H149" s="64">
        <v>1720696.9200000004</v>
      </c>
      <c r="I149" s="64">
        <f t="shared" si="33"/>
        <v>51492277.099999987</v>
      </c>
      <c r="J149" s="64">
        <f t="shared" si="34"/>
        <v>86030396.439999968</v>
      </c>
      <c r="K149" s="65">
        <f t="shared" si="35"/>
        <v>0.62557245453039489</v>
      </c>
      <c r="L149" s="65">
        <f t="shared" si="36"/>
        <v>-0.9529300794307406</v>
      </c>
      <c r="M149" s="65">
        <f t="shared" si="37"/>
        <v>-0.51744606763069867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A150" s="17" t="s">
        <v>268</v>
      </c>
      <c r="B150" s="43" t="s">
        <v>64</v>
      </c>
      <c r="C150" s="17" t="s">
        <v>65</v>
      </c>
      <c r="D150" s="18">
        <v>0</v>
      </c>
      <c r="E150" s="18">
        <v>8500</v>
      </c>
      <c r="F150" s="18">
        <v>176</v>
      </c>
      <c r="G150" s="18">
        <v>4708.18</v>
      </c>
      <c r="H150" s="18">
        <v>0</v>
      </c>
      <c r="I150" s="18">
        <f t="shared" si="33"/>
        <v>4708.18</v>
      </c>
      <c r="J150" s="18">
        <f t="shared" si="34"/>
        <v>3791.8199999999997</v>
      </c>
      <c r="K150" s="37">
        <f t="shared" si="35"/>
        <v>0.44609647058823526</v>
      </c>
      <c r="L150" s="37">
        <f t="shared" si="36"/>
        <v>-0.97929411764705887</v>
      </c>
      <c r="M150" s="37">
        <f t="shared" si="37"/>
        <v>-0.26146196078431366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B151" s="43" t="s">
        <v>195</v>
      </c>
      <c r="C151" s="17" t="s">
        <v>66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f t="shared" si="33"/>
        <v>0</v>
      </c>
      <c r="J151" s="18">
        <f t="shared" si="34"/>
        <v>0</v>
      </c>
      <c r="K151" s="37" t="str">
        <f t="shared" si="35"/>
        <v>NA</v>
      </c>
      <c r="L151" s="37" t="str">
        <f t="shared" si="36"/>
        <v>NA</v>
      </c>
      <c r="M151" s="37" t="str">
        <f t="shared" si="37"/>
        <v>NA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198</v>
      </c>
      <c r="C152" s="17" t="s">
        <v>199</v>
      </c>
      <c r="D152" s="18">
        <v>5083000</v>
      </c>
      <c r="E152" s="18">
        <v>556489</v>
      </c>
      <c r="F152" s="18">
        <v>24593.75</v>
      </c>
      <c r="G152" s="18">
        <v>462353.97</v>
      </c>
      <c r="H152" s="18">
        <v>0</v>
      </c>
      <c r="I152" s="18">
        <f t="shared" si="33"/>
        <v>462353.97</v>
      </c>
      <c r="J152" s="18">
        <f t="shared" si="34"/>
        <v>94135.030000000028</v>
      </c>
      <c r="K152" s="37">
        <f t="shared" si="35"/>
        <v>0.16915883332824194</v>
      </c>
      <c r="L152" s="37">
        <f t="shared" si="36"/>
        <v>-0.9558055055895085</v>
      </c>
      <c r="M152" s="37">
        <f t="shared" si="37"/>
        <v>0.10778822222901074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269</v>
      </c>
      <c r="C153" s="17" t="s">
        <v>270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f t="shared" si="33"/>
        <v>0</v>
      </c>
      <c r="J153" s="18">
        <f t="shared" si="34"/>
        <v>0</v>
      </c>
      <c r="K153" s="37" t="str">
        <f t="shared" si="35"/>
        <v>NA</v>
      </c>
      <c r="L153" s="37" t="str">
        <f t="shared" si="36"/>
        <v>NA</v>
      </c>
      <c r="M153" s="37" t="str">
        <f t="shared" si="37"/>
        <v>NA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68</v>
      </c>
      <c r="C154" s="17" t="s">
        <v>69</v>
      </c>
      <c r="D154" s="18">
        <v>45395.25</v>
      </c>
      <c r="E154" s="18">
        <v>45395.25</v>
      </c>
      <c r="F154" s="18">
        <v>0</v>
      </c>
      <c r="G154" s="18">
        <v>0</v>
      </c>
      <c r="H154" s="18">
        <v>0</v>
      </c>
      <c r="I154" s="18">
        <f t="shared" si="33"/>
        <v>0</v>
      </c>
      <c r="J154" s="18">
        <f t="shared" si="34"/>
        <v>45395.25</v>
      </c>
      <c r="K154" s="37">
        <f t="shared" si="35"/>
        <v>1</v>
      </c>
      <c r="L154" s="37">
        <f t="shared" si="36"/>
        <v>-1</v>
      </c>
      <c r="M154" s="37">
        <f t="shared" si="37"/>
        <v>-1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208</v>
      </c>
      <c r="C155" s="17" t="s">
        <v>209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3"/>
        <v>0</v>
      </c>
      <c r="J155" s="18">
        <f t="shared" si="34"/>
        <v>0</v>
      </c>
      <c r="K155" s="37" t="str">
        <f t="shared" si="35"/>
        <v>NA</v>
      </c>
      <c r="L155" s="37" t="str">
        <f t="shared" si="36"/>
        <v>NA</v>
      </c>
      <c r="M155" s="37" t="str">
        <f t="shared" si="37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210</v>
      </c>
      <c r="C156" s="17" t="s">
        <v>211</v>
      </c>
      <c r="D156" s="18"/>
      <c r="E156" s="18"/>
      <c r="F156" s="18">
        <v>0</v>
      </c>
      <c r="G156" s="18">
        <v>0</v>
      </c>
      <c r="H156" s="18">
        <v>0</v>
      </c>
      <c r="I156" s="18">
        <f t="shared" si="33"/>
        <v>0</v>
      </c>
      <c r="J156" s="18">
        <f t="shared" si="34"/>
        <v>0</v>
      </c>
      <c r="K156" s="37" t="str">
        <f t="shared" si="35"/>
        <v>NA</v>
      </c>
      <c r="L156" s="37" t="str">
        <f t="shared" si="36"/>
        <v>NA</v>
      </c>
      <c r="M156" s="37" t="str">
        <f t="shared" si="37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212</v>
      </c>
      <c r="C157" s="17" t="s">
        <v>213</v>
      </c>
      <c r="D157" s="18"/>
      <c r="E157" s="18"/>
      <c r="F157" s="18">
        <v>9897.44</v>
      </c>
      <c r="G157" s="18">
        <v>9897.44</v>
      </c>
      <c r="H157" s="18">
        <v>0</v>
      </c>
      <c r="I157" s="18">
        <f t="shared" si="33"/>
        <v>9897.44</v>
      </c>
      <c r="J157" s="18">
        <f t="shared" si="34"/>
        <v>-9897.44</v>
      </c>
      <c r="K157" s="37" t="str">
        <f t="shared" si="35"/>
        <v>NA</v>
      </c>
      <c r="L157" s="37" t="str">
        <f t="shared" si="36"/>
        <v>NA</v>
      </c>
      <c r="M157" s="37" t="str">
        <f t="shared" si="37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250</v>
      </c>
      <c r="C158" s="17" t="s">
        <v>251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f t="shared" si="33"/>
        <v>0</v>
      </c>
      <c r="J158" s="18">
        <f t="shared" si="34"/>
        <v>0</v>
      </c>
      <c r="K158" s="37" t="str">
        <f t="shared" si="35"/>
        <v>NA</v>
      </c>
      <c r="L158" s="37" t="str">
        <f t="shared" si="36"/>
        <v>NA</v>
      </c>
      <c r="M158" s="37" t="str">
        <f t="shared" si="37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216</v>
      </c>
      <c r="C159" s="17" t="s">
        <v>217</v>
      </c>
      <c r="D159" s="18"/>
      <c r="E159" s="18"/>
      <c r="F159" s="18">
        <v>180266.23</v>
      </c>
      <c r="G159" s="18">
        <v>180266.23</v>
      </c>
      <c r="H159" s="18">
        <v>0</v>
      </c>
      <c r="I159" s="18">
        <f t="shared" si="33"/>
        <v>180266.23</v>
      </c>
      <c r="J159" s="18">
        <f t="shared" si="34"/>
        <v>-180266.23</v>
      </c>
      <c r="K159" s="37" t="str">
        <f t="shared" si="35"/>
        <v>NA</v>
      </c>
      <c r="L159" s="37" t="str">
        <f t="shared" si="36"/>
        <v>NA</v>
      </c>
      <c r="M159" s="37" t="str">
        <f t="shared" si="37"/>
        <v>NA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256</v>
      </c>
      <c r="C160" s="17" t="s">
        <v>257</v>
      </c>
      <c r="D160" s="18">
        <v>270695</v>
      </c>
      <c r="E160" s="18">
        <v>270695</v>
      </c>
      <c r="F160" s="18">
        <v>25247.82</v>
      </c>
      <c r="G160" s="18">
        <v>178769</v>
      </c>
      <c r="H160" s="18">
        <v>0</v>
      </c>
      <c r="I160" s="18">
        <f t="shared" si="33"/>
        <v>178769</v>
      </c>
      <c r="J160" s="18">
        <f t="shared" si="34"/>
        <v>91926</v>
      </c>
      <c r="K160" s="37">
        <f t="shared" si="35"/>
        <v>0.33959253033857295</v>
      </c>
      <c r="L160" s="37">
        <f t="shared" si="36"/>
        <v>-0.90672964037015824</v>
      </c>
      <c r="M160" s="37">
        <f t="shared" si="37"/>
        <v>-0.11945670711809725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70</v>
      </c>
      <c r="C161" s="17" t="s">
        <v>71</v>
      </c>
      <c r="D161" s="18">
        <v>3699786.29</v>
      </c>
      <c r="E161" s="18">
        <v>3313036.29</v>
      </c>
      <c r="F161" s="18">
        <v>162064.55000000002</v>
      </c>
      <c r="G161" s="18">
        <v>1460939.66</v>
      </c>
      <c r="H161" s="18">
        <v>0</v>
      </c>
      <c r="I161" s="18">
        <f t="shared" si="33"/>
        <v>1460939.66</v>
      </c>
      <c r="J161" s="18">
        <f t="shared" si="34"/>
        <v>1852096.6300000001</v>
      </c>
      <c r="K161" s="37">
        <f t="shared" si="35"/>
        <v>0.5590330041328947</v>
      </c>
      <c r="L161" s="37">
        <f t="shared" si="36"/>
        <v>-0.95108277247394724</v>
      </c>
      <c r="M161" s="37">
        <f t="shared" si="37"/>
        <v>-0.41204400551052622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120</v>
      </c>
      <c r="C162" s="17" t="s">
        <v>121</v>
      </c>
      <c r="D162" s="18">
        <v>5659295.7299999995</v>
      </c>
      <c r="E162" s="18">
        <v>5659295.7299999995</v>
      </c>
      <c r="F162" s="18">
        <v>397009.56000000006</v>
      </c>
      <c r="G162" s="18">
        <v>4344886.1000000006</v>
      </c>
      <c r="H162" s="18">
        <v>0</v>
      </c>
      <c r="I162" s="18">
        <f t="shared" si="33"/>
        <v>4344886.1000000006</v>
      </c>
      <c r="J162" s="18">
        <f t="shared" si="34"/>
        <v>1314409.629999999</v>
      </c>
      <c r="K162" s="37">
        <f t="shared" si="35"/>
        <v>0.23225674937471399</v>
      </c>
      <c r="L162" s="37">
        <f t="shared" si="36"/>
        <v>-0.9298482392613896</v>
      </c>
      <c r="M162" s="37">
        <f t="shared" si="37"/>
        <v>2.36576675003814E-2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72</v>
      </c>
      <c r="C163" s="17" t="s">
        <v>73</v>
      </c>
      <c r="D163" s="18">
        <v>287043.32999999996</v>
      </c>
      <c r="E163" s="18">
        <v>281910.82999999996</v>
      </c>
      <c r="F163" s="18">
        <v>2264.84</v>
      </c>
      <c r="G163" s="18">
        <v>186671.68</v>
      </c>
      <c r="H163" s="18">
        <v>0</v>
      </c>
      <c r="I163" s="18">
        <f t="shared" si="33"/>
        <v>186671.68</v>
      </c>
      <c r="J163" s="18">
        <f t="shared" si="34"/>
        <v>95239.149999999965</v>
      </c>
      <c r="K163" s="37">
        <f t="shared" si="35"/>
        <v>0.33783430739429193</v>
      </c>
      <c r="L163" s="37">
        <f t="shared" si="36"/>
        <v>-0.99196611212133978</v>
      </c>
      <c r="M163" s="37">
        <f t="shared" si="37"/>
        <v>-0.11711240985905592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220</v>
      </c>
      <c r="C164" s="17" t="s">
        <v>221</v>
      </c>
      <c r="D164" s="18">
        <v>51500</v>
      </c>
      <c r="E164" s="18">
        <v>59632.5</v>
      </c>
      <c r="F164" s="18">
        <v>0</v>
      </c>
      <c r="G164" s="18">
        <v>0</v>
      </c>
      <c r="H164" s="18">
        <v>0</v>
      </c>
      <c r="I164" s="18">
        <f t="shared" si="33"/>
        <v>0</v>
      </c>
      <c r="J164" s="18">
        <f t="shared" si="34"/>
        <v>59632.5</v>
      </c>
      <c r="K164" s="37">
        <f t="shared" si="35"/>
        <v>1</v>
      </c>
      <c r="L164" s="37">
        <f t="shared" si="36"/>
        <v>-1</v>
      </c>
      <c r="M164" s="37">
        <f t="shared" si="37"/>
        <v>-1</v>
      </c>
      <c r="O164" s="51"/>
      <c r="P164" s="51"/>
      <c r="Q164" s="51"/>
      <c r="R164" s="54"/>
      <c r="S164" s="54"/>
      <c r="T164" s="54"/>
      <c r="U164" s="54"/>
      <c r="V164" s="54"/>
      <c r="W164" s="51"/>
      <c r="X164" s="51"/>
      <c r="Y164" s="51"/>
    </row>
    <row r="165" spans="2:25" s="17" customFormat="1" ht="12" customHeight="1" x14ac:dyDescent="0.2">
      <c r="B165" s="43" t="s">
        <v>74</v>
      </c>
      <c r="C165" s="17" t="s">
        <v>75</v>
      </c>
      <c r="D165" s="18">
        <v>1026270</v>
      </c>
      <c r="E165" s="18">
        <v>1026270</v>
      </c>
      <c r="F165" s="18">
        <v>38806.149999999994</v>
      </c>
      <c r="G165" s="18">
        <v>325984.19999999995</v>
      </c>
      <c r="H165" s="18">
        <v>0</v>
      </c>
      <c r="I165" s="18">
        <f t="shared" si="33"/>
        <v>325984.19999999995</v>
      </c>
      <c r="J165" s="18">
        <f t="shared" si="34"/>
        <v>700285.8</v>
      </c>
      <c r="K165" s="37">
        <f t="shared" si="35"/>
        <v>0.68236019760881639</v>
      </c>
      <c r="L165" s="37">
        <f t="shared" si="36"/>
        <v>-0.96218719245422746</v>
      </c>
      <c r="M165" s="37">
        <f t="shared" si="37"/>
        <v>-0.57648026347842196</v>
      </c>
      <c r="O165" s="51"/>
      <c r="P165" s="51"/>
      <c r="Q165" s="51"/>
      <c r="R165" s="54"/>
      <c r="S165" s="54"/>
      <c r="T165" s="54"/>
      <c r="U165" s="54"/>
      <c r="V165" s="54"/>
      <c r="W165" s="51"/>
      <c r="X165" s="51"/>
      <c r="Y165" s="51"/>
    </row>
    <row r="166" spans="2:25" s="17" customFormat="1" ht="12" customHeight="1" x14ac:dyDescent="0.2">
      <c r="B166" s="43" t="s">
        <v>76</v>
      </c>
      <c r="C166" s="17" t="s">
        <v>77</v>
      </c>
      <c r="D166" s="18">
        <v>1820259.4</v>
      </c>
      <c r="E166" s="18">
        <v>1835029.4</v>
      </c>
      <c r="F166" s="18">
        <v>159879.17000000001</v>
      </c>
      <c r="G166" s="18">
        <v>1260343.8599999999</v>
      </c>
      <c r="H166" s="18">
        <v>0</v>
      </c>
      <c r="I166" s="18">
        <f t="shared" si="33"/>
        <v>1260343.8599999999</v>
      </c>
      <c r="J166" s="18">
        <f t="shared" si="34"/>
        <v>574685.54</v>
      </c>
      <c r="K166" s="37">
        <f t="shared" si="35"/>
        <v>0.31317511316167473</v>
      </c>
      <c r="L166" s="37">
        <f t="shared" si="36"/>
        <v>-0.91287378283966458</v>
      </c>
      <c r="M166" s="37">
        <f t="shared" si="37"/>
        <v>-8.4233484215566368E-2</v>
      </c>
      <c r="O166" s="51"/>
      <c r="P166" s="51"/>
      <c r="Q166" s="51"/>
      <c r="R166" s="54"/>
      <c r="S166" s="54"/>
      <c r="T166" s="54"/>
      <c r="U166" s="54"/>
      <c r="V166" s="54"/>
      <c r="W166" s="51"/>
      <c r="X166" s="51"/>
      <c r="Y166" s="51"/>
    </row>
    <row r="167" spans="2:25" s="17" customFormat="1" x14ac:dyDescent="0.2">
      <c r="B167" s="43" t="s">
        <v>82</v>
      </c>
      <c r="C167" s="17" t="s">
        <v>83</v>
      </c>
      <c r="D167" s="18">
        <v>271789.09000000003</v>
      </c>
      <c r="E167" s="18">
        <v>262514.09000000003</v>
      </c>
      <c r="F167" s="18">
        <v>12925.850000000002</v>
      </c>
      <c r="G167" s="18">
        <v>118985.06999999999</v>
      </c>
      <c r="H167" s="18">
        <v>0</v>
      </c>
      <c r="I167" s="18">
        <f t="shared" si="33"/>
        <v>118985.06999999999</v>
      </c>
      <c r="J167" s="18">
        <f t="shared" si="34"/>
        <v>143529.02000000002</v>
      </c>
      <c r="K167" s="37">
        <f t="shared" si="35"/>
        <v>0.54674787170471495</v>
      </c>
      <c r="L167" s="37">
        <f t="shared" si="36"/>
        <v>-0.95076130961199068</v>
      </c>
      <c r="M167" s="37">
        <f t="shared" si="37"/>
        <v>-0.39566382893962004</v>
      </c>
      <c r="O167" s="51"/>
      <c r="P167" s="51"/>
      <c r="Q167" s="51"/>
      <c r="R167" s="54"/>
      <c r="S167" s="54"/>
      <c r="T167" s="54"/>
      <c r="U167" s="54"/>
      <c r="V167" s="54"/>
      <c r="W167" s="51"/>
      <c r="X167" s="51"/>
      <c r="Y167" s="51"/>
    </row>
    <row r="168" spans="2:25" s="17" customFormat="1" x14ac:dyDescent="0.2">
      <c r="B168" s="43" t="s">
        <v>84</v>
      </c>
      <c r="C168" s="17" t="s">
        <v>85</v>
      </c>
      <c r="D168" s="18">
        <v>1846586.23</v>
      </c>
      <c r="E168" s="18">
        <v>1744287.2399999991</v>
      </c>
      <c r="F168" s="18">
        <v>57901.75</v>
      </c>
      <c r="G168" s="18">
        <v>396617.8</v>
      </c>
      <c r="H168" s="18">
        <v>53035.57</v>
      </c>
      <c r="I168" s="18">
        <f t="shared" si="33"/>
        <v>449653.37</v>
      </c>
      <c r="J168" s="18">
        <f t="shared" si="34"/>
        <v>1294633.8699999992</v>
      </c>
      <c r="K168" s="37">
        <f t="shared" si="35"/>
        <v>0.74221369067631304</v>
      </c>
      <c r="L168" s="37">
        <f t="shared" si="36"/>
        <v>-0.96680492256539119</v>
      </c>
      <c r="M168" s="37">
        <f t="shared" si="37"/>
        <v>-0.69682531568978645</v>
      </c>
      <c r="O168" s="51"/>
      <c r="P168" s="51"/>
      <c r="Q168" s="51"/>
      <c r="R168" s="54"/>
      <c r="S168" s="54"/>
      <c r="T168" s="54"/>
      <c r="U168" s="54"/>
      <c r="V168" s="54"/>
      <c r="W168" s="51"/>
      <c r="X168" s="51"/>
      <c r="Y168" s="51"/>
    </row>
    <row r="169" spans="2:25" s="17" customFormat="1" x14ac:dyDescent="0.2">
      <c r="B169" s="43" t="s">
        <v>271</v>
      </c>
      <c r="C169" s="17" t="s">
        <v>272</v>
      </c>
      <c r="D169" s="18">
        <v>100000</v>
      </c>
      <c r="E169" s="18">
        <v>100000</v>
      </c>
      <c r="F169" s="18">
        <v>0</v>
      </c>
      <c r="G169" s="18">
        <v>0</v>
      </c>
      <c r="H169" s="18">
        <v>0</v>
      </c>
      <c r="I169" s="18">
        <f t="shared" si="33"/>
        <v>0</v>
      </c>
      <c r="J169" s="18">
        <f t="shared" si="34"/>
        <v>100000</v>
      </c>
      <c r="K169" s="37">
        <f t="shared" si="35"/>
        <v>1</v>
      </c>
      <c r="L169" s="37">
        <f t="shared" si="36"/>
        <v>-1</v>
      </c>
      <c r="M169" s="37">
        <f t="shared" si="37"/>
        <v>-1</v>
      </c>
      <c r="O169" s="51"/>
      <c r="P169" s="51"/>
      <c r="Q169" s="51"/>
      <c r="R169" s="54"/>
      <c r="S169" s="54"/>
      <c r="T169" s="54"/>
      <c r="U169" s="54"/>
      <c r="V169" s="54"/>
      <c r="W169" s="51"/>
      <c r="X169" s="51"/>
      <c r="Y169" s="51"/>
    </row>
    <row r="170" spans="2:25" s="17" customFormat="1" x14ac:dyDescent="0.2">
      <c r="B170" s="43" t="s">
        <v>273</v>
      </c>
      <c r="C170" s="17" t="s">
        <v>274</v>
      </c>
      <c r="D170" s="18">
        <v>0</v>
      </c>
      <c r="E170" s="18">
        <v>0</v>
      </c>
      <c r="F170" s="18">
        <v>0</v>
      </c>
      <c r="G170" s="18">
        <v>7320</v>
      </c>
      <c r="H170" s="18">
        <v>0</v>
      </c>
      <c r="I170" s="18">
        <f t="shared" si="33"/>
        <v>7320</v>
      </c>
      <c r="J170" s="18">
        <f t="shared" si="34"/>
        <v>-7320</v>
      </c>
      <c r="K170" s="37" t="str">
        <f t="shared" si="35"/>
        <v>NA</v>
      </c>
      <c r="L170" s="37" t="str">
        <f t="shared" si="36"/>
        <v>NA</v>
      </c>
      <c r="M170" s="37" t="str">
        <f t="shared" si="37"/>
        <v>NA</v>
      </c>
      <c r="O170" s="51"/>
      <c r="P170" s="51"/>
      <c r="Q170" s="51"/>
      <c r="R170" s="54"/>
      <c r="S170" s="54"/>
      <c r="T170" s="54"/>
      <c r="U170" s="54"/>
      <c r="V170" s="54"/>
      <c r="W170" s="51"/>
      <c r="X170" s="51"/>
      <c r="Y170" s="51"/>
    </row>
    <row r="171" spans="2:25" s="17" customFormat="1" x14ac:dyDescent="0.2">
      <c r="B171" s="43" t="s">
        <v>88</v>
      </c>
      <c r="C171" s="17" t="s">
        <v>89</v>
      </c>
      <c r="D171" s="18">
        <v>318080.01</v>
      </c>
      <c r="E171" s="18">
        <v>334067.51</v>
      </c>
      <c r="F171" s="18">
        <v>1345</v>
      </c>
      <c r="G171" s="18">
        <v>22907.5</v>
      </c>
      <c r="H171" s="18">
        <v>68184.710000000006</v>
      </c>
      <c r="I171" s="18">
        <f t="shared" si="33"/>
        <v>91092.21</v>
      </c>
      <c r="J171" s="18">
        <f t="shared" si="34"/>
        <v>242975.3</v>
      </c>
      <c r="K171" s="37">
        <f t="shared" si="35"/>
        <v>0.72732394718660298</v>
      </c>
      <c r="L171" s="37">
        <f t="shared" si="36"/>
        <v>-0.99597386767722484</v>
      </c>
      <c r="M171" s="37">
        <f t="shared" si="37"/>
        <v>-0.90857137429098289</v>
      </c>
      <c r="O171" s="51"/>
      <c r="P171" s="51"/>
      <c r="Q171" s="51"/>
      <c r="R171" s="54"/>
      <c r="S171" s="54"/>
      <c r="T171" s="54"/>
      <c r="U171" s="54"/>
      <c r="V171" s="54"/>
      <c r="W171" s="51"/>
      <c r="X171" s="51"/>
      <c r="Y171" s="51"/>
    </row>
    <row r="172" spans="2:25" s="17" customFormat="1" x14ac:dyDescent="0.2">
      <c r="B172" s="43" t="s">
        <v>275</v>
      </c>
      <c r="C172" s="17" t="s">
        <v>276</v>
      </c>
      <c r="D172" s="18">
        <v>6740</v>
      </c>
      <c r="E172" s="18">
        <v>6740</v>
      </c>
      <c r="F172" s="18">
        <v>0</v>
      </c>
      <c r="G172" s="18">
        <v>0</v>
      </c>
      <c r="H172" s="18">
        <v>0</v>
      </c>
      <c r="I172" s="18">
        <f t="shared" si="33"/>
        <v>0</v>
      </c>
      <c r="J172" s="18">
        <f t="shared" si="34"/>
        <v>6740</v>
      </c>
      <c r="K172" s="37">
        <f t="shared" si="35"/>
        <v>1</v>
      </c>
      <c r="L172" s="37">
        <f t="shared" si="36"/>
        <v>-1</v>
      </c>
      <c r="M172" s="37">
        <f t="shared" si="37"/>
        <v>-1</v>
      </c>
      <c r="O172" s="51"/>
      <c r="P172" s="51"/>
      <c r="Q172" s="51"/>
      <c r="R172" s="54"/>
      <c r="S172" s="54"/>
      <c r="T172" s="54"/>
      <c r="U172" s="54"/>
      <c r="V172" s="54"/>
      <c r="W172" s="51"/>
      <c r="X172" s="51"/>
      <c r="Y172" s="51"/>
    </row>
    <row r="173" spans="2:25" s="17" customFormat="1" x14ac:dyDescent="0.2">
      <c r="B173" s="43" t="s">
        <v>90</v>
      </c>
      <c r="C173" s="17" t="s">
        <v>91</v>
      </c>
      <c r="D173" s="18">
        <v>0</v>
      </c>
      <c r="E173" s="18">
        <v>525</v>
      </c>
      <c r="F173" s="18">
        <v>0</v>
      </c>
      <c r="G173" s="18">
        <v>525</v>
      </c>
      <c r="H173" s="18">
        <v>0</v>
      </c>
      <c r="I173" s="18">
        <f t="shared" si="33"/>
        <v>525</v>
      </c>
      <c r="J173" s="18">
        <f t="shared" si="34"/>
        <v>0</v>
      </c>
      <c r="K173" s="37">
        <f t="shared" si="35"/>
        <v>0</v>
      </c>
      <c r="L173" s="37">
        <f t="shared" si="36"/>
        <v>-1</v>
      </c>
      <c r="M173" s="37">
        <f t="shared" si="37"/>
        <v>0.33333333333333331</v>
      </c>
      <c r="O173" s="51"/>
      <c r="P173" s="51"/>
      <c r="Q173" s="51"/>
      <c r="R173" s="54"/>
      <c r="S173" s="54"/>
      <c r="T173" s="54"/>
      <c r="U173" s="54"/>
      <c r="V173" s="54"/>
      <c r="W173" s="51"/>
      <c r="X173" s="51"/>
      <c r="Y173" s="51"/>
    </row>
    <row r="174" spans="2:25" s="17" customFormat="1" x14ac:dyDescent="0.2">
      <c r="B174" s="43" t="s">
        <v>236</v>
      </c>
      <c r="C174" s="17" t="s">
        <v>237</v>
      </c>
      <c r="D174" s="18">
        <v>5450</v>
      </c>
      <c r="E174" s="18">
        <v>8450</v>
      </c>
      <c r="F174" s="18">
        <v>0</v>
      </c>
      <c r="G174" s="18">
        <v>3360.69</v>
      </c>
      <c r="H174" s="18">
        <v>0</v>
      </c>
      <c r="I174" s="18">
        <f t="shared" si="33"/>
        <v>3360.69</v>
      </c>
      <c r="J174" s="18">
        <f t="shared" si="34"/>
        <v>5089.3099999999995</v>
      </c>
      <c r="K174" s="37">
        <f t="shared" si="35"/>
        <v>0.60228520710059164</v>
      </c>
      <c r="L174" s="37">
        <f t="shared" si="36"/>
        <v>-1</v>
      </c>
      <c r="M174" s="37">
        <f t="shared" si="37"/>
        <v>-0.46971360946745561</v>
      </c>
      <c r="O174" s="51"/>
      <c r="P174" s="51"/>
      <c r="Q174" s="51"/>
      <c r="R174" s="54"/>
      <c r="S174" s="54"/>
      <c r="T174" s="54"/>
      <c r="U174" s="54"/>
      <c r="V174" s="54"/>
      <c r="W174" s="51"/>
      <c r="X174" s="51"/>
      <c r="Y174" s="51"/>
    </row>
    <row r="175" spans="2:25" s="17" customFormat="1" x14ac:dyDescent="0.2">
      <c r="B175" s="43" t="s">
        <v>92</v>
      </c>
      <c r="C175" s="17" t="s">
        <v>93</v>
      </c>
      <c r="D175" s="18">
        <v>1220000</v>
      </c>
      <c r="E175" s="18">
        <v>1269999</v>
      </c>
      <c r="F175" s="18">
        <v>0</v>
      </c>
      <c r="G175" s="18">
        <v>1202732.54</v>
      </c>
      <c r="H175" s="18">
        <v>47266.46</v>
      </c>
      <c r="I175" s="18">
        <f t="shared" si="33"/>
        <v>1249999</v>
      </c>
      <c r="J175" s="18">
        <f t="shared" si="34"/>
        <v>20000</v>
      </c>
      <c r="K175" s="37">
        <f t="shared" si="35"/>
        <v>1.5748043896097557E-2</v>
      </c>
      <c r="L175" s="37">
        <f t="shared" si="36"/>
        <v>-1</v>
      </c>
      <c r="M175" s="37">
        <f t="shared" si="37"/>
        <v>0.26271232234566066</v>
      </c>
      <c r="O175" s="51"/>
      <c r="P175" s="51"/>
      <c r="Q175" s="51"/>
      <c r="R175" s="54"/>
      <c r="S175" s="54"/>
      <c r="T175" s="54"/>
      <c r="U175" s="54"/>
      <c r="V175" s="54"/>
      <c r="W175" s="51"/>
      <c r="X175" s="51"/>
      <c r="Y175" s="51"/>
    </row>
    <row r="176" spans="2:25" s="17" customFormat="1" x14ac:dyDescent="0.2">
      <c r="B176" s="43" t="s">
        <v>94</v>
      </c>
      <c r="C176" s="17" t="s">
        <v>95</v>
      </c>
      <c r="D176" s="18">
        <v>329528</v>
      </c>
      <c r="E176" s="18">
        <v>317292</v>
      </c>
      <c r="F176" s="18">
        <v>3164.6899999999996</v>
      </c>
      <c r="G176" s="18">
        <v>67009.5</v>
      </c>
      <c r="H176" s="18">
        <v>52.7</v>
      </c>
      <c r="I176" s="18">
        <f t="shared" si="33"/>
        <v>67062.2</v>
      </c>
      <c r="J176" s="18">
        <f t="shared" si="34"/>
        <v>250229.8</v>
      </c>
      <c r="K176" s="37">
        <f t="shared" si="35"/>
        <v>0.78864200799263762</v>
      </c>
      <c r="L176" s="37">
        <f t="shared" si="36"/>
        <v>-0.99002593825246143</v>
      </c>
      <c r="M176" s="37">
        <f t="shared" si="37"/>
        <v>-0.71841080140690594</v>
      </c>
      <c r="O176" s="51"/>
      <c r="P176" s="51"/>
      <c r="Q176" s="51"/>
      <c r="R176" s="54"/>
      <c r="S176" s="54"/>
      <c r="T176" s="54"/>
      <c r="U176" s="54"/>
      <c r="V176" s="54"/>
      <c r="W176" s="51"/>
      <c r="X176" s="51"/>
      <c r="Y176" s="51"/>
    </row>
    <row r="177" spans="1:25" s="17" customFormat="1" x14ac:dyDescent="0.2">
      <c r="B177" s="43" t="s">
        <v>98</v>
      </c>
      <c r="C177" s="17" t="s">
        <v>99</v>
      </c>
      <c r="D177" s="18">
        <v>428956.17</v>
      </c>
      <c r="E177" s="18">
        <v>312349.5</v>
      </c>
      <c r="F177" s="18">
        <v>22366.749999999996</v>
      </c>
      <c r="G177" s="18">
        <v>86239.95</v>
      </c>
      <c r="H177" s="18">
        <v>22352.039999999997</v>
      </c>
      <c r="I177" s="18">
        <f t="shared" si="33"/>
        <v>108591.98999999999</v>
      </c>
      <c r="J177" s="18">
        <f t="shared" si="34"/>
        <v>203757.51</v>
      </c>
      <c r="K177" s="37">
        <f t="shared" si="35"/>
        <v>0.65233819807619353</v>
      </c>
      <c r="L177" s="37">
        <f t="shared" si="36"/>
        <v>-0.9283919135455635</v>
      </c>
      <c r="M177" s="37">
        <f t="shared" si="37"/>
        <v>-0.6318655864664422</v>
      </c>
      <c r="O177" s="51"/>
      <c r="P177" s="51"/>
      <c r="Q177" s="51"/>
      <c r="R177" s="54"/>
      <c r="S177" s="54"/>
      <c r="T177" s="54"/>
      <c r="U177" s="54"/>
      <c r="V177" s="54"/>
      <c r="W177" s="51"/>
      <c r="X177" s="51"/>
      <c r="Y177" s="51"/>
    </row>
    <row r="178" spans="1:25" s="17" customFormat="1" x14ac:dyDescent="0.2">
      <c r="B178" s="43" t="s">
        <v>240</v>
      </c>
      <c r="C178" s="17" t="s">
        <v>241</v>
      </c>
      <c r="D178" s="18">
        <v>18398</v>
      </c>
      <c r="E178" s="18">
        <v>77450</v>
      </c>
      <c r="F178" s="18">
        <v>6602.48</v>
      </c>
      <c r="G178" s="18">
        <v>58989.08</v>
      </c>
      <c r="H178" s="18">
        <v>3216.37</v>
      </c>
      <c r="I178" s="18">
        <f t="shared" si="33"/>
        <v>62205.450000000004</v>
      </c>
      <c r="J178" s="18">
        <f t="shared" si="34"/>
        <v>15244.549999999996</v>
      </c>
      <c r="K178" s="37">
        <f t="shared" si="35"/>
        <v>0.19683085861846347</v>
      </c>
      <c r="L178" s="37">
        <f t="shared" si="36"/>
        <v>-0.91475171078114914</v>
      </c>
      <c r="M178" s="37">
        <f t="shared" si="37"/>
        <v>1.5521067355283009E-2</v>
      </c>
      <c r="O178" s="51"/>
      <c r="P178" s="51"/>
      <c r="Q178" s="51"/>
      <c r="R178" s="54"/>
      <c r="S178" s="54"/>
      <c r="T178" s="54"/>
      <c r="U178" s="54"/>
      <c r="V178" s="54"/>
      <c r="W178" s="51"/>
      <c r="X178" s="51"/>
      <c r="Y178" s="51"/>
    </row>
    <row r="179" spans="1:25" s="17" customFormat="1" x14ac:dyDescent="0.2">
      <c r="B179" s="43" t="s">
        <v>100</v>
      </c>
      <c r="C179" s="17" t="s">
        <v>101</v>
      </c>
      <c r="D179" s="18">
        <v>0</v>
      </c>
      <c r="E179" s="18">
        <v>3000</v>
      </c>
      <c r="F179" s="18">
        <v>1111.5</v>
      </c>
      <c r="G179" s="18">
        <v>1111.5</v>
      </c>
      <c r="H179" s="18">
        <v>0</v>
      </c>
      <c r="I179" s="18">
        <f t="shared" si="33"/>
        <v>1111.5</v>
      </c>
      <c r="J179" s="18">
        <f t="shared" si="34"/>
        <v>1888.5</v>
      </c>
      <c r="K179" s="37">
        <f t="shared" si="35"/>
        <v>0.62949999999999995</v>
      </c>
      <c r="L179" s="37">
        <f t="shared" si="36"/>
        <v>-0.62949999999999995</v>
      </c>
      <c r="M179" s="37">
        <f t="shared" si="37"/>
        <v>-0.50600000000000001</v>
      </c>
      <c r="O179" s="51"/>
      <c r="P179" s="51"/>
      <c r="Q179" s="51"/>
      <c r="R179" s="54"/>
      <c r="S179" s="54"/>
      <c r="T179" s="54"/>
      <c r="U179" s="54"/>
      <c r="V179" s="54"/>
      <c r="W179" s="51"/>
      <c r="X179" s="51"/>
      <c r="Y179" s="51"/>
    </row>
    <row r="180" spans="1:25" s="17" customFormat="1" x14ac:dyDescent="0.2">
      <c r="B180" s="43" t="s">
        <v>102</v>
      </c>
      <c r="C180" s="17" t="s">
        <v>103</v>
      </c>
      <c r="D180" s="18">
        <v>714008</v>
      </c>
      <c r="E180" s="18">
        <v>695170</v>
      </c>
      <c r="F180" s="18">
        <v>116339.19000000002</v>
      </c>
      <c r="G180" s="18">
        <v>180947.31000000003</v>
      </c>
      <c r="H180" s="18">
        <v>118595.64</v>
      </c>
      <c r="I180" s="18">
        <f t="shared" si="33"/>
        <v>299542.95</v>
      </c>
      <c r="J180" s="18">
        <f t="shared" si="34"/>
        <v>395627.05</v>
      </c>
      <c r="K180" s="37">
        <f t="shared" si="35"/>
        <v>0.5691083475984291</v>
      </c>
      <c r="L180" s="37">
        <f t="shared" si="36"/>
        <v>-0.83264641742307632</v>
      </c>
      <c r="M180" s="37">
        <f t="shared" si="37"/>
        <v>-0.65294376914999197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x14ac:dyDescent="0.2">
      <c r="B181" s="43" t="s">
        <v>104</v>
      </c>
      <c r="C181" s="17" t="s">
        <v>105</v>
      </c>
      <c r="D181" s="18">
        <v>11500</v>
      </c>
      <c r="E181" s="18">
        <v>44351</v>
      </c>
      <c r="F181" s="18">
        <v>15986.58</v>
      </c>
      <c r="G181" s="18">
        <v>28443.33</v>
      </c>
      <c r="H181" s="18">
        <v>1314</v>
      </c>
      <c r="I181" s="18">
        <f t="shared" si="33"/>
        <v>29757.33</v>
      </c>
      <c r="J181" s="18">
        <f t="shared" si="34"/>
        <v>14593.669999999998</v>
      </c>
      <c r="K181" s="37">
        <f t="shared" si="35"/>
        <v>0.32904940136637278</v>
      </c>
      <c r="L181" s="37">
        <f t="shared" si="36"/>
        <v>-0.63954409145227842</v>
      </c>
      <c r="M181" s="37">
        <f t="shared" si="37"/>
        <v>-0.14490225699533263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x14ac:dyDescent="0.2">
      <c r="B182" s="43" t="s">
        <v>106</v>
      </c>
      <c r="C182" s="17" t="s">
        <v>107</v>
      </c>
      <c r="D182" s="18">
        <v>51744</v>
      </c>
      <c r="E182" s="18">
        <v>55724</v>
      </c>
      <c r="F182" s="18">
        <v>1800.23</v>
      </c>
      <c r="G182" s="18">
        <v>15246.18</v>
      </c>
      <c r="H182" s="18">
        <v>3514.87</v>
      </c>
      <c r="I182" s="18">
        <f t="shared" si="33"/>
        <v>18761.05</v>
      </c>
      <c r="J182" s="18">
        <f t="shared" si="34"/>
        <v>36962.949999999997</v>
      </c>
      <c r="K182" s="37">
        <f t="shared" si="35"/>
        <v>0.66332190797501966</v>
      </c>
      <c r="L182" s="37">
        <f t="shared" si="36"/>
        <v>-0.96769381236092167</v>
      </c>
      <c r="M182" s="37">
        <f t="shared" si="37"/>
        <v>-0.63519776039049602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110</v>
      </c>
      <c r="C183" s="17" t="s">
        <v>111</v>
      </c>
      <c r="D183" s="18">
        <v>172206</v>
      </c>
      <c r="E183" s="18">
        <v>184206</v>
      </c>
      <c r="F183" s="18">
        <v>0</v>
      </c>
      <c r="G183" s="18">
        <v>61695.67</v>
      </c>
      <c r="H183" s="18">
        <v>14476.62</v>
      </c>
      <c r="I183" s="18">
        <f t="shared" si="33"/>
        <v>76172.289999999994</v>
      </c>
      <c r="J183" s="18">
        <f t="shared" si="34"/>
        <v>108033.71</v>
      </c>
      <c r="K183" s="37">
        <f t="shared" si="35"/>
        <v>0.58648312215671583</v>
      </c>
      <c r="L183" s="37">
        <f t="shared" si="36"/>
        <v>-1</v>
      </c>
      <c r="M183" s="37">
        <f t="shared" si="37"/>
        <v>-0.55342989189639136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114</v>
      </c>
      <c r="C184" s="17" t="s">
        <v>115</v>
      </c>
      <c r="D184" s="18">
        <v>85400</v>
      </c>
      <c r="E184" s="18">
        <v>93682</v>
      </c>
      <c r="F184" s="18">
        <v>1074</v>
      </c>
      <c r="G184" s="18">
        <v>34412.839999999997</v>
      </c>
      <c r="H184" s="18">
        <v>363</v>
      </c>
      <c r="I184" s="18">
        <f t="shared" si="33"/>
        <v>34775.839999999997</v>
      </c>
      <c r="J184" s="18">
        <f t="shared" si="34"/>
        <v>58906.16</v>
      </c>
      <c r="K184" s="37">
        <f t="shared" si="35"/>
        <v>0.6287884545590402</v>
      </c>
      <c r="L184" s="37">
        <f t="shared" si="36"/>
        <v>-0.98853568454986018</v>
      </c>
      <c r="M184" s="37">
        <f t="shared" si="37"/>
        <v>-0.51021768678436985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B185" s="43" t="s">
        <v>116</v>
      </c>
      <c r="C185" s="17" t="s">
        <v>117</v>
      </c>
      <c r="D185" s="18">
        <v>1000000</v>
      </c>
      <c r="E185" s="18">
        <v>457607</v>
      </c>
      <c r="F185" s="18">
        <v>0</v>
      </c>
      <c r="G185" s="18">
        <v>0</v>
      </c>
      <c r="H185" s="18">
        <v>0</v>
      </c>
      <c r="I185" s="18">
        <f t="shared" si="33"/>
        <v>0</v>
      </c>
      <c r="J185" s="18">
        <f t="shared" si="34"/>
        <v>457607</v>
      </c>
      <c r="K185" s="37">
        <f t="shared" si="35"/>
        <v>1</v>
      </c>
      <c r="L185" s="37">
        <f t="shared" si="36"/>
        <v>-1</v>
      </c>
      <c r="M185" s="37">
        <f t="shared" si="37"/>
        <v>-1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A186" s="62" t="s">
        <v>277</v>
      </c>
      <c r="B186" s="63"/>
      <c r="C186" s="62"/>
      <c r="D186" s="64">
        <v>24523630.500000004</v>
      </c>
      <c r="E186" s="64">
        <v>19023668.339999996</v>
      </c>
      <c r="F186" s="64">
        <v>1240823.53</v>
      </c>
      <c r="G186" s="64">
        <v>10701364.280000001</v>
      </c>
      <c r="H186" s="64">
        <v>332371.98</v>
      </c>
      <c r="I186" s="64">
        <f t="shared" si="33"/>
        <v>11033736.260000002</v>
      </c>
      <c r="J186" s="64">
        <f t="shared" si="34"/>
        <v>7989932.0799999945</v>
      </c>
      <c r="K186" s="65">
        <f t="shared" si="35"/>
        <v>0.41999954673305645</v>
      </c>
      <c r="L186" s="65">
        <f t="shared" si="36"/>
        <v>-0.93477474965272644</v>
      </c>
      <c r="M186" s="65">
        <f t="shared" si="37"/>
        <v>-0.24996139274226481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A187" s="17" t="s">
        <v>278</v>
      </c>
      <c r="B187" s="43" t="s">
        <v>195</v>
      </c>
      <c r="C187" s="17" t="s">
        <v>66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33"/>
        <v>0</v>
      </c>
      <c r="J187" s="18">
        <f t="shared" si="34"/>
        <v>0</v>
      </c>
      <c r="K187" s="37" t="str">
        <f t="shared" si="35"/>
        <v>NA</v>
      </c>
      <c r="L187" s="37" t="str">
        <f t="shared" si="36"/>
        <v>NA</v>
      </c>
      <c r="M187" s="37" t="str">
        <f t="shared" si="37"/>
        <v>NA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67</v>
      </c>
      <c r="C188" s="17" t="s">
        <v>66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f t="shared" si="33"/>
        <v>0</v>
      </c>
      <c r="J188" s="18">
        <f t="shared" si="34"/>
        <v>0</v>
      </c>
      <c r="K188" s="37" t="str">
        <f t="shared" si="35"/>
        <v>NA</v>
      </c>
      <c r="L188" s="37" t="str">
        <f t="shared" si="36"/>
        <v>NA</v>
      </c>
      <c r="M188" s="37" t="str">
        <f t="shared" si="37"/>
        <v>NA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198</v>
      </c>
      <c r="C189" s="17" t="s">
        <v>199</v>
      </c>
      <c r="D189" s="18">
        <v>0</v>
      </c>
      <c r="E189" s="18">
        <v>25000</v>
      </c>
      <c r="F189" s="18">
        <v>0</v>
      </c>
      <c r="G189" s="18">
        <v>0</v>
      </c>
      <c r="H189" s="18">
        <v>0</v>
      </c>
      <c r="I189" s="18">
        <f t="shared" si="33"/>
        <v>0</v>
      </c>
      <c r="J189" s="18">
        <f t="shared" si="34"/>
        <v>25000</v>
      </c>
      <c r="K189" s="37">
        <f t="shared" si="35"/>
        <v>1</v>
      </c>
      <c r="L189" s="37">
        <f t="shared" si="36"/>
        <v>-1</v>
      </c>
      <c r="M189" s="37">
        <f t="shared" si="37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70</v>
      </c>
      <c r="C190" s="17" t="s">
        <v>71</v>
      </c>
      <c r="D190" s="18">
        <v>10735</v>
      </c>
      <c r="E190" s="18">
        <v>10735</v>
      </c>
      <c r="F190" s="18">
        <v>0</v>
      </c>
      <c r="G190" s="18">
        <v>0</v>
      </c>
      <c r="H190" s="18">
        <v>0</v>
      </c>
      <c r="I190" s="18">
        <f t="shared" si="33"/>
        <v>0</v>
      </c>
      <c r="J190" s="18">
        <f t="shared" si="34"/>
        <v>10735</v>
      </c>
      <c r="K190" s="37">
        <f t="shared" si="35"/>
        <v>1</v>
      </c>
      <c r="L190" s="37">
        <f t="shared" si="36"/>
        <v>-1</v>
      </c>
      <c r="M190" s="37">
        <f t="shared" si="37"/>
        <v>-1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72</v>
      </c>
      <c r="C191" s="17" t="s">
        <v>73</v>
      </c>
      <c r="D191" s="18">
        <v>0</v>
      </c>
      <c r="E191" s="18">
        <v>0</v>
      </c>
      <c r="F191" s="18">
        <v>0</v>
      </c>
      <c r="G191" s="18">
        <v>190450</v>
      </c>
      <c r="H191" s="18">
        <v>0</v>
      </c>
      <c r="I191" s="18">
        <f t="shared" si="33"/>
        <v>190450</v>
      </c>
      <c r="J191" s="18">
        <f t="shared" si="34"/>
        <v>-190450</v>
      </c>
      <c r="K191" s="37" t="str">
        <f t="shared" si="35"/>
        <v>NA</v>
      </c>
      <c r="L191" s="37" t="str">
        <f t="shared" si="36"/>
        <v>NA</v>
      </c>
      <c r="M191" s="37" t="str">
        <f t="shared" si="37"/>
        <v>NA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82</v>
      </c>
      <c r="C192" s="17" t="s">
        <v>83</v>
      </c>
      <c r="D192" s="18">
        <v>284.48</v>
      </c>
      <c r="E192" s="18">
        <v>284.48</v>
      </c>
      <c r="F192" s="18">
        <v>0</v>
      </c>
      <c r="G192" s="18">
        <v>5015.13</v>
      </c>
      <c r="H192" s="18">
        <v>0</v>
      </c>
      <c r="I192" s="18">
        <f t="shared" si="33"/>
        <v>5015.13</v>
      </c>
      <c r="J192" s="18">
        <f t="shared" si="34"/>
        <v>-4730.6499999999996</v>
      </c>
      <c r="K192" s="37">
        <f t="shared" si="35"/>
        <v>-16.629112767154105</v>
      </c>
      <c r="L192" s="37">
        <f t="shared" si="36"/>
        <v>-1</v>
      </c>
      <c r="M192" s="37">
        <f t="shared" si="37"/>
        <v>22.50548368953881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84</v>
      </c>
      <c r="C193" s="17" t="s">
        <v>85</v>
      </c>
      <c r="D193" s="18">
        <v>61600</v>
      </c>
      <c r="E193" s="18">
        <v>43100</v>
      </c>
      <c r="F193" s="18">
        <v>500</v>
      </c>
      <c r="G193" s="18">
        <v>24240</v>
      </c>
      <c r="H193" s="18">
        <v>5850</v>
      </c>
      <c r="I193" s="18">
        <f t="shared" si="33"/>
        <v>30090</v>
      </c>
      <c r="J193" s="18">
        <f t="shared" si="34"/>
        <v>13010</v>
      </c>
      <c r="K193" s="37">
        <f t="shared" si="35"/>
        <v>0.30185614849187936</v>
      </c>
      <c r="L193" s="37">
        <f t="shared" si="36"/>
        <v>-0.98839907192575405</v>
      </c>
      <c r="M193" s="37">
        <f t="shared" si="37"/>
        <v>-0.25011600928074246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94</v>
      </c>
      <c r="C194" s="17" t="s">
        <v>95</v>
      </c>
      <c r="D194" s="18">
        <v>15000</v>
      </c>
      <c r="E194" s="18">
        <v>15000</v>
      </c>
      <c r="F194" s="18">
        <v>0</v>
      </c>
      <c r="G194" s="18">
        <v>0</v>
      </c>
      <c r="H194" s="18">
        <v>0</v>
      </c>
      <c r="I194" s="18">
        <f t="shared" si="33"/>
        <v>0</v>
      </c>
      <c r="J194" s="18">
        <f t="shared" si="34"/>
        <v>15000</v>
      </c>
      <c r="K194" s="37">
        <f t="shared" si="35"/>
        <v>1</v>
      </c>
      <c r="L194" s="37">
        <f t="shared" si="36"/>
        <v>-1</v>
      </c>
      <c r="M194" s="37">
        <f t="shared" si="37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98</v>
      </c>
      <c r="C195" s="17" t="s">
        <v>99</v>
      </c>
      <c r="D195" s="18">
        <v>11750</v>
      </c>
      <c r="E195" s="18">
        <v>3750</v>
      </c>
      <c r="F195" s="18">
        <v>670.05</v>
      </c>
      <c r="G195" s="18">
        <v>670.05</v>
      </c>
      <c r="H195" s="18">
        <v>0</v>
      </c>
      <c r="I195" s="18">
        <f t="shared" si="33"/>
        <v>670.05</v>
      </c>
      <c r="J195" s="18">
        <f t="shared" si="34"/>
        <v>3079.95</v>
      </c>
      <c r="K195" s="37">
        <f t="shared" si="35"/>
        <v>0.82131999999999994</v>
      </c>
      <c r="L195" s="37">
        <f t="shared" si="36"/>
        <v>-0.82131999999999994</v>
      </c>
      <c r="M195" s="37">
        <f t="shared" si="37"/>
        <v>-0.76175999999999988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106</v>
      </c>
      <c r="C196" s="17" t="s">
        <v>107</v>
      </c>
      <c r="D196" s="18">
        <v>25784.5</v>
      </c>
      <c r="E196" s="18">
        <v>25784.5</v>
      </c>
      <c r="F196" s="18">
        <v>0</v>
      </c>
      <c r="G196" s="18">
        <v>0</v>
      </c>
      <c r="H196" s="18">
        <v>0</v>
      </c>
      <c r="I196" s="18">
        <f t="shared" si="33"/>
        <v>0</v>
      </c>
      <c r="J196" s="18">
        <f t="shared" si="34"/>
        <v>25784.5</v>
      </c>
      <c r="K196" s="37">
        <f t="shared" si="35"/>
        <v>1</v>
      </c>
      <c r="L196" s="37">
        <f t="shared" si="36"/>
        <v>-1</v>
      </c>
      <c r="M196" s="37">
        <f t="shared" si="37"/>
        <v>-1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114</v>
      </c>
      <c r="C197" s="17" t="s">
        <v>115</v>
      </c>
      <c r="D197" s="18">
        <v>10000</v>
      </c>
      <c r="E197" s="18">
        <v>26180</v>
      </c>
      <c r="F197" s="18">
        <v>2879.04</v>
      </c>
      <c r="G197" s="18">
        <v>-821.96</v>
      </c>
      <c r="H197" s="18">
        <v>1115</v>
      </c>
      <c r="I197" s="18">
        <f t="shared" si="33"/>
        <v>293.03999999999996</v>
      </c>
      <c r="J197" s="18">
        <f t="shared" si="34"/>
        <v>25886.959999999999</v>
      </c>
      <c r="K197" s="37">
        <f t="shared" si="35"/>
        <v>0.98880672268907555</v>
      </c>
      <c r="L197" s="37">
        <f t="shared" si="36"/>
        <v>-0.89002902979373566</v>
      </c>
      <c r="M197" s="37">
        <f t="shared" si="37"/>
        <v>-1.0418619811560987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B198" s="43" t="s">
        <v>116</v>
      </c>
      <c r="C198" s="17" t="s">
        <v>117</v>
      </c>
      <c r="D198" s="18">
        <v>1000000</v>
      </c>
      <c r="E198" s="18">
        <v>457607</v>
      </c>
      <c r="F198" s="18">
        <v>0</v>
      </c>
      <c r="G198" s="18">
        <v>0</v>
      </c>
      <c r="H198" s="18">
        <v>0</v>
      </c>
      <c r="I198" s="18">
        <f t="shared" si="33"/>
        <v>0</v>
      </c>
      <c r="J198" s="18">
        <f t="shared" si="34"/>
        <v>457607</v>
      </c>
      <c r="K198" s="37">
        <f t="shared" si="35"/>
        <v>1</v>
      </c>
      <c r="L198" s="37">
        <f t="shared" si="36"/>
        <v>-1</v>
      </c>
      <c r="M198" s="37">
        <f t="shared" si="37"/>
        <v>-1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A199" s="62" t="s">
        <v>279</v>
      </c>
      <c r="B199" s="63"/>
      <c r="C199" s="62"/>
      <c r="D199" s="64">
        <v>1135153.98</v>
      </c>
      <c r="E199" s="64">
        <v>607440.98</v>
      </c>
      <c r="F199" s="64">
        <v>4049.09</v>
      </c>
      <c r="G199" s="64">
        <v>219553.22</v>
      </c>
      <c r="H199" s="64">
        <v>6965</v>
      </c>
      <c r="I199" s="64">
        <f t="shared" si="33"/>
        <v>226518.22</v>
      </c>
      <c r="J199" s="64">
        <f t="shared" si="34"/>
        <v>380922.76</v>
      </c>
      <c r="K199" s="65">
        <f t="shared" si="35"/>
        <v>0.62709427342225088</v>
      </c>
      <c r="L199" s="65">
        <f t="shared" si="36"/>
        <v>-0.99333418367657711</v>
      </c>
      <c r="M199" s="65">
        <f t="shared" si="37"/>
        <v>-0.51808054394573988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A200" s="17" t="s">
        <v>280</v>
      </c>
      <c r="B200" s="43" t="s">
        <v>198</v>
      </c>
      <c r="C200" s="17" t="s">
        <v>199</v>
      </c>
      <c r="D200" s="18"/>
      <c r="E200" s="18"/>
      <c r="F200" s="18">
        <v>0</v>
      </c>
      <c r="G200" s="18">
        <v>0</v>
      </c>
      <c r="H200" s="18">
        <v>0</v>
      </c>
      <c r="I200" s="18">
        <f t="shared" si="33"/>
        <v>0</v>
      </c>
      <c r="J200" s="18">
        <f t="shared" si="34"/>
        <v>0</v>
      </c>
      <c r="K200" s="37" t="str">
        <f t="shared" si="35"/>
        <v>NA</v>
      </c>
      <c r="L200" s="37" t="str">
        <f t="shared" si="36"/>
        <v>NA</v>
      </c>
      <c r="M200" s="37" t="str">
        <f t="shared" si="37"/>
        <v>NA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68</v>
      </c>
      <c r="C201" s="17" t="s">
        <v>69</v>
      </c>
      <c r="D201" s="18">
        <v>121985</v>
      </c>
      <c r="E201" s="18">
        <v>121985</v>
      </c>
      <c r="F201" s="18">
        <v>10909.52</v>
      </c>
      <c r="G201" s="18">
        <v>97813.63</v>
      </c>
      <c r="H201" s="18">
        <v>0</v>
      </c>
      <c r="I201" s="18">
        <f t="shared" si="33"/>
        <v>97813.63</v>
      </c>
      <c r="J201" s="18">
        <f t="shared" si="34"/>
        <v>24171.369999999995</v>
      </c>
      <c r="K201" s="37">
        <f t="shared" si="35"/>
        <v>0.1981503463540599</v>
      </c>
      <c r="L201" s="37">
        <f t="shared" si="36"/>
        <v>-0.91056670902160097</v>
      </c>
      <c r="M201" s="37">
        <f t="shared" si="37"/>
        <v>6.9132871527920151E-2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281</v>
      </c>
      <c r="C202" s="17" t="s">
        <v>282</v>
      </c>
      <c r="D202" s="18">
        <v>10643260.27</v>
      </c>
      <c r="E202" s="18">
        <v>10643260.27</v>
      </c>
      <c r="F202" s="18">
        <v>818708.82999999949</v>
      </c>
      <c r="G202" s="18">
        <v>5774642.0000000019</v>
      </c>
      <c r="H202" s="18">
        <v>0</v>
      </c>
      <c r="I202" s="18">
        <f t="shared" si="33"/>
        <v>5774642.0000000019</v>
      </c>
      <c r="J202" s="18">
        <f t="shared" si="34"/>
        <v>4868618.2699999977</v>
      </c>
      <c r="K202" s="37">
        <f t="shared" si="35"/>
        <v>0.45743673897772658</v>
      </c>
      <c r="L202" s="37">
        <f t="shared" si="36"/>
        <v>-0.92307725177897959</v>
      </c>
      <c r="M202" s="37">
        <f t="shared" si="37"/>
        <v>-0.2765823186369688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70</v>
      </c>
      <c r="C203" s="17" t="s">
        <v>71</v>
      </c>
      <c r="D203" s="18">
        <v>27000</v>
      </c>
      <c r="E203" s="18">
        <v>27000</v>
      </c>
      <c r="F203" s="18">
        <v>7600</v>
      </c>
      <c r="G203" s="18">
        <v>7600</v>
      </c>
      <c r="H203" s="18">
        <v>0</v>
      </c>
      <c r="I203" s="18">
        <f t="shared" si="33"/>
        <v>7600</v>
      </c>
      <c r="J203" s="18">
        <f t="shared" si="34"/>
        <v>19400</v>
      </c>
      <c r="K203" s="37">
        <f t="shared" si="35"/>
        <v>0.71851851851851856</v>
      </c>
      <c r="L203" s="37">
        <f t="shared" si="36"/>
        <v>-0.71851851851851856</v>
      </c>
      <c r="M203" s="37">
        <f t="shared" si="37"/>
        <v>-0.62469135802469133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120</v>
      </c>
      <c r="C204" s="17" t="s">
        <v>121</v>
      </c>
      <c r="D204" s="18"/>
      <c r="E204" s="18"/>
      <c r="F204" s="18">
        <v>0</v>
      </c>
      <c r="G204" s="18">
        <v>0</v>
      </c>
      <c r="H204" s="18">
        <v>0</v>
      </c>
      <c r="I204" s="18">
        <f t="shared" si="33"/>
        <v>0</v>
      </c>
      <c r="J204" s="18">
        <f t="shared" si="34"/>
        <v>0</v>
      </c>
      <c r="K204" s="37" t="str">
        <f t="shared" si="35"/>
        <v>NA</v>
      </c>
      <c r="L204" s="37" t="str">
        <f t="shared" si="36"/>
        <v>NA</v>
      </c>
      <c r="M204" s="37" t="str">
        <f t="shared" si="37"/>
        <v>NA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72</v>
      </c>
      <c r="C205" s="17" t="s">
        <v>73</v>
      </c>
      <c r="D205" s="18">
        <v>166320</v>
      </c>
      <c r="E205" s="18">
        <v>166320</v>
      </c>
      <c r="F205" s="18">
        <v>0</v>
      </c>
      <c r="G205" s="18">
        <v>0</v>
      </c>
      <c r="H205" s="18">
        <v>0</v>
      </c>
      <c r="I205" s="18">
        <f t="shared" si="33"/>
        <v>0</v>
      </c>
      <c r="J205" s="18">
        <f t="shared" si="34"/>
        <v>166320</v>
      </c>
      <c r="K205" s="37">
        <f t="shared" si="35"/>
        <v>1</v>
      </c>
      <c r="L205" s="37">
        <f t="shared" si="36"/>
        <v>-1</v>
      </c>
      <c r="M205" s="37">
        <f t="shared" si="37"/>
        <v>-1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74</v>
      </c>
      <c r="C206" s="17" t="s">
        <v>75</v>
      </c>
      <c r="D206" s="18">
        <v>1576260</v>
      </c>
      <c r="E206" s="18">
        <v>1576260</v>
      </c>
      <c r="F206" s="18">
        <v>103005</v>
      </c>
      <c r="G206" s="18">
        <v>726705</v>
      </c>
      <c r="H206" s="18">
        <v>0</v>
      </c>
      <c r="I206" s="18">
        <f t="shared" si="33"/>
        <v>726705</v>
      </c>
      <c r="J206" s="18">
        <f t="shared" si="34"/>
        <v>849555</v>
      </c>
      <c r="K206" s="37">
        <f t="shared" si="35"/>
        <v>0.53896882494004794</v>
      </c>
      <c r="L206" s="37">
        <f t="shared" si="36"/>
        <v>-0.934652278177458</v>
      </c>
      <c r="M206" s="37">
        <f t="shared" si="37"/>
        <v>-0.38529176658673059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76</v>
      </c>
      <c r="C207" s="17" t="s">
        <v>77</v>
      </c>
      <c r="D207" s="18">
        <v>2131315.31</v>
      </c>
      <c r="E207" s="18">
        <v>2131315.31</v>
      </c>
      <c r="F207" s="18">
        <v>164287.47000000003</v>
      </c>
      <c r="G207" s="18">
        <v>1162154.1800000002</v>
      </c>
      <c r="H207" s="18">
        <v>0</v>
      </c>
      <c r="I207" s="18">
        <f t="shared" si="33"/>
        <v>1162154.1800000002</v>
      </c>
      <c r="J207" s="18">
        <f t="shared" si="34"/>
        <v>969161.12999999989</v>
      </c>
      <c r="K207" s="37">
        <f t="shared" si="35"/>
        <v>0.45472442554733955</v>
      </c>
      <c r="L207" s="37">
        <f t="shared" si="36"/>
        <v>-0.92291733220834415</v>
      </c>
      <c r="M207" s="37">
        <f t="shared" si="37"/>
        <v>-0.27296590072978599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78</v>
      </c>
      <c r="C208" s="17" t="s">
        <v>79</v>
      </c>
      <c r="D208" s="18">
        <v>1150</v>
      </c>
      <c r="E208" s="18">
        <v>1150</v>
      </c>
      <c r="F208" s="18">
        <v>0</v>
      </c>
      <c r="G208" s="18">
        <v>0</v>
      </c>
      <c r="H208" s="18">
        <v>0</v>
      </c>
      <c r="I208" s="18">
        <f t="shared" si="33"/>
        <v>0</v>
      </c>
      <c r="J208" s="18">
        <f t="shared" si="34"/>
        <v>1150</v>
      </c>
      <c r="K208" s="37">
        <f t="shared" si="35"/>
        <v>1</v>
      </c>
      <c r="L208" s="37">
        <f t="shared" si="36"/>
        <v>-1</v>
      </c>
      <c r="M208" s="37">
        <f t="shared" si="37"/>
        <v>-1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1:25" s="17" customFormat="1" x14ac:dyDescent="0.2">
      <c r="B209" s="43" t="s">
        <v>82</v>
      </c>
      <c r="C209" s="17" t="s">
        <v>83</v>
      </c>
      <c r="D209" s="18">
        <v>294643.72000000003</v>
      </c>
      <c r="E209" s="18">
        <v>294643.72000000003</v>
      </c>
      <c r="F209" s="18">
        <v>33831.990000000005</v>
      </c>
      <c r="G209" s="18">
        <v>243842.11000000004</v>
      </c>
      <c r="H209" s="18">
        <v>0</v>
      </c>
      <c r="I209" s="18">
        <f t="shared" si="33"/>
        <v>243842.11000000004</v>
      </c>
      <c r="J209" s="18">
        <f t="shared" si="34"/>
        <v>50801.609999999986</v>
      </c>
      <c r="K209" s="37">
        <f t="shared" si="35"/>
        <v>0.17241708053373742</v>
      </c>
      <c r="L209" s="37">
        <f t="shared" si="36"/>
        <v>-0.88517661262218661</v>
      </c>
      <c r="M209" s="37">
        <f t="shared" si="37"/>
        <v>0.10344389262168335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1:25" s="17" customFormat="1" x14ac:dyDescent="0.2">
      <c r="B210" s="43" t="s">
        <v>84</v>
      </c>
      <c r="C210" s="17" t="s">
        <v>85</v>
      </c>
      <c r="D210" s="18">
        <v>247696</v>
      </c>
      <c r="E210" s="18">
        <v>295229</v>
      </c>
      <c r="F210" s="18">
        <v>1000</v>
      </c>
      <c r="G210" s="18">
        <v>272775.16000000003</v>
      </c>
      <c r="H210" s="18">
        <v>21594</v>
      </c>
      <c r="I210" s="18">
        <f t="shared" si="33"/>
        <v>294369.16000000003</v>
      </c>
      <c r="J210" s="18">
        <f t="shared" si="34"/>
        <v>859.8399999999674</v>
      </c>
      <c r="K210" s="37">
        <f t="shared" si="35"/>
        <v>2.912451012603665E-3</v>
      </c>
      <c r="L210" s="37">
        <f t="shared" si="36"/>
        <v>-0.99661279887815901</v>
      </c>
      <c r="M210" s="37">
        <f t="shared" si="37"/>
        <v>0.23192577061648204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1:25" s="17" customFormat="1" x14ac:dyDescent="0.2">
      <c r="B211" s="43" t="s">
        <v>90</v>
      </c>
      <c r="C211" s="17" t="s">
        <v>91</v>
      </c>
      <c r="D211" s="18"/>
      <c r="E211" s="18"/>
      <c r="F211" s="18">
        <v>0</v>
      </c>
      <c r="G211" s="18">
        <v>0</v>
      </c>
      <c r="H211" s="18">
        <v>0</v>
      </c>
      <c r="I211" s="18">
        <f t="shared" si="33"/>
        <v>0</v>
      </c>
      <c r="J211" s="18">
        <f t="shared" si="34"/>
        <v>0</v>
      </c>
      <c r="K211" s="37" t="str">
        <f t="shared" si="35"/>
        <v>NA</v>
      </c>
      <c r="L211" s="37" t="str">
        <f t="shared" si="36"/>
        <v>NA</v>
      </c>
      <c r="M211" s="37" t="str">
        <f t="shared" si="37"/>
        <v>NA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1:25" s="17" customFormat="1" x14ac:dyDescent="0.2">
      <c r="B212" s="43" t="s">
        <v>236</v>
      </c>
      <c r="C212" s="17" t="s">
        <v>237</v>
      </c>
      <c r="D212" s="18">
        <v>600</v>
      </c>
      <c r="E212" s="18">
        <v>600</v>
      </c>
      <c r="F212" s="18">
        <v>63.18</v>
      </c>
      <c r="G212" s="18">
        <v>451.69</v>
      </c>
      <c r="H212" s="18">
        <v>0</v>
      </c>
      <c r="I212" s="18">
        <f t="shared" si="33"/>
        <v>451.69</v>
      </c>
      <c r="J212" s="18">
        <f t="shared" si="34"/>
        <v>148.31</v>
      </c>
      <c r="K212" s="37">
        <f t="shared" si="35"/>
        <v>0.24718333333333334</v>
      </c>
      <c r="L212" s="37">
        <f t="shared" si="36"/>
        <v>-0.89470000000000005</v>
      </c>
      <c r="M212" s="37">
        <f t="shared" si="37"/>
        <v>3.7555555555555506E-3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1:25" s="17" customFormat="1" x14ac:dyDescent="0.2">
      <c r="B213" s="43" t="s">
        <v>92</v>
      </c>
      <c r="C213" s="17" t="s">
        <v>93</v>
      </c>
      <c r="D213" s="18">
        <v>16727.66</v>
      </c>
      <c r="E213" s="18">
        <v>306403.79000000004</v>
      </c>
      <c r="F213" s="18">
        <v>14762.11</v>
      </c>
      <c r="G213" s="18">
        <v>233552.33999999997</v>
      </c>
      <c r="H213" s="18">
        <v>7276.37</v>
      </c>
      <c r="I213" s="18">
        <f t="shared" si="33"/>
        <v>240828.70999999996</v>
      </c>
      <c r="J213" s="18">
        <f t="shared" si="34"/>
        <v>65575.080000000075</v>
      </c>
      <c r="K213" s="37">
        <f t="shared" si="35"/>
        <v>0.21401523786634646</v>
      </c>
      <c r="L213" s="37">
        <f t="shared" si="36"/>
        <v>-0.95182138576027409</v>
      </c>
      <c r="M213" s="37">
        <f t="shared" si="37"/>
        <v>1.6316149353113155E-2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1:25" s="17" customFormat="1" x14ac:dyDescent="0.2">
      <c r="B214" s="43" t="s">
        <v>94</v>
      </c>
      <c r="C214" s="17" t="s">
        <v>95</v>
      </c>
      <c r="D214" s="18">
        <v>13361</v>
      </c>
      <c r="E214" s="18">
        <v>13361</v>
      </c>
      <c r="F214" s="18">
        <v>134.38</v>
      </c>
      <c r="G214" s="18">
        <v>1103.6099999999999</v>
      </c>
      <c r="H214" s="18">
        <v>0</v>
      </c>
      <c r="I214" s="18">
        <f t="shared" si="33"/>
        <v>1103.6099999999999</v>
      </c>
      <c r="J214" s="18">
        <f t="shared" si="34"/>
        <v>12257.39</v>
      </c>
      <c r="K214" s="37">
        <f t="shared" si="35"/>
        <v>0.91740064366439633</v>
      </c>
      <c r="L214" s="37">
        <f t="shared" si="36"/>
        <v>-0.9899423695831151</v>
      </c>
      <c r="M214" s="37">
        <f t="shared" si="37"/>
        <v>-0.88986752488586174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1:25" s="17" customFormat="1" x14ac:dyDescent="0.2">
      <c r="B215" s="43" t="s">
        <v>98</v>
      </c>
      <c r="C215" s="17" t="s">
        <v>99</v>
      </c>
      <c r="D215" s="18">
        <v>1221712.0599999998</v>
      </c>
      <c r="E215" s="18">
        <v>469500.19999999995</v>
      </c>
      <c r="F215" s="18">
        <v>22843.64</v>
      </c>
      <c r="G215" s="18">
        <v>244038.89999999997</v>
      </c>
      <c r="H215" s="18">
        <v>29792.309999999998</v>
      </c>
      <c r="I215" s="18">
        <f t="shared" si="33"/>
        <v>273831.20999999996</v>
      </c>
      <c r="J215" s="18">
        <f t="shared" si="34"/>
        <v>195668.99</v>
      </c>
      <c r="K215" s="37">
        <f t="shared" si="35"/>
        <v>0.41676018455370201</v>
      </c>
      <c r="L215" s="37">
        <f t="shared" si="36"/>
        <v>-0.95134477046016164</v>
      </c>
      <c r="M215" s="37">
        <f t="shared" si="37"/>
        <v>-0.30695407584490914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1:25" s="17" customFormat="1" x14ac:dyDescent="0.2">
      <c r="B216" s="43" t="s">
        <v>240</v>
      </c>
      <c r="C216" s="17" t="s">
        <v>241</v>
      </c>
      <c r="D216" s="18">
        <v>154.94999999999999</v>
      </c>
      <c r="E216" s="18">
        <v>5181.0399999999991</v>
      </c>
      <c r="F216" s="18">
        <v>205.52</v>
      </c>
      <c r="G216" s="18">
        <v>3881.74</v>
      </c>
      <c r="H216" s="18">
        <v>38.200000000000003</v>
      </c>
      <c r="I216" s="18">
        <f t="shared" si="33"/>
        <v>3919.9399999999996</v>
      </c>
      <c r="J216" s="18">
        <f t="shared" si="34"/>
        <v>1261.0999999999995</v>
      </c>
      <c r="K216" s="37">
        <f t="shared" si="35"/>
        <v>0.243406729150904</v>
      </c>
      <c r="L216" s="37">
        <f t="shared" si="36"/>
        <v>-0.96033228849806207</v>
      </c>
      <c r="M216" s="37">
        <f t="shared" si="37"/>
        <v>-1.0396882993889283E-3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1:25" s="17" customFormat="1" x14ac:dyDescent="0.2">
      <c r="B217" s="43" t="s">
        <v>102</v>
      </c>
      <c r="C217" s="17" t="s">
        <v>103</v>
      </c>
      <c r="D217" s="18">
        <v>4500</v>
      </c>
      <c r="E217" s="18">
        <v>8656.99</v>
      </c>
      <c r="F217" s="18">
        <v>1368.07</v>
      </c>
      <c r="G217" s="18">
        <v>5788.13</v>
      </c>
      <c r="H217" s="18">
        <v>1463.9</v>
      </c>
      <c r="I217" s="18">
        <f t="shared" si="33"/>
        <v>7252.0300000000007</v>
      </c>
      <c r="J217" s="18">
        <f t="shared" si="34"/>
        <v>1404.9599999999991</v>
      </c>
      <c r="K217" s="37">
        <f t="shared" si="35"/>
        <v>0.16229197446225527</v>
      </c>
      <c r="L217" s="37">
        <f t="shared" si="36"/>
        <v>-0.84196932190056828</v>
      </c>
      <c r="M217" s="37">
        <f t="shared" si="37"/>
        <v>-0.10852309328454042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1:25" s="17" customFormat="1" x14ac:dyDescent="0.2">
      <c r="B218" s="43" t="s">
        <v>104</v>
      </c>
      <c r="C218" s="17" t="s">
        <v>105</v>
      </c>
      <c r="D218" s="18">
        <v>0</v>
      </c>
      <c r="E218" s="18">
        <v>4308</v>
      </c>
      <c r="F218" s="18">
        <v>1349.47</v>
      </c>
      <c r="G218" s="18">
        <v>1803.7</v>
      </c>
      <c r="H218" s="18">
        <v>2504.06</v>
      </c>
      <c r="I218" s="18">
        <f t="shared" si="33"/>
        <v>4307.76</v>
      </c>
      <c r="J218" s="18">
        <f t="shared" si="34"/>
        <v>0.23999999999978172</v>
      </c>
      <c r="K218" s="37">
        <f t="shared" si="35"/>
        <v>5.5710306406634569E-5</v>
      </c>
      <c r="L218" s="37">
        <f t="shared" si="36"/>
        <v>-0.68675255338904362</v>
      </c>
      <c r="M218" s="37">
        <f t="shared" si="37"/>
        <v>-0.44175177963478796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1:25" s="17" customFormat="1" x14ac:dyDescent="0.2">
      <c r="B219" s="43" t="s">
        <v>242</v>
      </c>
      <c r="C219" s="17" t="s">
        <v>243</v>
      </c>
      <c r="D219" s="18">
        <v>1930</v>
      </c>
      <c r="E219" s="18">
        <v>45593.7</v>
      </c>
      <c r="F219" s="18">
        <v>1092.7</v>
      </c>
      <c r="G219" s="18">
        <v>1092.7</v>
      </c>
      <c r="H219" s="18">
        <v>0</v>
      </c>
      <c r="I219" s="18">
        <f t="shared" si="33"/>
        <v>1092.7</v>
      </c>
      <c r="J219" s="18">
        <f t="shared" si="34"/>
        <v>44501</v>
      </c>
      <c r="K219" s="37">
        <f t="shared" si="35"/>
        <v>0.97603396960544997</v>
      </c>
      <c r="L219" s="37">
        <f t="shared" si="36"/>
        <v>-0.97603396960544997</v>
      </c>
      <c r="M219" s="37">
        <f t="shared" si="37"/>
        <v>-0.96804529280726659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1:25" s="17" customFormat="1" x14ac:dyDescent="0.2">
      <c r="B220" s="43" t="s">
        <v>106</v>
      </c>
      <c r="C220" s="17" t="s">
        <v>107</v>
      </c>
      <c r="D220" s="18">
        <v>149501.93</v>
      </c>
      <c r="E220" s="18">
        <v>697785.99</v>
      </c>
      <c r="F220" s="18">
        <v>49876.37999999999</v>
      </c>
      <c r="G220" s="18">
        <v>419707.82999999996</v>
      </c>
      <c r="H220" s="18">
        <v>40886.79</v>
      </c>
      <c r="I220" s="18">
        <f t="shared" si="33"/>
        <v>460594.61999999994</v>
      </c>
      <c r="J220" s="18">
        <f t="shared" si="34"/>
        <v>237191.37000000005</v>
      </c>
      <c r="K220" s="37">
        <f t="shared" si="35"/>
        <v>0.33991993734354004</v>
      </c>
      <c r="L220" s="37">
        <f t="shared" si="36"/>
        <v>-0.92852195269784654</v>
      </c>
      <c r="M220" s="37">
        <f t="shared" si="37"/>
        <v>-0.19801995451356089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1:25" s="17" customFormat="1" x14ac:dyDescent="0.2">
      <c r="B221" s="43" t="s">
        <v>110</v>
      </c>
      <c r="C221" s="17" t="s">
        <v>111</v>
      </c>
      <c r="D221" s="18">
        <v>44000</v>
      </c>
      <c r="E221" s="18">
        <v>16945</v>
      </c>
      <c r="F221" s="18">
        <v>0</v>
      </c>
      <c r="G221" s="18">
        <v>0</v>
      </c>
      <c r="H221" s="18">
        <v>0</v>
      </c>
      <c r="I221" s="18">
        <f t="shared" ref="I221:I337" si="38">SUM(G221:H221)</f>
        <v>0</v>
      </c>
      <c r="J221" s="18">
        <f t="shared" ref="J221:J337" si="39">E221-I221</f>
        <v>16945</v>
      </c>
      <c r="K221" s="37">
        <f t="shared" ref="K221:K337" si="40">IF(E221=0,"NA",J221/E221)</f>
        <v>1</v>
      </c>
      <c r="L221" s="37">
        <f t="shared" ref="L221:L337" si="41">IF(E221=0,"NA",(  ( F221 - (E221/$L$6)) / (E221/$L$6)))</f>
        <v>-1</v>
      </c>
      <c r="M221" s="37">
        <f t="shared" ref="M221:M337" si="42">IF(E221=0,"NA",(  ( G221 - ($M$6*(E221/12))) / ($M$6*(E221/12))))</f>
        <v>-1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1:25" s="17" customFormat="1" x14ac:dyDescent="0.2">
      <c r="B222" s="43" t="s">
        <v>114</v>
      </c>
      <c r="C222" s="17" t="s">
        <v>115</v>
      </c>
      <c r="D222" s="18">
        <v>2200</v>
      </c>
      <c r="E222" s="18">
        <v>2200</v>
      </c>
      <c r="F222" s="18">
        <v>200</v>
      </c>
      <c r="G222" s="18">
        <v>720</v>
      </c>
      <c r="H222" s="18">
        <v>0</v>
      </c>
      <c r="I222" s="18">
        <f t="shared" si="38"/>
        <v>720</v>
      </c>
      <c r="J222" s="18">
        <f t="shared" si="39"/>
        <v>1480</v>
      </c>
      <c r="K222" s="37">
        <f t="shared" si="40"/>
        <v>0.67272727272727273</v>
      </c>
      <c r="L222" s="37">
        <f t="shared" si="41"/>
        <v>-0.90909090909090906</v>
      </c>
      <c r="M222" s="37">
        <f t="shared" si="42"/>
        <v>-0.5636363636363636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1:25" s="17" customFormat="1" ht="12" customHeight="1" x14ac:dyDescent="0.2">
      <c r="A223" s="62" t="s">
        <v>283</v>
      </c>
      <c r="B223" s="63"/>
      <c r="C223" s="62"/>
      <c r="D223" s="64">
        <v>16664317.9</v>
      </c>
      <c r="E223" s="64">
        <v>16827699.009999998</v>
      </c>
      <c r="F223" s="64">
        <v>1231238.2599999993</v>
      </c>
      <c r="G223" s="64">
        <v>9197672.7200000025</v>
      </c>
      <c r="H223" s="64">
        <v>103555.62999999999</v>
      </c>
      <c r="I223" s="64">
        <f t="shared" si="38"/>
        <v>9301228.3500000034</v>
      </c>
      <c r="J223" s="64">
        <f t="shared" si="39"/>
        <v>7526470.6599999946</v>
      </c>
      <c r="K223" s="65">
        <f t="shared" si="40"/>
        <v>0.44726677459154268</v>
      </c>
      <c r="L223" s="65">
        <f t="shared" si="41"/>
        <v>-0.9268326430566457</v>
      </c>
      <c r="M223" s="65">
        <f t="shared" si="42"/>
        <v>-0.27122753863264687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17" customFormat="1" ht="12" customHeight="1" x14ac:dyDescent="0.2">
      <c r="A224" s="17" t="s">
        <v>125</v>
      </c>
      <c r="B224" s="43" t="s">
        <v>284</v>
      </c>
      <c r="C224" s="17" t="s">
        <v>285</v>
      </c>
      <c r="D224" s="18">
        <v>126000</v>
      </c>
      <c r="E224" s="18">
        <v>126000</v>
      </c>
      <c r="F224" s="18">
        <v>13665.900000000001</v>
      </c>
      <c r="G224" s="18">
        <v>125524.53</v>
      </c>
      <c r="H224" s="18">
        <v>0</v>
      </c>
      <c r="I224" s="18">
        <f t="shared" si="38"/>
        <v>125524.53</v>
      </c>
      <c r="J224" s="18">
        <f t="shared" si="39"/>
        <v>475.47000000000116</v>
      </c>
      <c r="K224" s="37">
        <f t="shared" si="40"/>
        <v>3.7735714285714378E-3</v>
      </c>
      <c r="L224" s="37">
        <f t="shared" si="41"/>
        <v>-0.89154047619047627</v>
      </c>
      <c r="M224" s="37">
        <f t="shared" si="42"/>
        <v>0.32830190476190474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2:25" s="17" customFormat="1" ht="12" customHeight="1" x14ac:dyDescent="0.2">
      <c r="B225" s="43" t="s">
        <v>67</v>
      </c>
      <c r="C225" s="17" t="s">
        <v>66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38"/>
        <v>0</v>
      </c>
      <c r="J225" s="18">
        <f t="shared" si="39"/>
        <v>0</v>
      </c>
      <c r="K225" s="37" t="str">
        <f t="shared" si="40"/>
        <v>NA</v>
      </c>
      <c r="L225" s="37" t="str">
        <f t="shared" si="41"/>
        <v>NA</v>
      </c>
      <c r="M225" s="37" t="str">
        <f t="shared" si="42"/>
        <v>NA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2:25" s="17" customFormat="1" ht="12" customHeight="1" x14ac:dyDescent="0.2">
      <c r="B226" s="43" t="s">
        <v>286</v>
      </c>
      <c r="C226" s="17" t="s">
        <v>287</v>
      </c>
      <c r="D226" s="18">
        <v>325000</v>
      </c>
      <c r="E226" s="18">
        <v>325000</v>
      </c>
      <c r="F226" s="18">
        <v>30183.34</v>
      </c>
      <c r="G226" s="18">
        <v>275512.56</v>
      </c>
      <c r="H226" s="18">
        <v>0</v>
      </c>
      <c r="I226" s="18">
        <f t="shared" si="38"/>
        <v>275512.56</v>
      </c>
      <c r="J226" s="18">
        <f t="shared" si="39"/>
        <v>49487.44</v>
      </c>
      <c r="K226" s="37">
        <f t="shared" si="40"/>
        <v>0.15226904615384615</v>
      </c>
      <c r="L226" s="37">
        <f t="shared" si="41"/>
        <v>-0.90712818461538458</v>
      </c>
      <c r="M226" s="37">
        <f t="shared" si="42"/>
        <v>0.13030793846153846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2:25" s="17" customFormat="1" ht="12" customHeight="1" x14ac:dyDescent="0.2">
      <c r="B227" s="43" t="s">
        <v>269</v>
      </c>
      <c r="C227" s="17" t="s">
        <v>270</v>
      </c>
      <c r="D227" s="18">
        <v>2172268.34</v>
      </c>
      <c r="E227" s="18">
        <v>2172268.34</v>
      </c>
      <c r="F227" s="18">
        <v>128473.44</v>
      </c>
      <c r="G227" s="18">
        <v>1363953.63</v>
      </c>
      <c r="H227" s="18">
        <v>0</v>
      </c>
      <c r="I227" s="18">
        <f t="shared" si="38"/>
        <v>1363953.63</v>
      </c>
      <c r="J227" s="18">
        <f t="shared" si="39"/>
        <v>808314.71</v>
      </c>
      <c r="K227" s="37">
        <f t="shared" si="40"/>
        <v>0.37210628867334133</v>
      </c>
      <c r="L227" s="37">
        <f t="shared" si="41"/>
        <v>-0.94085747251649399</v>
      </c>
      <c r="M227" s="37">
        <f t="shared" si="42"/>
        <v>-0.16280838489778846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2:25" s="17" customFormat="1" ht="12" customHeight="1" x14ac:dyDescent="0.2">
      <c r="B228" s="43" t="s">
        <v>68</v>
      </c>
      <c r="C228" s="17" t="s">
        <v>69</v>
      </c>
      <c r="D228" s="18">
        <v>3984388</v>
      </c>
      <c r="E228" s="18">
        <v>3984388</v>
      </c>
      <c r="F228" s="18">
        <v>376703.50000000012</v>
      </c>
      <c r="G228" s="18">
        <v>3653548.75</v>
      </c>
      <c r="H228" s="18">
        <v>0</v>
      </c>
      <c r="I228" s="18">
        <f t="shared" si="38"/>
        <v>3653548.75</v>
      </c>
      <c r="J228" s="18">
        <f t="shared" si="39"/>
        <v>330839.25</v>
      </c>
      <c r="K228" s="37">
        <f t="shared" si="40"/>
        <v>8.303389378745242E-2</v>
      </c>
      <c r="L228" s="37">
        <f t="shared" si="41"/>
        <v>-0.905455116318993</v>
      </c>
      <c r="M228" s="37">
        <f t="shared" si="42"/>
        <v>0.22262147495006343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2:25" s="17" customFormat="1" ht="12" customHeight="1" x14ac:dyDescent="0.2">
      <c r="B229" s="43" t="s">
        <v>70</v>
      </c>
      <c r="C229" s="17" t="s">
        <v>71</v>
      </c>
      <c r="D229" s="18">
        <v>1617971.2000000002</v>
      </c>
      <c r="E229" s="18">
        <v>1781175.2</v>
      </c>
      <c r="F229" s="18">
        <v>67839.659999999989</v>
      </c>
      <c r="G229" s="18">
        <v>503154.02999999997</v>
      </c>
      <c r="H229" s="18">
        <v>0</v>
      </c>
      <c r="I229" s="18">
        <f t="shared" si="38"/>
        <v>503154.02999999997</v>
      </c>
      <c r="J229" s="18">
        <f t="shared" si="39"/>
        <v>1278021.17</v>
      </c>
      <c r="K229" s="37">
        <f t="shared" si="40"/>
        <v>0.71751569974699847</v>
      </c>
      <c r="L229" s="37">
        <f t="shared" si="41"/>
        <v>-0.96191297745443571</v>
      </c>
      <c r="M229" s="37">
        <f t="shared" si="42"/>
        <v>-0.62335426632933133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2:25" s="17" customFormat="1" ht="12" customHeight="1" x14ac:dyDescent="0.2">
      <c r="B230" s="43" t="s">
        <v>120</v>
      </c>
      <c r="C230" s="17" t="s">
        <v>121</v>
      </c>
      <c r="D230" s="18">
        <v>2439222.16</v>
      </c>
      <c r="E230" s="18">
        <v>2439222.16</v>
      </c>
      <c r="F230" s="18">
        <v>64701.58</v>
      </c>
      <c r="G230" s="18">
        <v>514982.66</v>
      </c>
      <c r="H230" s="18">
        <v>0</v>
      </c>
      <c r="I230" s="18">
        <f t="shared" si="38"/>
        <v>514982.66</v>
      </c>
      <c r="J230" s="18">
        <f t="shared" si="39"/>
        <v>1924239.5000000002</v>
      </c>
      <c r="K230" s="37">
        <f t="shared" si="40"/>
        <v>0.78887422865984458</v>
      </c>
      <c r="L230" s="37">
        <f t="shared" si="41"/>
        <v>-0.9734745030358366</v>
      </c>
      <c r="M230" s="37">
        <f t="shared" si="42"/>
        <v>-0.71849897154645948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2:25" s="17" customFormat="1" ht="12" customHeight="1" x14ac:dyDescent="0.2">
      <c r="B231" s="43" t="s">
        <v>72</v>
      </c>
      <c r="C231" s="17" t="s">
        <v>73</v>
      </c>
      <c r="D231" s="18">
        <v>157250</v>
      </c>
      <c r="E231" s="18">
        <v>157250</v>
      </c>
      <c r="F231" s="18">
        <v>250</v>
      </c>
      <c r="G231" s="18">
        <v>196447.55000000002</v>
      </c>
      <c r="H231" s="18">
        <v>0</v>
      </c>
      <c r="I231" s="18">
        <f t="shared" si="38"/>
        <v>196447.55000000002</v>
      </c>
      <c r="J231" s="18">
        <f t="shared" si="39"/>
        <v>-39197.550000000017</v>
      </c>
      <c r="K231" s="37">
        <f t="shared" si="40"/>
        <v>-0.249268998410175</v>
      </c>
      <c r="L231" s="37">
        <f t="shared" si="41"/>
        <v>-0.99841017488076311</v>
      </c>
      <c r="M231" s="37">
        <f t="shared" si="42"/>
        <v>0.66569199788023337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2:25" s="17" customFormat="1" ht="12" customHeight="1" x14ac:dyDescent="0.2">
      <c r="B232" s="43" t="s">
        <v>74</v>
      </c>
      <c r="C232" s="17" t="s">
        <v>75</v>
      </c>
      <c r="D232" s="18">
        <v>1413440</v>
      </c>
      <c r="E232" s="18">
        <v>1413440</v>
      </c>
      <c r="F232" s="18">
        <v>96641.06</v>
      </c>
      <c r="G232" s="18">
        <v>889500.03</v>
      </c>
      <c r="H232" s="18">
        <v>0</v>
      </c>
      <c r="I232" s="18">
        <f t="shared" si="38"/>
        <v>889500.03</v>
      </c>
      <c r="J232" s="18">
        <f t="shared" si="39"/>
        <v>523939.97</v>
      </c>
      <c r="K232" s="37">
        <f t="shared" si="40"/>
        <v>0.37068426675345256</v>
      </c>
      <c r="L232" s="37">
        <f t="shared" si="41"/>
        <v>-0.93162705173194471</v>
      </c>
      <c r="M232" s="37">
        <f t="shared" si="42"/>
        <v>-0.16091235567127007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2:25" s="17" customFormat="1" ht="12" customHeight="1" x14ac:dyDescent="0.2">
      <c r="B233" s="43" t="s">
        <v>76</v>
      </c>
      <c r="C233" s="17" t="s">
        <v>77</v>
      </c>
      <c r="D233" s="18">
        <v>2174821.8300000005</v>
      </c>
      <c r="E233" s="18">
        <v>2174821.8300000005</v>
      </c>
      <c r="F233" s="18">
        <v>136206.64000000001</v>
      </c>
      <c r="G233" s="18">
        <v>1249336.3600000003</v>
      </c>
      <c r="H233" s="18">
        <v>0</v>
      </c>
      <c r="I233" s="18">
        <f t="shared" si="38"/>
        <v>1249336.3600000003</v>
      </c>
      <c r="J233" s="18">
        <f t="shared" si="39"/>
        <v>925485.4700000002</v>
      </c>
      <c r="K233" s="37">
        <f t="shared" si="40"/>
        <v>0.42554542042646315</v>
      </c>
      <c r="L233" s="37">
        <f t="shared" si="41"/>
        <v>-0.93737112708676462</v>
      </c>
      <c r="M233" s="37">
        <f t="shared" si="42"/>
        <v>-0.2340605605686176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2:25" s="17" customFormat="1" ht="12" customHeight="1" x14ac:dyDescent="0.2">
      <c r="B234" s="43" t="s">
        <v>78</v>
      </c>
      <c r="C234" s="17" t="s">
        <v>79</v>
      </c>
      <c r="D234" s="18">
        <v>800</v>
      </c>
      <c r="E234" s="18">
        <v>800</v>
      </c>
      <c r="F234" s="18">
        <v>0</v>
      </c>
      <c r="G234" s="18">
        <v>0</v>
      </c>
      <c r="H234" s="18">
        <v>0</v>
      </c>
      <c r="I234" s="18">
        <f t="shared" si="38"/>
        <v>0</v>
      </c>
      <c r="J234" s="18">
        <f t="shared" si="39"/>
        <v>800</v>
      </c>
      <c r="K234" s="37">
        <f t="shared" si="40"/>
        <v>1</v>
      </c>
      <c r="L234" s="37">
        <f t="shared" si="41"/>
        <v>-1</v>
      </c>
      <c r="M234" s="37">
        <f t="shared" si="42"/>
        <v>-1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2:25" s="17" customFormat="1" ht="12" customHeight="1" x14ac:dyDescent="0.2">
      <c r="B235" s="43" t="s">
        <v>288</v>
      </c>
      <c r="C235" s="17" t="s">
        <v>289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f t="shared" si="38"/>
        <v>0</v>
      </c>
      <c r="J235" s="18">
        <f t="shared" si="39"/>
        <v>0</v>
      </c>
      <c r="K235" s="37" t="str">
        <f t="shared" si="40"/>
        <v>NA</v>
      </c>
      <c r="L235" s="37" t="str">
        <f t="shared" si="41"/>
        <v>NA</v>
      </c>
      <c r="M235" s="37" t="str">
        <f t="shared" si="42"/>
        <v>NA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2:25" s="17" customFormat="1" ht="12" customHeight="1" x14ac:dyDescent="0.2">
      <c r="B236" s="43" t="s">
        <v>82</v>
      </c>
      <c r="C236" s="17" t="s">
        <v>83</v>
      </c>
      <c r="D236" s="18">
        <v>333608.40999999992</v>
      </c>
      <c r="E236" s="18">
        <v>333608.40999999992</v>
      </c>
      <c r="F236" s="18">
        <v>27430.609999999997</v>
      </c>
      <c r="G236" s="18">
        <v>261627.33</v>
      </c>
      <c r="H236" s="18">
        <v>0</v>
      </c>
      <c r="I236" s="18">
        <f t="shared" si="38"/>
        <v>261627.33</v>
      </c>
      <c r="J236" s="18">
        <f t="shared" si="39"/>
        <v>71981.079999999929</v>
      </c>
      <c r="K236" s="37">
        <f t="shared" si="40"/>
        <v>0.21576518409712736</v>
      </c>
      <c r="L236" s="37">
        <f t="shared" si="41"/>
        <v>-0.91777602369196865</v>
      </c>
      <c r="M236" s="37">
        <f t="shared" si="42"/>
        <v>4.5646421203830174E-2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2:25" s="17" customFormat="1" ht="12" customHeight="1" x14ac:dyDescent="0.2">
      <c r="B237" s="43" t="s">
        <v>84</v>
      </c>
      <c r="C237" s="17" t="s">
        <v>85</v>
      </c>
      <c r="D237" s="18">
        <v>1727381.28</v>
      </c>
      <c r="E237" s="18">
        <v>2443681.2800000003</v>
      </c>
      <c r="F237" s="18">
        <v>60924.92</v>
      </c>
      <c r="G237" s="18">
        <v>181241.71</v>
      </c>
      <c r="H237" s="18">
        <v>108403.71</v>
      </c>
      <c r="I237" s="18">
        <f t="shared" si="38"/>
        <v>289645.42</v>
      </c>
      <c r="J237" s="18">
        <f t="shared" si="39"/>
        <v>2154035.8600000003</v>
      </c>
      <c r="K237" s="37">
        <f t="shared" si="40"/>
        <v>0.88147168684780375</v>
      </c>
      <c r="L237" s="37">
        <f t="shared" si="41"/>
        <v>-0.97506838535015505</v>
      </c>
      <c r="M237" s="37">
        <f t="shared" si="42"/>
        <v>-0.90111001164057969</v>
      </c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2:25" s="17" customFormat="1" ht="12" customHeight="1" x14ac:dyDescent="0.2">
      <c r="B238" s="43" t="s">
        <v>290</v>
      </c>
      <c r="C238" s="17" t="s">
        <v>405</v>
      </c>
      <c r="D238" s="18">
        <v>22500000</v>
      </c>
      <c r="E238" s="18">
        <v>22500000</v>
      </c>
      <c r="F238" s="18">
        <v>0</v>
      </c>
      <c r="G238" s="18">
        <v>22500000</v>
      </c>
      <c r="H238" s="18">
        <v>0</v>
      </c>
      <c r="I238" s="18">
        <f t="shared" si="38"/>
        <v>22500000</v>
      </c>
      <c r="J238" s="18">
        <f t="shared" si="39"/>
        <v>0</v>
      </c>
      <c r="K238" s="37">
        <f t="shared" si="40"/>
        <v>0</v>
      </c>
      <c r="L238" s="37">
        <f t="shared" si="41"/>
        <v>-1</v>
      </c>
      <c r="M238" s="37">
        <f t="shared" si="42"/>
        <v>0.33333333333333331</v>
      </c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2:25" s="17" customFormat="1" ht="12" customHeight="1" x14ac:dyDescent="0.2">
      <c r="B239" s="43" t="s">
        <v>230</v>
      </c>
      <c r="C239" s="17" t="s">
        <v>231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38"/>
        <v>0</v>
      </c>
      <c r="J239" s="18">
        <f t="shared" si="39"/>
        <v>0</v>
      </c>
      <c r="K239" s="37" t="str">
        <f t="shared" si="40"/>
        <v>NA</v>
      </c>
      <c r="L239" s="37" t="str">
        <f t="shared" si="41"/>
        <v>NA</v>
      </c>
      <c r="M239" s="37" t="str">
        <f t="shared" si="42"/>
        <v>NA</v>
      </c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2:25" s="17" customFormat="1" ht="12" customHeight="1" x14ac:dyDescent="0.2">
      <c r="B240" s="43" t="s">
        <v>291</v>
      </c>
      <c r="C240" s="17" t="s">
        <v>292</v>
      </c>
      <c r="D240" s="18">
        <v>270000</v>
      </c>
      <c r="E240" s="18">
        <v>270000</v>
      </c>
      <c r="F240" s="18">
        <v>61650.25</v>
      </c>
      <c r="G240" s="18">
        <v>208100.75</v>
      </c>
      <c r="H240" s="18">
        <v>61899</v>
      </c>
      <c r="I240" s="18">
        <f t="shared" si="38"/>
        <v>269999.75</v>
      </c>
      <c r="J240" s="18">
        <f t="shared" si="39"/>
        <v>0.25</v>
      </c>
      <c r="K240" s="37">
        <f t="shared" si="40"/>
        <v>9.2592592592592594E-7</v>
      </c>
      <c r="L240" s="37">
        <f t="shared" si="41"/>
        <v>-0.77166574074074079</v>
      </c>
      <c r="M240" s="37">
        <f t="shared" si="42"/>
        <v>2.7658024691358026E-2</v>
      </c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2:25" s="17" customFormat="1" ht="12" customHeight="1" x14ac:dyDescent="0.2">
      <c r="B241" s="43" t="s">
        <v>262</v>
      </c>
      <c r="C241" s="17" t="s">
        <v>263</v>
      </c>
      <c r="D241" s="18">
        <v>3000000</v>
      </c>
      <c r="E241" s="18">
        <v>2986000</v>
      </c>
      <c r="F241" s="18">
        <v>310517.46000000002</v>
      </c>
      <c r="G241" s="18">
        <v>1548013.85</v>
      </c>
      <c r="H241" s="18">
        <v>180920.74</v>
      </c>
      <c r="I241" s="18">
        <f t="shared" si="38"/>
        <v>1728934.59</v>
      </c>
      <c r="J241" s="18">
        <f t="shared" si="39"/>
        <v>1257065.4099999999</v>
      </c>
      <c r="K241" s="37">
        <f t="shared" si="40"/>
        <v>0.42098640656396513</v>
      </c>
      <c r="L241" s="37">
        <f t="shared" si="41"/>
        <v>-0.89600888814467516</v>
      </c>
      <c r="M241" s="37">
        <f t="shared" si="42"/>
        <v>-0.30876809555704393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90</v>
      </c>
      <c r="C242" s="17" t="s">
        <v>91</v>
      </c>
      <c r="D242" s="18">
        <v>0</v>
      </c>
      <c r="E242" s="18">
        <v>50000</v>
      </c>
      <c r="F242" s="18">
        <v>0</v>
      </c>
      <c r="G242" s="18">
        <v>28115.87</v>
      </c>
      <c r="H242" s="18">
        <v>0</v>
      </c>
      <c r="I242" s="18">
        <f t="shared" si="38"/>
        <v>28115.87</v>
      </c>
      <c r="J242" s="18">
        <f t="shared" si="39"/>
        <v>21884.13</v>
      </c>
      <c r="K242" s="37">
        <f t="shared" si="40"/>
        <v>0.43768260000000003</v>
      </c>
      <c r="L242" s="37">
        <f t="shared" si="41"/>
        <v>-1</v>
      </c>
      <c r="M242" s="37">
        <f t="shared" si="42"/>
        <v>-0.25024346666666669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293</v>
      </c>
      <c r="C243" s="17" t="s">
        <v>294</v>
      </c>
      <c r="D243" s="18">
        <v>1710</v>
      </c>
      <c r="E243" s="18">
        <v>1710</v>
      </c>
      <c r="F243" s="18">
        <v>0</v>
      </c>
      <c r="G243" s="18">
        <v>0</v>
      </c>
      <c r="H243" s="18">
        <v>0</v>
      </c>
      <c r="I243" s="18">
        <f t="shared" si="38"/>
        <v>0</v>
      </c>
      <c r="J243" s="18">
        <f t="shared" si="39"/>
        <v>1710</v>
      </c>
      <c r="K243" s="37">
        <f t="shared" si="40"/>
        <v>1</v>
      </c>
      <c r="L243" s="37">
        <f t="shared" si="41"/>
        <v>-1</v>
      </c>
      <c r="M243" s="37">
        <f t="shared" si="42"/>
        <v>-1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236</v>
      </c>
      <c r="C244" s="17" t="s">
        <v>237</v>
      </c>
      <c r="D244" s="18">
        <v>7140</v>
      </c>
      <c r="E244" s="18">
        <v>7140</v>
      </c>
      <c r="F244" s="18">
        <v>0</v>
      </c>
      <c r="G244" s="18">
        <v>29.68</v>
      </c>
      <c r="H244" s="18">
        <v>0</v>
      </c>
      <c r="I244" s="18">
        <f t="shared" si="38"/>
        <v>29.68</v>
      </c>
      <c r="J244" s="18">
        <f t="shared" si="39"/>
        <v>7110.32</v>
      </c>
      <c r="K244" s="37">
        <f t="shared" si="40"/>
        <v>0.99584313725490192</v>
      </c>
      <c r="L244" s="37">
        <f t="shared" si="41"/>
        <v>-1</v>
      </c>
      <c r="M244" s="37">
        <f t="shared" si="42"/>
        <v>-0.99445751633986923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92</v>
      </c>
      <c r="C245" s="17" t="s">
        <v>93</v>
      </c>
      <c r="D245" s="18">
        <v>1000</v>
      </c>
      <c r="E245" s="18">
        <v>584.5</v>
      </c>
      <c r="F245" s="18">
        <v>0</v>
      </c>
      <c r="G245" s="18">
        <v>270</v>
      </c>
      <c r="H245" s="18">
        <v>0</v>
      </c>
      <c r="I245" s="18">
        <f t="shared" si="38"/>
        <v>270</v>
      </c>
      <c r="J245" s="18">
        <f t="shared" si="39"/>
        <v>314.5</v>
      </c>
      <c r="K245" s="37">
        <f t="shared" si="40"/>
        <v>0.53806672369546626</v>
      </c>
      <c r="L245" s="37">
        <f t="shared" si="41"/>
        <v>-1</v>
      </c>
      <c r="M245" s="37">
        <f t="shared" si="42"/>
        <v>-0.38408896492728828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94</v>
      </c>
      <c r="C246" s="17" t="s">
        <v>95</v>
      </c>
      <c r="D246" s="18">
        <v>29249</v>
      </c>
      <c r="E246" s="18">
        <v>29249</v>
      </c>
      <c r="F246" s="18">
        <v>712.29000000000008</v>
      </c>
      <c r="G246" s="18">
        <v>3335.0599999999995</v>
      </c>
      <c r="H246" s="18">
        <v>0</v>
      </c>
      <c r="I246" s="18">
        <f t="shared" si="38"/>
        <v>3335.0599999999995</v>
      </c>
      <c r="J246" s="18">
        <f t="shared" si="39"/>
        <v>25913.940000000002</v>
      </c>
      <c r="K246" s="37">
        <f t="shared" si="40"/>
        <v>0.88597695647714458</v>
      </c>
      <c r="L246" s="37">
        <f t="shared" si="41"/>
        <v>-0.97564737255974565</v>
      </c>
      <c r="M246" s="37">
        <f t="shared" si="42"/>
        <v>-0.84796927530285948</v>
      </c>
      <c r="O246" s="51"/>
      <c r="P246" s="51"/>
      <c r="Q246" s="51"/>
      <c r="R246" s="54"/>
      <c r="S246" s="54"/>
      <c r="T246" s="54"/>
      <c r="U246" s="54"/>
      <c r="V246" s="54"/>
      <c r="W246" s="51"/>
      <c r="X246" s="51"/>
      <c r="Y246" s="51"/>
    </row>
    <row r="247" spans="2:25" s="17" customFormat="1" ht="12" customHeight="1" x14ac:dyDescent="0.2">
      <c r="B247" s="43" t="s">
        <v>397</v>
      </c>
      <c r="C247" s="17" t="s">
        <v>398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f t="shared" si="38"/>
        <v>0</v>
      </c>
      <c r="J247" s="18">
        <f t="shared" si="39"/>
        <v>0</v>
      </c>
      <c r="K247" s="37" t="str">
        <f t="shared" si="40"/>
        <v>NA</v>
      </c>
      <c r="L247" s="37" t="str">
        <f t="shared" si="41"/>
        <v>NA</v>
      </c>
      <c r="M247" s="37" t="str">
        <f t="shared" si="42"/>
        <v>NA</v>
      </c>
      <c r="O247" s="51"/>
      <c r="P247" s="51"/>
      <c r="Q247" s="51"/>
      <c r="R247" s="54"/>
      <c r="S247" s="54"/>
      <c r="T247" s="54"/>
      <c r="U247" s="54"/>
      <c r="V247" s="54"/>
      <c r="W247" s="51"/>
      <c r="X247" s="51"/>
      <c r="Y247" s="51"/>
    </row>
    <row r="248" spans="2:25" s="17" customFormat="1" x14ac:dyDescent="0.2">
      <c r="B248" s="43" t="s">
        <v>399</v>
      </c>
      <c r="C248" s="17" t="s">
        <v>400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f t="shared" si="38"/>
        <v>0</v>
      </c>
      <c r="J248" s="18">
        <f t="shared" si="39"/>
        <v>0</v>
      </c>
      <c r="K248" s="37" t="str">
        <f t="shared" si="40"/>
        <v>NA</v>
      </c>
      <c r="L248" s="37" t="str">
        <f t="shared" si="41"/>
        <v>NA</v>
      </c>
      <c r="M248" s="37" t="str">
        <f t="shared" si="42"/>
        <v>NA</v>
      </c>
      <c r="O248" s="51"/>
      <c r="P248" s="51"/>
      <c r="Q248" s="51"/>
      <c r="R248" s="54"/>
      <c r="S248" s="54"/>
      <c r="T248" s="54"/>
      <c r="U248" s="54"/>
      <c r="V248" s="54"/>
      <c r="W248" s="51"/>
      <c r="X248" s="51"/>
      <c r="Y248" s="51"/>
    </row>
    <row r="249" spans="2:25" s="17" customFormat="1" x14ac:dyDescent="0.2">
      <c r="B249" s="43" t="s">
        <v>295</v>
      </c>
      <c r="C249" s="17" t="s">
        <v>296</v>
      </c>
      <c r="D249" s="18">
        <v>8000</v>
      </c>
      <c r="E249" s="18">
        <v>3595.34</v>
      </c>
      <c r="F249" s="18">
        <v>0</v>
      </c>
      <c r="G249" s="18">
        <v>3595.34</v>
      </c>
      <c r="H249" s="18">
        <v>0</v>
      </c>
      <c r="I249" s="18">
        <f t="shared" si="38"/>
        <v>3595.34</v>
      </c>
      <c r="J249" s="18">
        <f t="shared" si="39"/>
        <v>0</v>
      </c>
      <c r="K249" s="37">
        <f t="shared" si="40"/>
        <v>0</v>
      </c>
      <c r="L249" s="37">
        <f t="shared" si="41"/>
        <v>-1</v>
      </c>
      <c r="M249" s="37">
        <f t="shared" si="42"/>
        <v>0.33333333333333331</v>
      </c>
      <c r="O249" s="51"/>
      <c r="P249" s="51"/>
      <c r="Q249" s="51"/>
      <c r="R249" s="54"/>
      <c r="S249" s="54"/>
      <c r="T249" s="54"/>
      <c r="U249" s="54"/>
      <c r="V249" s="54"/>
      <c r="W249" s="51"/>
      <c r="X249" s="51"/>
      <c r="Y249" s="51"/>
    </row>
    <row r="250" spans="2:25" s="17" customFormat="1" x14ac:dyDescent="0.2">
      <c r="B250" s="43" t="s">
        <v>401</v>
      </c>
      <c r="C250" s="17" t="s">
        <v>402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f t="shared" si="38"/>
        <v>0</v>
      </c>
      <c r="J250" s="18">
        <f t="shared" si="39"/>
        <v>0</v>
      </c>
      <c r="K250" s="37" t="str">
        <f t="shared" si="40"/>
        <v>NA</v>
      </c>
      <c r="L250" s="37" t="str">
        <f t="shared" si="41"/>
        <v>NA</v>
      </c>
      <c r="M250" s="37" t="str">
        <f t="shared" si="42"/>
        <v>NA</v>
      </c>
      <c r="O250" s="51"/>
      <c r="P250" s="51"/>
      <c r="Q250" s="51"/>
      <c r="R250" s="54"/>
      <c r="S250" s="54"/>
      <c r="T250" s="54"/>
      <c r="U250" s="54"/>
      <c r="V250" s="54"/>
      <c r="W250" s="51"/>
      <c r="X250" s="51"/>
      <c r="Y250" s="51"/>
    </row>
    <row r="251" spans="2:25" s="17" customFormat="1" x14ac:dyDescent="0.2">
      <c r="B251" s="43" t="s">
        <v>297</v>
      </c>
      <c r="C251" s="17" t="s">
        <v>298</v>
      </c>
      <c r="D251" s="18">
        <v>8000</v>
      </c>
      <c r="E251" s="18">
        <v>8000</v>
      </c>
      <c r="F251" s="18">
        <v>0</v>
      </c>
      <c r="G251" s="18">
        <v>989.3</v>
      </c>
      <c r="H251" s="18">
        <v>0</v>
      </c>
      <c r="I251" s="18">
        <f t="shared" si="38"/>
        <v>989.3</v>
      </c>
      <c r="J251" s="18">
        <f t="shared" si="39"/>
        <v>7010.7</v>
      </c>
      <c r="K251" s="37">
        <f t="shared" si="40"/>
        <v>0.87633749999999999</v>
      </c>
      <c r="L251" s="37">
        <f t="shared" si="41"/>
        <v>-1</v>
      </c>
      <c r="M251" s="37">
        <f t="shared" si="42"/>
        <v>-0.83511666666666662</v>
      </c>
      <c r="O251" s="51"/>
      <c r="P251" s="51"/>
      <c r="Q251" s="51"/>
      <c r="R251" s="54"/>
      <c r="S251" s="54"/>
      <c r="T251" s="54"/>
      <c r="U251" s="54"/>
      <c r="V251" s="54"/>
      <c r="W251" s="51"/>
      <c r="X251" s="51"/>
      <c r="Y251" s="51"/>
    </row>
    <row r="252" spans="2:25" s="17" customFormat="1" x14ac:dyDescent="0.2">
      <c r="B252" s="43" t="s">
        <v>403</v>
      </c>
      <c r="C252" s="17" t="s">
        <v>404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38"/>
        <v>0</v>
      </c>
      <c r="J252" s="18">
        <f t="shared" si="39"/>
        <v>0</v>
      </c>
      <c r="K252" s="37" t="str">
        <f t="shared" si="40"/>
        <v>NA</v>
      </c>
      <c r="L252" s="37" t="str">
        <f t="shared" si="41"/>
        <v>NA</v>
      </c>
      <c r="M252" s="37" t="str">
        <f t="shared" si="42"/>
        <v>NA</v>
      </c>
      <c r="O252" s="51"/>
      <c r="P252" s="51"/>
      <c r="Q252" s="51"/>
      <c r="R252" s="54"/>
      <c r="S252" s="54"/>
      <c r="T252" s="54"/>
      <c r="U252" s="54"/>
      <c r="V252" s="54"/>
      <c r="W252" s="51"/>
      <c r="X252" s="51"/>
      <c r="Y252" s="51"/>
    </row>
    <row r="253" spans="2:25" s="17" customFormat="1" x14ac:dyDescent="0.2">
      <c r="B253" s="43" t="s">
        <v>299</v>
      </c>
      <c r="C253" s="17" t="s">
        <v>300</v>
      </c>
      <c r="D253" s="18">
        <v>8000</v>
      </c>
      <c r="E253" s="18">
        <v>8000</v>
      </c>
      <c r="F253" s="18">
        <v>121.83</v>
      </c>
      <c r="G253" s="18">
        <v>1823.13</v>
      </c>
      <c r="H253" s="18">
        <v>0</v>
      </c>
      <c r="I253" s="18">
        <f t="shared" si="38"/>
        <v>1823.13</v>
      </c>
      <c r="J253" s="18">
        <f t="shared" si="39"/>
        <v>6176.87</v>
      </c>
      <c r="K253" s="37">
        <f t="shared" si="40"/>
        <v>0.77210875000000001</v>
      </c>
      <c r="L253" s="37">
        <f t="shared" si="41"/>
        <v>-0.98477124999999999</v>
      </c>
      <c r="M253" s="37">
        <f t="shared" si="42"/>
        <v>-0.69614500000000001</v>
      </c>
      <c r="O253" s="51"/>
      <c r="P253" s="51"/>
      <c r="Q253" s="51"/>
      <c r="R253" s="54"/>
      <c r="S253" s="54"/>
      <c r="T253" s="54"/>
      <c r="U253" s="54"/>
      <c r="V253" s="54"/>
      <c r="W253" s="51"/>
      <c r="X253" s="51"/>
      <c r="Y253" s="51"/>
    </row>
    <row r="254" spans="2:25" s="17" customFormat="1" x14ac:dyDescent="0.2">
      <c r="B254" s="43" t="s">
        <v>301</v>
      </c>
      <c r="C254" s="17" t="s">
        <v>302</v>
      </c>
      <c r="D254" s="18">
        <v>8000</v>
      </c>
      <c r="E254" s="18">
        <v>8000</v>
      </c>
      <c r="F254" s="18">
        <v>136.83000000000001</v>
      </c>
      <c r="G254" s="18">
        <v>310.70999999999998</v>
      </c>
      <c r="H254" s="18">
        <v>0</v>
      </c>
      <c r="I254" s="18">
        <f t="shared" si="38"/>
        <v>310.70999999999998</v>
      </c>
      <c r="J254" s="18">
        <f t="shared" si="39"/>
        <v>7689.29</v>
      </c>
      <c r="K254" s="37">
        <f t="shared" si="40"/>
        <v>0.96116124999999997</v>
      </c>
      <c r="L254" s="37">
        <f t="shared" si="41"/>
        <v>-0.98289625000000003</v>
      </c>
      <c r="M254" s="37">
        <f t="shared" si="42"/>
        <v>-0.94821500000000003</v>
      </c>
      <c r="O254" s="51"/>
      <c r="P254" s="51"/>
      <c r="Q254" s="51"/>
      <c r="R254" s="54"/>
      <c r="S254" s="54"/>
      <c r="T254" s="54"/>
      <c r="U254" s="54"/>
      <c r="V254" s="54"/>
      <c r="W254" s="51"/>
      <c r="X254" s="51"/>
      <c r="Y254" s="51"/>
    </row>
    <row r="255" spans="2:25" s="17" customFormat="1" x14ac:dyDescent="0.2">
      <c r="B255" s="43" t="s">
        <v>303</v>
      </c>
      <c r="C255" s="17" t="s">
        <v>304</v>
      </c>
      <c r="D255" s="18">
        <v>8000</v>
      </c>
      <c r="E255" s="18">
        <v>8000</v>
      </c>
      <c r="F255" s="18">
        <v>1405.26</v>
      </c>
      <c r="G255" s="18">
        <v>3913.79</v>
      </c>
      <c r="H255" s="18">
        <v>0</v>
      </c>
      <c r="I255" s="18">
        <f t="shared" si="38"/>
        <v>3913.79</v>
      </c>
      <c r="J255" s="18">
        <f t="shared" si="39"/>
        <v>4086.21</v>
      </c>
      <c r="K255" s="37">
        <f t="shared" si="40"/>
        <v>0.51077625000000004</v>
      </c>
      <c r="L255" s="37">
        <f t="shared" si="41"/>
        <v>-0.82434249999999998</v>
      </c>
      <c r="M255" s="37">
        <f t="shared" si="42"/>
        <v>-0.34770166666666669</v>
      </c>
      <c r="O255" s="51"/>
      <c r="P255" s="51"/>
      <c r="Q255" s="51"/>
      <c r="R255" s="54"/>
      <c r="S255" s="54"/>
      <c r="T255" s="54"/>
      <c r="U255" s="54"/>
      <c r="V255" s="54"/>
      <c r="W255" s="51"/>
      <c r="X255" s="51"/>
      <c r="Y255" s="51"/>
    </row>
    <row r="256" spans="2:25" s="17" customFormat="1" x14ac:dyDescent="0.2">
      <c r="B256" s="43" t="s">
        <v>305</v>
      </c>
      <c r="C256" s="17" t="s">
        <v>306</v>
      </c>
      <c r="D256" s="18">
        <v>8000</v>
      </c>
      <c r="E256" s="18">
        <v>8000</v>
      </c>
      <c r="F256" s="18">
        <v>121.83</v>
      </c>
      <c r="G256" s="18">
        <v>121.83</v>
      </c>
      <c r="H256" s="18">
        <v>0</v>
      </c>
      <c r="I256" s="18">
        <f t="shared" si="38"/>
        <v>121.83</v>
      </c>
      <c r="J256" s="18">
        <f t="shared" si="39"/>
        <v>7878.17</v>
      </c>
      <c r="K256" s="37">
        <f t="shared" si="40"/>
        <v>0.98477124999999999</v>
      </c>
      <c r="L256" s="37">
        <f t="shared" si="41"/>
        <v>-0.98477124999999999</v>
      </c>
      <c r="M256" s="37">
        <f t="shared" si="42"/>
        <v>-0.97969499999999998</v>
      </c>
      <c r="O256" s="51"/>
      <c r="P256" s="51"/>
      <c r="Q256" s="51"/>
      <c r="R256" s="54"/>
      <c r="S256" s="54"/>
      <c r="T256" s="54"/>
      <c r="U256" s="54"/>
      <c r="V256" s="54"/>
      <c r="W256" s="51"/>
      <c r="X256" s="51"/>
      <c r="Y256" s="51"/>
    </row>
    <row r="257" spans="1:25" s="17" customFormat="1" x14ac:dyDescent="0.2">
      <c r="B257" s="43" t="s">
        <v>307</v>
      </c>
      <c r="C257" s="17" t="s">
        <v>308</v>
      </c>
      <c r="D257" s="18">
        <v>8000</v>
      </c>
      <c r="E257" s="18">
        <v>8000</v>
      </c>
      <c r="F257" s="18">
        <v>121.83</v>
      </c>
      <c r="G257" s="18">
        <v>1032.52</v>
      </c>
      <c r="H257" s="18">
        <v>0</v>
      </c>
      <c r="I257" s="18">
        <f t="shared" si="38"/>
        <v>1032.52</v>
      </c>
      <c r="J257" s="18">
        <f t="shared" si="39"/>
        <v>6967.48</v>
      </c>
      <c r="K257" s="37">
        <f t="shared" si="40"/>
        <v>0.8709349999999999</v>
      </c>
      <c r="L257" s="37">
        <f t="shared" si="41"/>
        <v>-0.98477124999999999</v>
      </c>
      <c r="M257" s="37">
        <f t="shared" si="42"/>
        <v>-0.82791333333333328</v>
      </c>
      <c r="O257" s="51"/>
      <c r="P257" s="51"/>
      <c r="Q257" s="51"/>
      <c r="R257" s="54"/>
      <c r="S257" s="54"/>
      <c r="T257" s="54"/>
      <c r="U257" s="54"/>
      <c r="V257" s="54"/>
      <c r="W257" s="51"/>
      <c r="X257" s="51"/>
      <c r="Y257" s="51"/>
    </row>
    <row r="258" spans="1:25" s="17" customFormat="1" x14ac:dyDescent="0.2">
      <c r="B258" s="43" t="s">
        <v>395</v>
      </c>
      <c r="C258" s="17" t="s">
        <v>396</v>
      </c>
      <c r="D258" s="18">
        <v>0</v>
      </c>
      <c r="E258" s="18">
        <v>4404.0600000000004</v>
      </c>
      <c r="F258" s="18">
        <v>136.83000000000001</v>
      </c>
      <c r="G258" s="18">
        <v>136.83000000000001</v>
      </c>
      <c r="H258" s="18">
        <v>0</v>
      </c>
      <c r="I258" s="18">
        <f t="shared" si="38"/>
        <v>136.83000000000001</v>
      </c>
      <c r="J258" s="18">
        <f t="shared" si="39"/>
        <v>4267.2300000000005</v>
      </c>
      <c r="K258" s="37">
        <f t="shared" si="40"/>
        <v>0.96893094099535426</v>
      </c>
      <c r="L258" s="37">
        <f t="shared" si="41"/>
        <v>-0.96893094099535426</v>
      </c>
      <c r="M258" s="37">
        <f t="shared" si="42"/>
        <v>-0.95857458799380579</v>
      </c>
      <c r="O258" s="51"/>
      <c r="P258" s="51"/>
      <c r="Q258" s="51"/>
      <c r="R258" s="54"/>
      <c r="S258" s="54"/>
      <c r="T258" s="54"/>
      <c r="U258" s="54"/>
      <c r="V258" s="54"/>
      <c r="W258" s="51"/>
      <c r="X258" s="51"/>
      <c r="Y258" s="51"/>
    </row>
    <row r="259" spans="1:25" s="17" customFormat="1" x14ac:dyDescent="0.2">
      <c r="B259" s="43" t="s">
        <v>309</v>
      </c>
      <c r="C259" s="17" t="s">
        <v>310</v>
      </c>
      <c r="D259" s="18">
        <v>28000</v>
      </c>
      <c r="E259" s="18">
        <v>28000</v>
      </c>
      <c r="F259" s="18">
        <v>0</v>
      </c>
      <c r="G259" s="18">
        <v>7538.61</v>
      </c>
      <c r="H259" s="18">
        <v>11284</v>
      </c>
      <c r="I259" s="18">
        <f t="shared" si="38"/>
        <v>18822.61</v>
      </c>
      <c r="J259" s="18">
        <f t="shared" si="39"/>
        <v>9177.39</v>
      </c>
      <c r="K259" s="37">
        <f t="shared" si="40"/>
        <v>0.32776392857142855</v>
      </c>
      <c r="L259" s="37">
        <f t="shared" si="41"/>
        <v>-1</v>
      </c>
      <c r="M259" s="37">
        <f t="shared" si="42"/>
        <v>-0.64101857142857144</v>
      </c>
      <c r="O259" s="51"/>
      <c r="P259" s="51"/>
      <c r="Q259" s="51"/>
      <c r="R259" s="54"/>
      <c r="S259" s="54"/>
      <c r="T259" s="54"/>
      <c r="U259" s="54"/>
      <c r="V259" s="54"/>
      <c r="W259" s="51"/>
      <c r="X259" s="51"/>
      <c r="Y259" s="51"/>
    </row>
    <row r="260" spans="1:25" s="17" customFormat="1" x14ac:dyDescent="0.2">
      <c r="B260" s="43" t="s">
        <v>98</v>
      </c>
      <c r="C260" s="17" t="s">
        <v>99</v>
      </c>
      <c r="D260" s="18">
        <v>412829</v>
      </c>
      <c r="E260" s="18">
        <v>331799.63</v>
      </c>
      <c r="F260" s="18">
        <v>8954.8300000000017</v>
      </c>
      <c r="G260" s="18">
        <v>84776.02</v>
      </c>
      <c r="H260" s="18">
        <v>26197.98</v>
      </c>
      <c r="I260" s="18">
        <f t="shared" si="38"/>
        <v>110974</v>
      </c>
      <c r="J260" s="18">
        <f t="shared" si="39"/>
        <v>220825.63</v>
      </c>
      <c r="K260" s="37">
        <f t="shared" si="40"/>
        <v>0.66553910864819232</v>
      </c>
      <c r="L260" s="37">
        <f t="shared" si="41"/>
        <v>-0.97301133217056324</v>
      </c>
      <c r="M260" s="37">
        <f t="shared" si="42"/>
        <v>-0.65932845273717355</v>
      </c>
      <c r="O260" s="51"/>
      <c r="P260" s="51"/>
      <c r="Q260" s="51"/>
      <c r="R260" s="54"/>
      <c r="S260" s="54"/>
      <c r="T260" s="54"/>
      <c r="U260" s="54"/>
      <c r="V260" s="54"/>
      <c r="W260" s="51"/>
      <c r="X260" s="51"/>
      <c r="Y260" s="51"/>
    </row>
    <row r="261" spans="1:25" s="17" customFormat="1" x14ac:dyDescent="0.2">
      <c r="B261" s="43" t="s">
        <v>240</v>
      </c>
      <c r="C261" s="17" t="s">
        <v>241</v>
      </c>
      <c r="D261" s="18">
        <v>9500</v>
      </c>
      <c r="E261" s="18">
        <v>20079</v>
      </c>
      <c r="F261" s="18">
        <v>3916</v>
      </c>
      <c r="G261" s="18">
        <v>14124.9</v>
      </c>
      <c r="H261" s="18">
        <v>2964.76</v>
      </c>
      <c r="I261" s="18">
        <f t="shared" si="38"/>
        <v>17089.66</v>
      </c>
      <c r="J261" s="18">
        <f t="shared" si="39"/>
        <v>2989.34</v>
      </c>
      <c r="K261" s="37">
        <f t="shared" si="40"/>
        <v>0.14887892823347776</v>
      </c>
      <c r="L261" s="37">
        <f t="shared" si="41"/>
        <v>-0.8049703670501519</v>
      </c>
      <c r="M261" s="37">
        <f t="shared" si="42"/>
        <v>-6.20449225559042E-2</v>
      </c>
      <c r="O261" s="51"/>
      <c r="P261" s="51"/>
      <c r="Q261" s="51"/>
      <c r="R261" s="54"/>
      <c r="S261" s="54"/>
      <c r="T261" s="54"/>
      <c r="U261" s="54"/>
      <c r="V261" s="54"/>
      <c r="W261" s="51"/>
      <c r="X261" s="51"/>
      <c r="Y261" s="51"/>
    </row>
    <row r="262" spans="1:25" s="17" customFormat="1" x14ac:dyDescent="0.2">
      <c r="B262" s="43" t="s">
        <v>100</v>
      </c>
      <c r="C262" s="17" t="s">
        <v>101</v>
      </c>
      <c r="D262" s="18">
        <v>121534</v>
      </c>
      <c r="E262" s="18">
        <v>121534</v>
      </c>
      <c r="F262" s="18">
        <v>0</v>
      </c>
      <c r="G262" s="18">
        <v>0</v>
      </c>
      <c r="H262" s="18">
        <v>1</v>
      </c>
      <c r="I262" s="18">
        <f t="shared" si="38"/>
        <v>1</v>
      </c>
      <c r="J262" s="18">
        <f t="shared" si="39"/>
        <v>121533</v>
      </c>
      <c r="K262" s="37">
        <f t="shared" si="40"/>
        <v>0.99999177184985266</v>
      </c>
      <c r="L262" s="37">
        <f t="shared" si="41"/>
        <v>-1</v>
      </c>
      <c r="M262" s="37">
        <f t="shared" si="42"/>
        <v>-1</v>
      </c>
      <c r="O262" s="51"/>
      <c r="P262" s="51"/>
      <c r="Q262" s="51"/>
      <c r="R262" s="54"/>
      <c r="S262" s="54"/>
      <c r="T262" s="54"/>
      <c r="U262" s="54"/>
      <c r="V262" s="54"/>
      <c r="W262" s="51"/>
      <c r="X262" s="51"/>
      <c r="Y262" s="51"/>
    </row>
    <row r="263" spans="1:25" s="17" customFormat="1" x14ac:dyDescent="0.2">
      <c r="B263" s="43" t="s">
        <v>102</v>
      </c>
      <c r="C263" s="17" t="s">
        <v>103</v>
      </c>
      <c r="D263" s="18">
        <v>83000</v>
      </c>
      <c r="E263" s="18">
        <v>115750.37</v>
      </c>
      <c r="F263" s="18">
        <v>0</v>
      </c>
      <c r="G263" s="18">
        <v>408.16999999999996</v>
      </c>
      <c r="H263" s="18">
        <v>2630</v>
      </c>
      <c r="I263" s="18">
        <f t="shared" si="38"/>
        <v>3038.17</v>
      </c>
      <c r="J263" s="18">
        <f t="shared" si="39"/>
        <v>112712.2</v>
      </c>
      <c r="K263" s="37">
        <f t="shared" si="40"/>
        <v>0.97375239491675059</v>
      </c>
      <c r="L263" s="37">
        <f t="shared" si="41"/>
        <v>-1</v>
      </c>
      <c r="M263" s="37">
        <f t="shared" si="42"/>
        <v>-0.99529827276866012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1:25" s="17" customFormat="1" x14ac:dyDescent="0.2">
      <c r="B264" s="43" t="s">
        <v>104</v>
      </c>
      <c r="C264" s="17" t="s">
        <v>105</v>
      </c>
      <c r="D264" s="18">
        <v>29600</v>
      </c>
      <c r="E264" s="18">
        <v>53700</v>
      </c>
      <c r="F264" s="18">
        <v>179.99</v>
      </c>
      <c r="G264" s="18">
        <v>8524.0499999999993</v>
      </c>
      <c r="H264" s="18">
        <v>4967.2</v>
      </c>
      <c r="I264" s="18">
        <f t="shared" si="38"/>
        <v>13491.25</v>
      </c>
      <c r="J264" s="18">
        <f t="shared" si="39"/>
        <v>40208.75</v>
      </c>
      <c r="K264" s="37">
        <f t="shared" si="40"/>
        <v>0.7487662942271881</v>
      </c>
      <c r="L264" s="37">
        <f t="shared" si="41"/>
        <v>-0.99664823091247678</v>
      </c>
      <c r="M264" s="37">
        <f t="shared" si="42"/>
        <v>-0.7883538175046555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1:25" s="17" customFormat="1" x14ac:dyDescent="0.2">
      <c r="B265" s="43" t="s">
        <v>106</v>
      </c>
      <c r="C265" s="17" t="s">
        <v>107</v>
      </c>
      <c r="D265" s="18">
        <v>500</v>
      </c>
      <c r="E265" s="18">
        <v>915.5</v>
      </c>
      <c r="F265" s="18">
        <v>415.5</v>
      </c>
      <c r="G265" s="18">
        <v>415.5</v>
      </c>
      <c r="H265" s="18">
        <v>0</v>
      </c>
      <c r="I265" s="18">
        <f t="shared" si="38"/>
        <v>415.5</v>
      </c>
      <c r="J265" s="18">
        <f t="shared" si="39"/>
        <v>500</v>
      </c>
      <c r="K265" s="37">
        <f t="shared" si="40"/>
        <v>0.54614964500273078</v>
      </c>
      <c r="L265" s="37">
        <f t="shared" si="41"/>
        <v>-0.54614964500273078</v>
      </c>
      <c r="M265" s="37">
        <f t="shared" si="42"/>
        <v>-0.39486619333697431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1:25" s="17" customFormat="1" x14ac:dyDescent="0.2">
      <c r="B266" s="43" t="s">
        <v>110</v>
      </c>
      <c r="C266" s="17" t="s">
        <v>111</v>
      </c>
      <c r="D266" s="18">
        <v>15787</v>
      </c>
      <c r="E266" s="18">
        <v>15787</v>
      </c>
      <c r="F266" s="18">
        <v>0</v>
      </c>
      <c r="G266" s="18">
        <v>81.739999999999995</v>
      </c>
      <c r="H266" s="18">
        <v>0</v>
      </c>
      <c r="I266" s="18">
        <f t="shared" si="38"/>
        <v>81.739999999999995</v>
      </c>
      <c r="J266" s="18">
        <f t="shared" si="39"/>
        <v>15705.26</v>
      </c>
      <c r="K266" s="37">
        <f t="shared" si="40"/>
        <v>0.99482232216380573</v>
      </c>
      <c r="L266" s="37">
        <f t="shared" si="41"/>
        <v>-1</v>
      </c>
      <c r="M266" s="37">
        <f t="shared" si="42"/>
        <v>-0.99309642955174093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1:25" s="17" customFormat="1" x14ac:dyDescent="0.2">
      <c r="B267" s="43" t="s">
        <v>112</v>
      </c>
      <c r="C267" s="17" t="s">
        <v>113</v>
      </c>
      <c r="D267" s="18">
        <v>21000</v>
      </c>
      <c r="E267" s="18">
        <v>21000</v>
      </c>
      <c r="F267" s="18">
        <v>0</v>
      </c>
      <c r="G267" s="18">
        <v>0</v>
      </c>
      <c r="H267" s="18">
        <v>0</v>
      </c>
      <c r="I267" s="18">
        <f t="shared" si="38"/>
        <v>0</v>
      </c>
      <c r="J267" s="18">
        <f t="shared" si="39"/>
        <v>21000</v>
      </c>
      <c r="K267" s="37">
        <f t="shared" si="40"/>
        <v>1</v>
      </c>
      <c r="L267" s="37">
        <f t="shared" si="41"/>
        <v>-1</v>
      </c>
      <c r="M267" s="37">
        <f t="shared" si="42"/>
        <v>-1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1:25" s="17" customFormat="1" x14ac:dyDescent="0.2">
      <c r="B268" s="43" t="s">
        <v>266</v>
      </c>
      <c r="C268" s="17" t="s">
        <v>267</v>
      </c>
      <c r="D268" s="18">
        <v>4500</v>
      </c>
      <c r="E268" s="18">
        <v>4500</v>
      </c>
      <c r="F268" s="18">
        <v>0</v>
      </c>
      <c r="G268" s="18">
        <v>0</v>
      </c>
      <c r="H268" s="18">
        <v>0</v>
      </c>
      <c r="I268" s="18">
        <f t="shared" si="38"/>
        <v>0</v>
      </c>
      <c r="J268" s="18">
        <f t="shared" si="39"/>
        <v>4500</v>
      </c>
      <c r="K268" s="37">
        <f t="shared" si="40"/>
        <v>1</v>
      </c>
      <c r="L268" s="37">
        <f t="shared" si="41"/>
        <v>-1</v>
      </c>
      <c r="M268" s="37">
        <f t="shared" si="42"/>
        <v>-1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1:25" s="17" customFormat="1" x14ac:dyDescent="0.2">
      <c r="B269" s="43" t="s">
        <v>114</v>
      </c>
      <c r="C269" s="17" t="s">
        <v>115</v>
      </c>
      <c r="D269" s="18">
        <v>111946</v>
      </c>
      <c r="E269" s="18">
        <v>108946</v>
      </c>
      <c r="F269" s="18">
        <v>700</v>
      </c>
      <c r="G269" s="18">
        <v>89338.06</v>
      </c>
      <c r="H269" s="18">
        <v>19.12</v>
      </c>
      <c r="I269" s="18">
        <f t="shared" si="38"/>
        <v>89357.18</v>
      </c>
      <c r="J269" s="18">
        <f t="shared" si="39"/>
        <v>19588.820000000007</v>
      </c>
      <c r="K269" s="37">
        <f t="shared" si="40"/>
        <v>0.17980302168046561</v>
      </c>
      <c r="L269" s="37">
        <f t="shared" si="41"/>
        <v>-0.9935747985240394</v>
      </c>
      <c r="M269" s="37">
        <f t="shared" si="42"/>
        <v>9.3361971374197592E-2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1:25" s="17" customFormat="1" x14ac:dyDescent="0.2">
      <c r="B270" s="43" t="s">
        <v>116</v>
      </c>
      <c r="C270" s="17" t="s">
        <v>117</v>
      </c>
      <c r="D270" s="18">
        <v>1000000</v>
      </c>
      <c r="E270" s="18">
        <v>200000</v>
      </c>
      <c r="F270" s="18">
        <v>0</v>
      </c>
      <c r="G270" s="18">
        <v>0</v>
      </c>
      <c r="H270" s="18">
        <v>0</v>
      </c>
      <c r="I270" s="18">
        <f t="shared" si="38"/>
        <v>0</v>
      </c>
      <c r="J270" s="18">
        <f t="shared" si="39"/>
        <v>200000</v>
      </c>
      <c r="K270" s="37">
        <f t="shared" si="40"/>
        <v>1</v>
      </c>
      <c r="L270" s="37">
        <f t="shared" si="41"/>
        <v>-1</v>
      </c>
      <c r="M270" s="37">
        <f t="shared" si="42"/>
        <v>-1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1:25" s="17" customFormat="1" x14ac:dyDescent="0.2">
      <c r="A271" s="62" t="s">
        <v>126</v>
      </c>
      <c r="B271" s="63"/>
      <c r="C271" s="62"/>
      <c r="D271" s="64">
        <v>44175446.219999999</v>
      </c>
      <c r="E271" s="64">
        <v>44274349.620000005</v>
      </c>
      <c r="F271" s="64">
        <v>1392111.3800000008</v>
      </c>
      <c r="G271" s="64">
        <v>33719824.850000001</v>
      </c>
      <c r="H271" s="64">
        <v>399287.51</v>
      </c>
      <c r="I271" s="64">
        <f t="shared" si="38"/>
        <v>34119112.359999999</v>
      </c>
      <c r="J271" s="64">
        <f t="shared" si="39"/>
        <v>10155237.260000005</v>
      </c>
      <c r="K271" s="65">
        <f t="shared" si="40"/>
        <v>0.22937067053860438</v>
      </c>
      <c r="L271" s="65">
        <f t="shared" si="41"/>
        <v>-0.96855715799445319</v>
      </c>
      <c r="M271" s="65">
        <f t="shared" si="42"/>
        <v>1.5481127392033812E-2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1:25" s="17" customFormat="1" x14ac:dyDescent="0.2">
      <c r="A272" s="17" t="s">
        <v>311</v>
      </c>
      <c r="B272" s="43" t="s">
        <v>64</v>
      </c>
      <c r="C272" s="17" t="s">
        <v>65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38"/>
        <v>0</v>
      </c>
      <c r="J272" s="18">
        <f t="shared" si="39"/>
        <v>0</v>
      </c>
      <c r="K272" s="37" t="str">
        <f t="shared" si="40"/>
        <v>NA</v>
      </c>
      <c r="L272" s="37" t="str">
        <f t="shared" si="41"/>
        <v>NA</v>
      </c>
      <c r="M272" s="37" t="str">
        <f t="shared" si="42"/>
        <v>NA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2:25" s="17" customFormat="1" x14ac:dyDescent="0.2">
      <c r="B273" s="43" t="s">
        <v>195</v>
      </c>
      <c r="C273" s="17" t="s">
        <v>66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38"/>
        <v>0</v>
      </c>
      <c r="J273" s="18">
        <f t="shared" si="39"/>
        <v>0</v>
      </c>
      <c r="K273" s="37" t="str">
        <f t="shared" si="40"/>
        <v>NA</v>
      </c>
      <c r="L273" s="37" t="str">
        <f t="shared" si="41"/>
        <v>NA</v>
      </c>
      <c r="M273" s="37" t="str">
        <f t="shared" si="42"/>
        <v>NA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2:25" s="17" customFormat="1" x14ac:dyDescent="0.2">
      <c r="B274" s="43" t="s">
        <v>67</v>
      </c>
      <c r="C274" s="17" t="s">
        <v>66</v>
      </c>
      <c r="D274" s="18"/>
      <c r="E274" s="18"/>
      <c r="F274" s="18">
        <v>0</v>
      </c>
      <c r="G274" s="18">
        <v>0</v>
      </c>
      <c r="H274" s="18">
        <v>0</v>
      </c>
      <c r="I274" s="18">
        <f t="shared" si="38"/>
        <v>0</v>
      </c>
      <c r="J274" s="18">
        <f t="shared" si="39"/>
        <v>0</v>
      </c>
      <c r="K274" s="37" t="str">
        <f t="shared" si="40"/>
        <v>NA</v>
      </c>
      <c r="L274" s="37" t="str">
        <f t="shared" si="41"/>
        <v>NA</v>
      </c>
      <c r="M274" s="37" t="str">
        <f t="shared" si="42"/>
        <v>NA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2:25" s="17" customFormat="1" x14ac:dyDescent="0.2">
      <c r="B275" s="43" t="s">
        <v>200</v>
      </c>
      <c r="C275" s="17" t="s">
        <v>201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38"/>
        <v>0</v>
      </c>
      <c r="J275" s="18">
        <f t="shared" si="39"/>
        <v>0</v>
      </c>
      <c r="K275" s="37" t="str">
        <f t="shared" si="40"/>
        <v>NA</v>
      </c>
      <c r="L275" s="37" t="str">
        <f t="shared" si="41"/>
        <v>NA</v>
      </c>
      <c r="M275" s="37" t="str">
        <f t="shared" si="42"/>
        <v>NA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2:25" s="17" customFormat="1" x14ac:dyDescent="0.2">
      <c r="B276" s="43" t="s">
        <v>204</v>
      </c>
      <c r="C276" s="17" t="s">
        <v>205</v>
      </c>
      <c r="D276" s="18">
        <v>15266093.59</v>
      </c>
      <c r="E276" s="18">
        <v>15266093.59</v>
      </c>
      <c r="F276" s="18">
        <v>1729667.4999999993</v>
      </c>
      <c r="G276" s="18">
        <v>14713376.589999996</v>
      </c>
      <c r="H276" s="18">
        <v>0</v>
      </c>
      <c r="I276" s="18">
        <f t="shared" si="38"/>
        <v>14713376.589999996</v>
      </c>
      <c r="J276" s="18">
        <f t="shared" si="39"/>
        <v>552717.00000000373</v>
      </c>
      <c r="K276" s="37">
        <f t="shared" si="40"/>
        <v>3.6205529380617649E-2</v>
      </c>
      <c r="L276" s="37">
        <f t="shared" si="41"/>
        <v>-0.88669874910677793</v>
      </c>
      <c r="M276" s="37">
        <f t="shared" si="42"/>
        <v>0.28505929415917658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2:25" s="17" customFormat="1" x14ac:dyDescent="0.2">
      <c r="B277" s="43" t="s">
        <v>312</v>
      </c>
      <c r="C277" s="17" t="s">
        <v>313</v>
      </c>
      <c r="D277" s="18">
        <v>24016283.259999998</v>
      </c>
      <c r="E277" s="18">
        <v>24016283.259999998</v>
      </c>
      <c r="F277" s="18">
        <v>2055244.4100000006</v>
      </c>
      <c r="G277" s="18">
        <v>16652952.47000001</v>
      </c>
      <c r="H277" s="18">
        <v>0</v>
      </c>
      <c r="I277" s="18">
        <f t="shared" si="38"/>
        <v>16652952.47000001</v>
      </c>
      <c r="J277" s="18">
        <f t="shared" si="39"/>
        <v>7363330.7899999879</v>
      </c>
      <c r="K277" s="37">
        <f t="shared" si="40"/>
        <v>0.30659743267868123</v>
      </c>
      <c r="L277" s="37">
        <f t="shared" si="41"/>
        <v>-0.9144228776888601</v>
      </c>
      <c r="M277" s="37">
        <f t="shared" si="42"/>
        <v>-7.546324357157505E-2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2:25" s="17" customFormat="1" x14ac:dyDescent="0.2">
      <c r="B278" s="43" t="s">
        <v>68</v>
      </c>
      <c r="C278" s="17" t="s">
        <v>69</v>
      </c>
      <c r="D278" s="18">
        <v>13604554.519999994</v>
      </c>
      <c r="E278" s="18">
        <v>13604554.519999994</v>
      </c>
      <c r="F278" s="18">
        <v>1175424.5299999998</v>
      </c>
      <c r="G278" s="18">
        <v>10030565.650000002</v>
      </c>
      <c r="H278" s="18">
        <v>0</v>
      </c>
      <c r="I278" s="18">
        <f t="shared" si="38"/>
        <v>10030565.650000002</v>
      </c>
      <c r="J278" s="18">
        <f t="shared" si="39"/>
        <v>3573988.8699999917</v>
      </c>
      <c r="K278" s="37">
        <f t="shared" si="40"/>
        <v>0.26270532157049958</v>
      </c>
      <c r="L278" s="37">
        <f t="shared" si="41"/>
        <v>-0.91360066011187557</v>
      </c>
      <c r="M278" s="37">
        <f t="shared" si="42"/>
        <v>-1.6940428760666218E-2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2:25" s="17" customFormat="1" x14ac:dyDescent="0.2">
      <c r="B279" s="43" t="s">
        <v>314</v>
      </c>
      <c r="C279" s="17" t="s">
        <v>315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38"/>
        <v>0</v>
      </c>
      <c r="J279" s="18">
        <f t="shared" si="39"/>
        <v>0</v>
      </c>
      <c r="K279" s="37" t="str">
        <f t="shared" si="40"/>
        <v>NA</v>
      </c>
      <c r="L279" s="37" t="str">
        <f t="shared" si="41"/>
        <v>NA</v>
      </c>
      <c r="M279" s="37" t="str">
        <f t="shared" si="42"/>
        <v>NA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2:25" s="17" customFormat="1" x14ac:dyDescent="0.2">
      <c r="B280" s="43" t="s">
        <v>70</v>
      </c>
      <c r="C280" s="17" t="s">
        <v>71</v>
      </c>
      <c r="D280" s="18">
        <v>12957</v>
      </c>
      <c r="E280" s="18">
        <v>12957</v>
      </c>
      <c r="F280" s="18">
        <v>0</v>
      </c>
      <c r="G280" s="18">
        <v>0</v>
      </c>
      <c r="H280" s="18">
        <v>0</v>
      </c>
      <c r="I280" s="18">
        <f t="shared" si="38"/>
        <v>0</v>
      </c>
      <c r="J280" s="18">
        <f t="shared" si="39"/>
        <v>12957</v>
      </c>
      <c r="K280" s="37">
        <f t="shared" si="40"/>
        <v>1</v>
      </c>
      <c r="L280" s="37">
        <f t="shared" si="41"/>
        <v>-1</v>
      </c>
      <c r="M280" s="37">
        <f t="shared" si="42"/>
        <v>-1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2:25" s="17" customFormat="1" x14ac:dyDescent="0.2">
      <c r="B281" s="43" t="s">
        <v>72</v>
      </c>
      <c r="C281" s="17" t="s">
        <v>73</v>
      </c>
      <c r="D281" s="18">
        <v>851171</v>
      </c>
      <c r="E281" s="18">
        <v>851171</v>
      </c>
      <c r="F281" s="18">
        <v>0</v>
      </c>
      <c r="G281" s="18">
        <v>838000</v>
      </c>
      <c r="H281" s="18">
        <v>0</v>
      </c>
      <c r="I281" s="18">
        <f t="shared" si="38"/>
        <v>838000</v>
      </c>
      <c r="J281" s="18">
        <f t="shared" si="39"/>
        <v>13171</v>
      </c>
      <c r="K281" s="37">
        <f t="shared" si="40"/>
        <v>1.5473976439516854E-2</v>
      </c>
      <c r="L281" s="37">
        <f t="shared" si="41"/>
        <v>-1</v>
      </c>
      <c r="M281" s="37">
        <f t="shared" si="42"/>
        <v>0.31270136474731086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2:25" s="17" customFormat="1" x14ac:dyDescent="0.2">
      <c r="B282" s="43" t="s">
        <v>74</v>
      </c>
      <c r="C282" s="17" t="s">
        <v>75</v>
      </c>
      <c r="D282" s="18">
        <v>7325640</v>
      </c>
      <c r="E282" s="18">
        <v>7325640</v>
      </c>
      <c r="F282" s="18">
        <v>594007.15</v>
      </c>
      <c r="G282" s="18">
        <v>4904900.6900000004</v>
      </c>
      <c r="H282" s="18">
        <v>0</v>
      </c>
      <c r="I282" s="18">
        <f t="shared" si="38"/>
        <v>4904900.6900000004</v>
      </c>
      <c r="J282" s="18">
        <f t="shared" si="39"/>
        <v>2420739.3099999996</v>
      </c>
      <c r="K282" s="37">
        <f t="shared" si="40"/>
        <v>0.33044748445187039</v>
      </c>
      <c r="L282" s="37">
        <f t="shared" si="41"/>
        <v>-0.91891395837087264</v>
      </c>
      <c r="M282" s="37">
        <f t="shared" si="42"/>
        <v>-0.10726331260249382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2:25" s="17" customFormat="1" x14ac:dyDescent="0.2">
      <c r="B283" s="43" t="s">
        <v>76</v>
      </c>
      <c r="C283" s="17" t="s">
        <v>77</v>
      </c>
      <c r="D283" s="18">
        <v>10624597.119999997</v>
      </c>
      <c r="E283" s="18">
        <v>10624597.119999997</v>
      </c>
      <c r="F283" s="18">
        <v>916785.22999999963</v>
      </c>
      <c r="G283" s="18">
        <v>7706761.0199999977</v>
      </c>
      <c r="H283" s="18">
        <v>0</v>
      </c>
      <c r="I283" s="18">
        <f t="shared" si="38"/>
        <v>7706761.0199999977</v>
      </c>
      <c r="J283" s="18">
        <f t="shared" si="39"/>
        <v>2917836.0999999996</v>
      </c>
      <c r="K283" s="37">
        <f t="shared" si="40"/>
        <v>0.27463028169862502</v>
      </c>
      <c r="L283" s="37">
        <f t="shared" si="41"/>
        <v>-0.91371105937991548</v>
      </c>
      <c r="M283" s="37">
        <f t="shared" si="42"/>
        <v>-3.2840375598166729E-2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2:25" s="17" customFormat="1" x14ac:dyDescent="0.2">
      <c r="B284" s="43" t="s">
        <v>78</v>
      </c>
      <c r="C284" s="17" t="s">
        <v>79</v>
      </c>
      <c r="D284" s="18">
        <v>12200</v>
      </c>
      <c r="E284" s="18">
        <v>12200</v>
      </c>
      <c r="F284" s="18">
        <v>0</v>
      </c>
      <c r="G284" s="18">
        <v>0</v>
      </c>
      <c r="H284" s="18">
        <v>0</v>
      </c>
      <c r="I284" s="18">
        <f t="shared" si="38"/>
        <v>0</v>
      </c>
      <c r="J284" s="18">
        <f t="shared" si="39"/>
        <v>12200</v>
      </c>
      <c r="K284" s="37">
        <f t="shared" si="40"/>
        <v>1</v>
      </c>
      <c r="L284" s="37">
        <f t="shared" si="41"/>
        <v>-1</v>
      </c>
      <c r="M284" s="37">
        <f t="shared" si="42"/>
        <v>-1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2:25" s="17" customFormat="1" x14ac:dyDescent="0.2">
      <c r="B285" s="43" t="s">
        <v>82</v>
      </c>
      <c r="C285" s="17" t="s">
        <v>83</v>
      </c>
      <c r="D285" s="18">
        <v>1411407.1199999996</v>
      </c>
      <c r="E285" s="18">
        <v>1411407.1199999996</v>
      </c>
      <c r="F285" s="18">
        <v>183134.02000000002</v>
      </c>
      <c r="G285" s="18">
        <v>1561657.72</v>
      </c>
      <c r="H285" s="18">
        <v>0</v>
      </c>
      <c r="I285" s="18">
        <f t="shared" si="38"/>
        <v>1561657.72</v>
      </c>
      <c r="J285" s="18">
        <f t="shared" si="39"/>
        <v>-150250.60000000033</v>
      </c>
      <c r="K285" s="37">
        <f t="shared" si="40"/>
        <v>-0.10645447218659373</v>
      </c>
      <c r="L285" s="37">
        <f t="shared" si="41"/>
        <v>-0.87024720408098832</v>
      </c>
      <c r="M285" s="37">
        <f t="shared" si="42"/>
        <v>0.47527262958212513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2:25" s="17" customFormat="1" x14ac:dyDescent="0.2">
      <c r="B286" s="43" t="s">
        <v>98</v>
      </c>
      <c r="C286" s="17" t="s">
        <v>99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38"/>
        <v>0</v>
      </c>
      <c r="J286" s="18">
        <f t="shared" si="39"/>
        <v>0</v>
      </c>
      <c r="K286" s="37" t="str">
        <f t="shared" si="40"/>
        <v>NA</v>
      </c>
      <c r="L286" s="37" t="str">
        <f t="shared" si="41"/>
        <v>NA</v>
      </c>
      <c r="M286" s="37" t="str">
        <f t="shared" si="42"/>
        <v>NA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2:25" s="17" customFormat="1" x14ac:dyDescent="0.2">
      <c r="B287" s="43" t="s">
        <v>240</v>
      </c>
      <c r="C287" s="17" t="s">
        <v>241</v>
      </c>
      <c r="D287" s="18">
        <v>0</v>
      </c>
      <c r="E287" s="18">
        <v>5000</v>
      </c>
      <c r="F287" s="18">
        <v>111.05</v>
      </c>
      <c r="G287" s="18">
        <v>2707.87</v>
      </c>
      <c r="H287" s="18">
        <v>0</v>
      </c>
      <c r="I287" s="18">
        <f t="shared" si="38"/>
        <v>2707.87</v>
      </c>
      <c r="J287" s="18">
        <f t="shared" si="39"/>
        <v>2292.13</v>
      </c>
      <c r="K287" s="37">
        <f t="shared" si="40"/>
        <v>0.458426</v>
      </c>
      <c r="L287" s="37">
        <f t="shared" si="41"/>
        <v>-0.97778999999999994</v>
      </c>
      <c r="M287" s="37">
        <f t="shared" si="42"/>
        <v>-0.27790133333333339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2:25" s="17" customFormat="1" x14ac:dyDescent="0.2">
      <c r="B288" s="43" t="s">
        <v>102</v>
      </c>
      <c r="C288" s="17" t="s">
        <v>103</v>
      </c>
      <c r="D288" s="18">
        <v>85000</v>
      </c>
      <c r="E288" s="18">
        <v>37000</v>
      </c>
      <c r="F288" s="18">
        <v>83.54</v>
      </c>
      <c r="G288" s="18">
        <v>36369.07</v>
      </c>
      <c r="H288" s="18">
        <v>332.45</v>
      </c>
      <c r="I288" s="18">
        <f t="shared" si="38"/>
        <v>36701.519999999997</v>
      </c>
      <c r="J288" s="18">
        <f t="shared" si="39"/>
        <v>298.4800000000032</v>
      </c>
      <c r="K288" s="37">
        <f t="shared" si="40"/>
        <v>8.0670270270271141E-3</v>
      </c>
      <c r="L288" s="37">
        <f t="shared" si="41"/>
        <v>-0.99774216216216216</v>
      </c>
      <c r="M288" s="37">
        <f t="shared" si="42"/>
        <v>0.31059711711711713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1:25" s="17" customFormat="1" x14ac:dyDescent="0.2">
      <c r="B289" s="43" t="s">
        <v>104</v>
      </c>
      <c r="C289" s="17" t="s">
        <v>105</v>
      </c>
      <c r="D289" s="18">
        <v>0</v>
      </c>
      <c r="E289" s="18">
        <v>15000</v>
      </c>
      <c r="F289" s="18">
        <v>0</v>
      </c>
      <c r="G289" s="18">
        <v>2187.88</v>
      </c>
      <c r="H289" s="18">
        <v>9077</v>
      </c>
      <c r="I289" s="18">
        <f t="shared" si="38"/>
        <v>11264.880000000001</v>
      </c>
      <c r="J289" s="18">
        <f t="shared" si="39"/>
        <v>3735.119999999999</v>
      </c>
      <c r="K289" s="37">
        <f t="shared" si="40"/>
        <v>0.24900799999999992</v>
      </c>
      <c r="L289" s="37">
        <f t="shared" si="41"/>
        <v>-1</v>
      </c>
      <c r="M289" s="37">
        <f t="shared" si="42"/>
        <v>-0.80552177777777767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1:25" s="17" customFormat="1" x14ac:dyDescent="0.2">
      <c r="B290" s="43" t="s">
        <v>116</v>
      </c>
      <c r="C290" s="17" t="s">
        <v>117</v>
      </c>
      <c r="D290" s="18">
        <v>1000000</v>
      </c>
      <c r="E290" s="18">
        <v>457607</v>
      </c>
      <c r="F290" s="18">
        <v>0</v>
      </c>
      <c r="G290" s="18">
        <v>0</v>
      </c>
      <c r="H290" s="18">
        <v>0</v>
      </c>
      <c r="I290" s="18">
        <f t="shared" si="38"/>
        <v>0</v>
      </c>
      <c r="J290" s="18">
        <f t="shared" si="39"/>
        <v>457607</v>
      </c>
      <c r="K290" s="37">
        <f t="shared" si="40"/>
        <v>1</v>
      </c>
      <c r="L290" s="37">
        <f t="shared" si="41"/>
        <v>-1</v>
      </c>
      <c r="M290" s="37">
        <f t="shared" si="42"/>
        <v>-1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1:25" s="17" customFormat="1" x14ac:dyDescent="0.2">
      <c r="A291" s="62" t="s">
        <v>316</v>
      </c>
      <c r="B291" s="63"/>
      <c r="C291" s="62"/>
      <c r="D291" s="64">
        <v>74209903.609999985</v>
      </c>
      <c r="E291" s="64">
        <v>73639510.609999985</v>
      </c>
      <c r="F291" s="64">
        <v>6654457.4299999997</v>
      </c>
      <c r="G291" s="64">
        <v>56449478.960000001</v>
      </c>
      <c r="H291" s="64">
        <v>9409.4500000000007</v>
      </c>
      <c r="I291" s="64">
        <f t="shared" si="38"/>
        <v>56458888.410000004</v>
      </c>
      <c r="J291" s="64">
        <f t="shared" si="39"/>
        <v>17180622.199999981</v>
      </c>
      <c r="K291" s="65">
        <f t="shared" si="40"/>
        <v>0.23330712083340371</v>
      </c>
      <c r="L291" s="65">
        <f t="shared" si="41"/>
        <v>-0.90963468693806948</v>
      </c>
      <c r="M291" s="65">
        <f t="shared" si="42"/>
        <v>2.2086802630730897E-2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1:25" s="17" customFormat="1" x14ac:dyDescent="0.2">
      <c r="A292" s="17" t="s">
        <v>127</v>
      </c>
      <c r="B292" s="43" t="s">
        <v>64</v>
      </c>
      <c r="C292" s="17" t="s">
        <v>65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f t="shared" si="38"/>
        <v>0</v>
      </c>
      <c r="J292" s="18">
        <f t="shared" si="39"/>
        <v>0</v>
      </c>
      <c r="K292" s="37" t="str">
        <f t="shared" si="40"/>
        <v>NA</v>
      </c>
      <c r="L292" s="37" t="str">
        <f t="shared" si="41"/>
        <v>NA</v>
      </c>
      <c r="M292" s="37" t="str">
        <f t="shared" si="42"/>
        <v>NA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1:25" s="17" customFormat="1" x14ac:dyDescent="0.2">
      <c r="B293" s="43" t="s">
        <v>68</v>
      </c>
      <c r="C293" s="17" t="s">
        <v>69</v>
      </c>
      <c r="D293" s="18">
        <v>54204</v>
      </c>
      <c r="E293" s="18">
        <v>54204</v>
      </c>
      <c r="F293" s="18">
        <v>18438.099999999999</v>
      </c>
      <c r="G293" s="18">
        <v>150675.31</v>
      </c>
      <c r="H293" s="18">
        <v>0</v>
      </c>
      <c r="I293" s="18">
        <f t="shared" si="38"/>
        <v>150675.31</v>
      </c>
      <c r="J293" s="18">
        <f t="shared" si="39"/>
        <v>-96471.31</v>
      </c>
      <c r="K293" s="37">
        <f t="shared" si="40"/>
        <v>-1.7797821194007821</v>
      </c>
      <c r="L293" s="37">
        <f t="shared" si="41"/>
        <v>-0.65983875728728514</v>
      </c>
      <c r="M293" s="37">
        <f t="shared" si="42"/>
        <v>2.7063761592010431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1:25" s="17" customFormat="1" x14ac:dyDescent="0.2">
      <c r="B294" s="43" t="s">
        <v>128</v>
      </c>
      <c r="C294" s="17" t="s">
        <v>129</v>
      </c>
      <c r="D294" s="18">
        <v>3662016.3</v>
      </c>
      <c r="E294" s="18">
        <v>3662016.3</v>
      </c>
      <c r="F294" s="18">
        <v>240730.63</v>
      </c>
      <c r="G294" s="18">
        <v>2214737.7400000002</v>
      </c>
      <c r="H294" s="18">
        <v>0</v>
      </c>
      <c r="I294" s="18">
        <f t="shared" si="38"/>
        <v>2214737.7400000002</v>
      </c>
      <c r="J294" s="18">
        <f t="shared" si="39"/>
        <v>1447278.5599999996</v>
      </c>
      <c r="K294" s="37">
        <f t="shared" si="40"/>
        <v>0.39521357673913132</v>
      </c>
      <c r="L294" s="37">
        <f t="shared" si="41"/>
        <v>-0.93426281854616544</v>
      </c>
      <c r="M294" s="37">
        <f t="shared" si="42"/>
        <v>-0.19361810231884166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1:25" s="17" customFormat="1" x14ac:dyDescent="0.2">
      <c r="B295" s="43" t="s">
        <v>130</v>
      </c>
      <c r="C295" s="17" t="s">
        <v>131</v>
      </c>
      <c r="D295" s="18">
        <v>133357</v>
      </c>
      <c r="E295" s="18">
        <v>133357</v>
      </c>
      <c r="F295" s="18">
        <v>19500.060000000001</v>
      </c>
      <c r="G295" s="18">
        <v>176436.01</v>
      </c>
      <c r="H295" s="18">
        <v>0</v>
      </c>
      <c r="I295" s="18">
        <f t="shared" si="38"/>
        <v>176436.01</v>
      </c>
      <c r="J295" s="18">
        <f t="shared" si="39"/>
        <v>-43079.010000000009</v>
      </c>
      <c r="K295" s="37">
        <f t="shared" si="40"/>
        <v>-0.32303523624556646</v>
      </c>
      <c r="L295" s="37">
        <f t="shared" si="41"/>
        <v>-0.85377550484788955</v>
      </c>
      <c r="M295" s="37">
        <f t="shared" si="42"/>
        <v>0.76404698166075535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1:25" s="17" customFormat="1" x14ac:dyDescent="0.2">
      <c r="B296" s="43" t="s">
        <v>70</v>
      </c>
      <c r="C296" s="17" t="s">
        <v>71</v>
      </c>
      <c r="D296" s="18">
        <v>2143005.0700000003</v>
      </c>
      <c r="E296" s="18">
        <v>1979801.07</v>
      </c>
      <c r="F296" s="18">
        <v>107073.81</v>
      </c>
      <c r="G296" s="18">
        <v>1129749.99</v>
      </c>
      <c r="H296" s="18">
        <v>0</v>
      </c>
      <c r="I296" s="18">
        <f t="shared" si="38"/>
        <v>1129749.99</v>
      </c>
      <c r="J296" s="18">
        <f t="shared" si="39"/>
        <v>850051.08000000007</v>
      </c>
      <c r="K296" s="37">
        <f t="shared" si="40"/>
        <v>0.42936186512920715</v>
      </c>
      <c r="L296" s="37">
        <f t="shared" si="41"/>
        <v>-0.94591688446758948</v>
      </c>
      <c r="M296" s="37">
        <f t="shared" si="42"/>
        <v>-0.23914915350560964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1:25" s="17" customFormat="1" x14ac:dyDescent="0.2">
      <c r="B297" s="43" t="s">
        <v>120</v>
      </c>
      <c r="C297" s="17" t="s">
        <v>121</v>
      </c>
      <c r="D297" s="18">
        <v>1061797.3</v>
      </c>
      <c r="E297" s="18">
        <v>1061797.3</v>
      </c>
      <c r="F297" s="18">
        <v>83480.469999999987</v>
      </c>
      <c r="G297" s="18">
        <v>750258.35999999987</v>
      </c>
      <c r="H297" s="18">
        <v>0</v>
      </c>
      <c r="I297" s="18">
        <f t="shared" si="38"/>
        <v>750258.35999999987</v>
      </c>
      <c r="J297" s="18">
        <f t="shared" si="39"/>
        <v>311538.94000000018</v>
      </c>
      <c r="K297" s="37">
        <f t="shared" si="40"/>
        <v>0.29340716914612625</v>
      </c>
      <c r="L297" s="37">
        <f t="shared" si="41"/>
        <v>-0.92137814816443786</v>
      </c>
      <c r="M297" s="37">
        <f t="shared" si="42"/>
        <v>-5.7876225528168408E-2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1:25" s="17" customFormat="1" x14ac:dyDescent="0.2">
      <c r="B298" s="43" t="s">
        <v>72</v>
      </c>
      <c r="C298" s="17" t="s">
        <v>73</v>
      </c>
      <c r="D298" s="18">
        <v>119770</v>
      </c>
      <c r="E298" s="18">
        <v>119770</v>
      </c>
      <c r="F298" s="18">
        <v>0</v>
      </c>
      <c r="G298" s="18">
        <v>6000</v>
      </c>
      <c r="H298" s="18">
        <v>0</v>
      </c>
      <c r="I298" s="18">
        <f t="shared" si="38"/>
        <v>6000</v>
      </c>
      <c r="J298" s="18">
        <f t="shared" si="39"/>
        <v>113770</v>
      </c>
      <c r="K298" s="37">
        <f t="shared" si="40"/>
        <v>0.94990398263338061</v>
      </c>
      <c r="L298" s="37">
        <f t="shared" si="41"/>
        <v>-1</v>
      </c>
      <c r="M298" s="37">
        <f t="shared" si="42"/>
        <v>-0.93320531017784081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1:25" s="17" customFormat="1" x14ac:dyDescent="0.2">
      <c r="B299" s="43" t="s">
        <v>74</v>
      </c>
      <c r="C299" s="17" t="s">
        <v>75</v>
      </c>
      <c r="D299" s="18">
        <v>969570</v>
      </c>
      <c r="E299" s="18">
        <v>969570</v>
      </c>
      <c r="F299" s="18">
        <v>60196.5</v>
      </c>
      <c r="G299" s="18">
        <v>565299.29</v>
      </c>
      <c r="H299" s="18">
        <v>0</v>
      </c>
      <c r="I299" s="18">
        <f t="shared" si="38"/>
        <v>565299.29</v>
      </c>
      <c r="J299" s="18">
        <f t="shared" si="39"/>
        <v>404270.70999999996</v>
      </c>
      <c r="K299" s="37">
        <f t="shared" si="40"/>
        <v>0.4169587652258217</v>
      </c>
      <c r="L299" s="37">
        <f t="shared" si="41"/>
        <v>-0.93791423001949314</v>
      </c>
      <c r="M299" s="37">
        <f t="shared" si="42"/>
        <v>-0.22261168696776229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1:25" s="17" customFormat="1" x14ac:dyDescent="0.2">
      <c r="B300" s="43" t="s">
        <v>76</v>
      </c>
      <c r="C300" s="17" t="s">
        <v>77</v>
      </c>
      <c r="D300" s="18">
        <v>1306387.23</v>
      </c>
      <c r="E300" s="18">
        <v>1306387.23</v>
      </c>
      <c r="F300" s="18">
        <v>96852.540000000008</v>
      </c>
      <c r="G300" s="18">
        <v>910680.12000000011</v>
      </c>
      <c r="H300" s="18">
        <v>0</v>
      </c>
      <c r="I300" s="18">
        <f t="shared" si="38"/>
        <v>910680.12000000011</v>
      </c>
      <c r="J300" s="18">
        <f t="shared" si="39"/>
        <v>395707.10999999987</v>
      </c>
      <c r="K300" s="37">
        <f t="shared" si="40"/>
        <v>0.30290185093128924</v>
      </c>
      <c r="L300" s="37">
        <f t="shared" si="41"/>
        <v>-0.9258623034764355</v>
      </c>
      <c r="M300" s="37">
        <f t="shared" si="42"/>
        <v>-7.0535801241718987E-2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1:25" s="17" customFormat="1" x14ac:dyDescent="0.2">
      <c r="B301" s="43" t="s">
        <v>288</v>
      </c>
      <c r="C301" s="17" t="s">
        <v>289</v>
      </c>
      <c r="D301" s="18">
        <v>66000</v>
      </c>
      <c r="E301" s="18">
        <v>66000</v>
      </c>
      <c r="F301" s="18">
        <v>0</v>
      </c>
      <c r="G301" s="18">
        <v>0</v>
      </c>
      <c r="H301" s="18">
        <v>0</v>
      </c>
      <c r="I301" s="18">
        <f t="shared" si="38"/>
        <v>0</v>
      </c>
      <c r="J301" s="18">
        <f t="shared" si="39"/>
        <v>66000</v>
      </c>
      <c r="K301" s="37">
        <f t="shared" si="40"/>
        <v>1</v>
      </c>
      <c r="L301" s="37">
        <f t="shared" si="41"/>
        <v>-1</v>
      </c>
      <c r="M301" s="37">
        <f t="shared" si="42"/>
        <v>-1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1:25" s="17" customFormat="1" x14ac:dyDescent="0.2">
      <c r="B302" s="43" t="s">
        <v>82</v>
      </c>
      <c r="C302" s="17" t="s">
        <v>83</v>
      </c>
      <c r="D302" s="18">
        <v>191154.31</v>
      </c>
      <c r="E302" s="18">
        <v>191154.31</v>
      </c>
      <c r="F302" s="18">
        <v>20003.979999999996</v>
      </c>
      <c r="G302" s="18">
        <v>185059.26</v>
      </c>
      <c r="H302" s="18">
        <v>0</v>
      </c>
      <c r="I302" s="18">
        <f t="shared" si="38"/>
        <v>185059.26</v>
      </c>
      <c r="J302" s="18">
        <f t="shared" si="39"/>
        <v>6095.0499999999884</v>
      </c>
      <c r="K302" s="37">
        <f t="shared" si="40"/>
        <v>3.188549606859499E-2</v>
      </c>
      <c r="L302" s="37">
        <f t="shared" si="41"/>
        <v>-0.89535166641024222</v>
      </c>
      <c r="M302" s="37">
        <f t="shared" si="42"/>
        <v>0.29081933857520681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1:25" s="17" customFormat="1" x14ac:dyDescent="0.2">
      <c r="B303" s="43" t="s">
        <v>84</v>
      </c>
      <c r="C303" s="17" t="s">
        <v>85</v>
      </c>
      <c r="D303" s="18">
        <v>4750000.1500000004</v>
      </c>
      <c r="E303" s="18">
        <v>4727000.1500000004</v>
      </c>
      <c r="F303" s="18">
        <v>316501.98</v>
      </c>
      <c r="G303" s="18">
        <v>2928470.66</v>
      </c>
      <c r="H303" s="18">
        <v>601182.32999999996</v>
      </c>
      <c r="I303" s="18">
        <f t="shared" si="38"/>
        <v>3529652.99</v>
      </c>
      <c r="J303" s="18">
        <f t="shared" si="39"/>
        <v>1197347.1600000001</v>
      </c>
      <c r="K303" s="37">
        <f t="shared" si="40"/>
        <v>0.25329958155385296</v>
      </c>
      <c r="L303" s="37">
        <f t="shared" si="41"/>
        <v>-0.93304379734364928</v>
      </c>
      <c r="M303" s="37">
        <f t="shared" si="42"/>
        <v>-0.17397346673097386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1:25" s="17" customFormat="1" x14ac:dyDescent="0.2">
      <c r="B304" s="43" t="s">
        <v>230</v>
      </c>
      <c r="C304" s="17" t="s">
        <v>231</v>
      </c>
      <c r="D304" s="18">
        <v>85355.55</v>
      </c>
      <c r="E304" s="18">
        <v>85355.55</v>
      </c>
      <c r="F304" s="18">
        <v>0</v>
      </c>
      <c r="G304" s="18">
        <v>0</v>
      </c>
      <c r="H304" s="18">
        <v>0</v>
      </c>
      <c r="I304" s="18">
        <f t="shared" si="38"/>
        <v>0</v>
      </c>
      <c r="J304" s="18">
        <f t="shared" si="39"/>
        <v>85355.55</v>
      </c>
      <c r="K304" s="37">
        <f t="shared" si="40"/>
        <v>1</v>
      </c>
      <c r="L304" s="37">
        <f t="shared" si="41"/>
        <v>-1</v>
      </c>
      <c r="M304" s="37">
        <f t="shared" si="42"/>
        <v>-1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2:25" s="17" customFormat="1" ht="12" customHeight="1" x14ac:dyDescent="0.2">
      <c r="B305" s="43" t="s">
        <v>258</v>
      </c>
      <c r="C305" s="17" t="s">
        <v>259</v>
      </c>
      <c r="D305" s="18">
        <v>100000</v>
      </c>
      <c r="E305" s="18">
        <v>155000</v>
      </c>
      <c r="F305" s="18">
        <v>2200</v>
      </c>
      <c r="G305" s="18">
        <v>119372</v>
      </c>
      <c r="H305" s="18">
        <v>2384.25</v>
      </c>
      <c r="I305" s="18">
        <f t="shared" si="38"/>
        <v>121756.25</v>
      </c>
      <c r="J305" s="18">
        <f t="shared" si="39"/>
        <v>33243.75</v>
      </c>
      <c r="K305" s="37">
        <f t="shared" si="40"/>
        <v>0.2144758064516129</v>
      </c>
      <c r="L305" s="37">
        <f t="shared" si="41"/>
        <v>-0.98580645161290326</v>
      </c>
      <c r="M305" s="37">
        <f t="shared" si="42"/>
        <v>2.6855913978494624E-2</v>
      </c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2:25" s="17" customFormat="1" ht="12" customHeight="1" x14ac:dyDescent="0.2">
      <c r="B306" s="43" t="s">
        <v>90</v>
      </c>
      <c r="C306" s="17" t="s">
        <v>91</v>
      </c>
      <c r="D306" s="18">
        <v>80000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38"/>
        <v>0</v>
      </c>
      <c r="J306" s="18">
        <f t="shared" si="39"/>
        <v>0</v>
      </c>
      <c r="K306" s="37" t="str">
        <f t="shared" si="40"/>
        <v>NA</v>
      </c>
      <c r="L306" s="37" t="str">
        <f t="shared" si="41"/>
        <v>NA</v>
      </c>
      <c r="M306" s="37" t="str">
        <f t="shared" si="42"/>
        <v>NA</v>
      </c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2:25" s="17" customFormat="1" ht="12" customHeight="1" x14ac:dyDescent="0.2">
      <c r="B307" s="43" t="s">
        <v>293</v>
      </c>
      <c r="C307" s="17" t="s">
        <v>294</v>
      </c>
      <c r="D307" s="18">
        <v>2074359</v>
      </c>
      <c r="E307" s="18">
        <v>2074659</v>
      </c>
      <c r="F307" s="18">
        <v>205354.39</v>
      </c>
      <c r="G307" s="18">
        <v>786056.7</v>
      </c>
      <c r="H307" s="18">
        <v>11</v>
      </c>
      <c r="I307" s="18">
        <f t="shared" si="38"/>
        <v>786067.7</v>
      </c>
      <c r="J307" s="18">
        <f t="shared" si="39"/>
        <v>1288591.3</v>
      </c>
      <c r="K307" s="37">
        <f t="shared" si="40"/>
        <v>0.62110992698077128</v>
      </c>
      <c r="L307" s="37">
        <f t="shared" si="41"/>
        <v>-0.90101776243710407</v>
      </c>
      <c r="M307" s="37">
        <f t="shared" si="42"/>
        <v>-0.49482030540922634</v>
      </c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2:25" s="17" customFormat="1" ht="12" customHeight="1" x14ac:dyDescent="0.2">
      <c r="B308" s="43" t="s">
        <v>236</v>
      </c>
      <c r="C308" s="17" t="s">
        <v>237</v>
      </c>
      <c r="D308" s="18">
        <v>16000</v>
      </c>
      <c r="E308" s="18">
        <v>28000</v>
      </c>
      <c r="F308" s="18">
        <v>4991.87</v>
      </c>
      <c r="G308" s="18">
        <v>27524.37</v>
      </c>
      <c r="H308" s="18">
        <v>467.5</v>
      </c>
      <c r="I308" s="18">
        <f t="shared" si="38"/>
        <v>27991.87</v>
      </c>
      <c r="J308" s="18">
        <f t="shared" si="39"/>
        <v>8.1300000000010186</v>
      </c>
      <c r="K308" s="37">
        <f t="shared" si="40"/>
        <v>2.9035714285717925E-4</v>
      </c>
      <c r="L308" s="37">
        <f t="shared" si="41"/>
        <v>-0.82171892857142859</v>
      </c>
      <c r="M308" s="37">
        <f t="shared" si="42"/>
        <v>0.31068428571428569</v>
      </c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2:25" s="17" customFormat="1" ht="12" customHeight="1" x14ac:dyDescent="0.2">
      <c r="B309" s="43" t="s">
        <v>92</v>
      </c>
      <c r="C309" s="17" t="s">
        <v>93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38"/>
        <v>0</v>
      </c>
      <c r="J309" s="18">
        <f t="shared" si="39"/>
        <v>0</v>
      </c>
      <c r="K309" s="37" t="str">
        <f t="shared" si="40"/>
        <v>NA</v>
      </c>
      <c r="L309" s="37" t="str">
        <f t="shared" si="41"/>
        <v>NA</v>
      </c>
      <c r="M309" s="37" t="str">
        <f t="shared" si="42"/>
        <v>NA</v>
      </c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2:25" s="17" customFormat="1" ht="12" customHeight="1" x14ac:dyDescent="0.2">
      <c r="B310" s="43" t="s">
        <v>317</v>
      </c>
      <c r="C310" s="17" t="s">
        <v>318</v>
      </c>
      <c r="D310" s="18">
        <v>8000</v>
      </c>
      <c r="E310" s="18">
        <v>8000</v>
      </c>
      <c r="F310" s="18">
        <v>0</v>
      </c>
      <c r="G310" s="18">
        <v>0</v>
      </c>
      <c r="H310" s="18">
        <v>0</v>
      </c>
      <c r="I310" s="18">
        <f t="shared" si="38"/>
        <v>0</v>
      </c>
      <c r="J310" s="18">
        <f t="shared" si="39"/>
        <v>8000</v>
      </c>
      <c r="K310" s="37">
        <f t="shared" si="40"/>
        <v>1</v>
      </c>
      <c r="L310" s="37">
        <f t="shared" si="41"/>
        <v>-1</v>
      </c>
      <c r="M310" s="37">
        <f t="shared" si="42"/>
        <v>-1</v>
      </c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2:25" s="17" customFormat="1" ht="12" customHeight="1" x14ac:dyDescent="0.2">
      <c r="B311" s="43" t="s">
        <v>94</v>
      </c>
      <c r="C311" s="17" t="s">
        <v>95</v>
      </c>
      <c r="D311" s="18">
        <v>133546</v>
      </c>
      <c r="E311" s="18">
        <v>133546</v>
      </c>
      <c r="F311" s="18">
        <v>2712.96</v>
      </c>
      <c r="G311" s="18">
        <v>15666.42</v>
      </c>
      <c r="H311" s="18">
        <v>0</v>
      </c>
      <c r="I311" s="18">
        <f t="shared" si="38"/>
        <v>15666.42</v>
      </c>
      <c r="J311" s="18">
        <f t="shared" si="39"/>
        <v>117879.58</v>
      </c>
      <c r="K311" s="37">
        <f t="shared" si="40"/>
        <v>0.88268896110703432</v>
      </c>
      <c r="L311" s="37">
        <f t="shared" si="41"/>
        <v>-0.9796852021026462</v>
      </c>
      <c r="M311" s="37">
        <f t="shared" si="42"/>
        <v>-0.84358528147604572</v>
      </c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2:25" s="17" customFormat="1" ht="12" customHeight="1" x14ac:dyDescent="0.2">
      <c r="B312" s="43" t="s">
        <v>98</v>
      </c>
      <c r="C312" s="17" t="s">
        <v>99</v>
      </c>
      <c r="D312" s="18">
        <v>41200</v>
      </c>
      <c r="E312" s="18">
        <v>91100</v>
      </c>
      <c r="F312" s="18">
        <v>16517.88</v>
      </c>
      <c r="G312" s="18">
        <v>60144.81</v>
      </c>
      <c r="H312" s="18">
        <v>16626.41</v>
      </c>
      <c r="I312" s="18">
        <f t="shared" si="38"/>
        <v>76771.22</v>
      </c>
      <c r="J312" s="18">
        <f t="shared" si="39"/>
        <v>14328.779999999999</v>
      </c>
      <c r="K312" s="37">
        <f t="shared" si="40"/>
        <v>0.15728627881448956</v>
      </c>
      <c r="L312" s="37">
        <f t="shared" si="41"/>
        <v>-0.81868408342480781</v>
      </c>
      <c r="M312" s="37">
        <f t="shared" si="42"/>
        <v>-0.11972469813391881</v>
      </c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2:25" s="17" customFormat="1" ht="12" customHeight="1" x14ac:dyDescent="0.2">
      <c r="B313" s="43" t="s">
        <v>240</v>
      </c>
      <c r="C313" s="17" t="s">
        <v>241</v>
      </c>
      <c r="D313" s="18">
        <v>10500</v>
      </c>
      <c r="E313" s="18">
        <v>10500</v>
      </c>
      <c r="F313" s="18">
        <v>598.59</v>
      </c>
      <c r="G313" s="18">
        <v>7116.6</v>
      </c>
      <c r="H313" s="18">
        <v>534.73</v>
      </c>
      <c r="I313" s="18">
        <f t="shared" si="38"/>
        <v>7651.33</v>
      </c>
      <c r="J313" s="18">
        <f t="shared" si="39"/>
        <v>2848.67</v>
      </c>
      <c r="K313" s="37">
        <f t="shared" si="40"/>
        <v>0.27130190476190474</v>
      </c>
      <c r="L313" s="37">
        <f t="shared" si="41"/>
        <v>-0.94299142857142859</v>
      </c>
      <c r="M313" s="37">
        <f t="shared" si="42"/>
        <v>-9.6304761904761865E-2</v>
      </c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2:25" s="17" customFormat="1" ht="12" customHeight="1" x14ac:dyDescent="0.2">
      <c r="B314" s="43" t="s">
        <v>100</v>
      </c>
      <c r="C314" s="17" t="s">
        <v>101</v>
      </c>
      <c r="D314" s="18">
        <v>434537</v>
      </c>
      <c r="E314" s="18">
        <v>396770.16</v>
      </c>
      <c r="F314" s="18">
        <v>39840</v>
      </c>
      <c r="G314" s="18">
        <v>44340</v>
      </c>
      <c r="H314" s="18">
        <v>11750</v>
      </c>
      <c r="I314" s="18">
        <f t="shared" si="38"/>
        <v>56090</v>
      </c>
      <c r="J314" s="18">
        <f t="shared" si="39"/>
        <v>340680.16</v>
      </c>
      <c r="K314" s="37">
        <f t="shared" si="40"/>
        <v>0.85863352223866829</v>
      </c>
      <c r="L314" s="37">
        <f t="shared" si="41"/>
        <v>-0.89958922314117573</v>
      </c>
      <c r="M314" s="37">
        <f t="shared" si="42"/>
        <v>-0.85099685923961621</v>
      </c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2:25" s="17" customFormat="1" ht="12" customHeight="1" x14ac:dyDescent="0.2">
      <c r="B315" s="43" t="s">
        <v>102</v>
      </c>
      <c r="C315" s="17" t="s">
        <v>103</v>
      </c>
      <c r="D315" s="18">
        <v>13900</v>
      </c>
      <c r="E315" s="18">
        <v>60666.84</v>
      </c>
      <c r="F315" s="18">
        <v>140.49</v>
      </c>
      <c r="G315" s="18">
        <v>55301.33</v>
      </c>
      <c r="H315" s="18">
        <v>2303.88</v>
      </c>
      <c r="I315" s="18">
        <f t="shared" si="38"/>
        <v>57605.21</v>
      </c>
      <c r="J315" s="18">
        <f t="shared" si="39"/>
        <v>3061.6299999999974</v>
      </c>
      <c r="K315" s="37">
        <f t="shared" si="40"/>
        <v>5.0466284382044584E-2</v>
      </c>
      <c r="L315" s="37">
        <f t="shared" si="41"/>
        <v>-0.99768423738569545</v>
      </c>
      <c r="M315" s="37">
        <f t="shared" si="42"/>
        <v>0.21541037355277898</v>
      </c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2:25" s="17" customFormat="1" ht="12" customHeight="1" x14ac:dyDescent="0.2">
      <c r="B316" s="43" t="s">
        <v>104</v>
      </c>
      <c r="C316" s="17" t="s">
        <v>105</v>
      </c>
      <c r="D316" s="18">
        <v>2000</v>
      </c>
      <c r="E316" s="18">
        <v>1100</v>
      </c>
      <c r="F316" s="18">
        <v>572.88</v>
      </c>
      <c r="G316" s="18">
        <v>572.88</v>
      </c>
      <c r="H316" s="18">
        <v>230.99</v>
      </c>
      <c r="I316" s="18">
        <f t="shared" si="38"/>
        <v>803.87</v>
      </c>
      <c r="J316" s="18">
        <f t="shared" si="39"/>
        <v>296.13</v>
      </c>
      <c r="K316" s="37">
        <f t="shared" si="40"/>
        <v>0.2692090909090909</v>
      </c>
      <c r="L316" s="37">
        <f t="shared" si="41"/>
        <v>-0.47920000000000001</v>
      </c>
      <c r="M316" s="37">
        <f t="shared" si="42"/>
        <v>-0.30559999999999998</v>
      </c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2:25" s="17" customFormat="1" ht="12" customHeight="1" x14ac:dyDescent="0.2">
      <c r="B317" s="43" t="s">
        <v>106</v>
      </c>
      <c r="C317" s="17" t="s">
        <v>107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f t="shared" si="38"/>
        <v>0</v>
      </c>
      <c r="J317" s="18">
        <f t="shared" si="39"/>
        <v>0</v>
      </c>
      <c r="K317" s="37" t="str">
        <f t="shared" si="40"/>
        <v>NA</v>
      </c>
      <c r="L317" s="37" t="str">
        <f t="shared" si="41"/>
        <v>NA</v>
      </c>
      <c r="M317" s="37" t="str">
        <f t="shared" si="42"/>
        <v>NA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2:25" s="17" customFormat="1" ht="12" customHeight="1" x14ac:dyDescent="0.2">
      <c r="B318" s="43" t="s">
        <v>110</v>
      </c>
      <c r="C318" s="17" t="s">
        <v>111</v>
      </c>
      <c r="D318" s="18">
        <v>170200</v>
      </c>
      <c r="E318" s="18">
        <v>128200</v>
      </c>
      <c r="F318" s="18">
        <v>0</v>
      </c>
      <c r="G318" s="18">
        <v>0</v>
      </c>
      <c r="H318" s="18">
        <v>750</v>
      </c>
      <c r="I318" s="18">
        <f t="shared" si="38"/>
        <v>750</v>
      </c>
      <c r="J318" s="18">
        <f t="shared" si="39"/>
        <v>127450</v>
      </c>
      <c r="K318" s="37">
        <f t="shared" si="40"/>
        <v>0.99414976599063964</v>
      </c>
      <c r="L318" s="37">
        <f t="shared" si="41"/>
        <v>-1</v>
      </c>
      <c r="M318" s="37">
        <f t="shared" si="42"/>
        <v>-1</v>
      </c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2:25" s="17" customFormat="1" ht="12" customHeight="1" x14ac:dyDescent="0.2">
      <c r="B319" s="43" t="s">
        <v>112</v>
      </c>
      <c r="C319" s="17" t="s">
        <v>113</v>
      </c>
      <c r="D319" s="18">
        <v>10000</v>
      </c>
      <c r="E319" s="18">
        <v>10000</v>
      </c>
      <c r="F319" s="18">
        <v>0</v>
      </c>
      <c r="G319" s="18">
        <v>0</v>
      </c>
      <c r="H319" s="18">
        <v>0</v>
      </c>
      <c r="I319" s="18">
        <f t="shared" si="38"/>
        <v>0</v>
      </c>
      <c r="J319" s="18">
        <f t="shared" si="39"/>
        <v>10000</v>
      </c>
      <c r="K319" s="37">
        <f t="shared" si="40"/>
        <v>1</v>
      </c>
      <c r="L319" s="37">
        <f t="shared" si="41"/>
        <v>-1</v>
      </c>
      <c r="M319" s="37">
        <f t="shared" si="42"/>
        <v>-1</v>
      </c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2:25" s="17" customFormat="1" ht="12" customHeight="1" x14ac:dyDescent="0.2">
      <c r="B320" s="43" t="s">
        <v>114</v>
      </c>
      <c r="C320" s="17" t="s">
        <v>115</v>
      </c>
      <c r="D320" s="18">
        <v>161804</v>
      </c>
      <c r="E320" s="18">
        <v>166804</v>
      </c>
      <c r="F320" s="18">
        <v>8907.68</v>
      </c>
      <c r="G320" s="18">
        <v>104405.03</v>
      </c>
      <c r="H320" s="18">
        <v>1325</v>
      </c>
      <c r="I320" s="18">
        <f t="shared" si="38"/>
        <v>105730.03</v>
      </c>
      <c r="J320" s="18">
        <f t="shared" si="39"/>
        <v>61073.97</v>
      </c>
      <c r="K320" s="37">
        <f t="shared" si="40"/>
        <v>0.36614211889403131</v>
      </c>
      <c r="L320" s="37">
        <f t="shared" si="41"/>
        <v>-0.94659792331119164</v>
      </c>
      <c r="M320" s="37">
        <f t="shared" si="42"/>
        <v>-0.16544743131659514</v>
      </c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1:25" s="17" customFormat="1" ht="12" customHeight="1" x14ac:dyDescent="0.2">
      <c r="B321" s="43" t="s">
        <v>16</v>
      </c>
      <c r="C321" s="17" t="s">
        <v>17</v>
      </c>
      <c r="D321" s="18"/>
      <c r="E321" s="18"/>
      <c r="F321" s="18">
        <v>0</v>
      </c>
      <c r="G321" s="18">
        <v>0</v>
      </c>
      <c r="H321" s="18">
        <v>0</v>
      </c>
      <c r="I321" s="18">
        <f t="shared" si="38"/>
        <v>0</v>
      </c>
      <c r="J321" s="18">
        <f t="shared" si="39"/>
        <v>0</v>
      </c>
      <c r="K321" s="37" t="str">
        <f t="shared" si="40"/>
        <v>NA</v>
      </c>
      <c r="L321" s="37" t="str">
        <f t="shared" si="41"/>
        <v>NA</v>
      </c>
      <c r="M321" s="37" t="str">
        <f t="shared" si="42"/>
        <v>NA</v>
      </c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1:25" s="17" customFormat="1" ht="12" customHeight="1" x14ac:dyDescent="0.2">
      <c r="B322" s="43" t="s">
        <v>116</v>
      </c>
      <c r="C322" s="17" t="s">
        <v>117</v>
      </c>
      <c r="D322" s="18">
        <v>1000000</v>
      </c>
      <c r="E322" s="18">
        <v>1000000</v>
      </c>
      <c r="F322" s="18">
        <v>0</v>
      </c>
      <c r="G322" s="18">
        <v>988587.7</v>
      </c>
      <c r="H322" s="18">
        <v>0</v>
      </c>
      <c r="I322" s="18">
        <f t="shared" si="38"/>
        <v>988587.7</v>
      </c>
      <c r="J322" s="18">
        <f t="shared" si="39"/>
        <v>11412.300000000047</v>
      </c>
      <c r="K322" s="37">
        <f t="shared" si="40"/>
        <v>1.1412300000000047E-2</v>
      </c>
      <c r="L322" s="37">
        <f t="shared" si="41"/>
        <v>-1</v>
      </c>
      <c r="M322" s="37">
        <f t="shared" si="42"/>
        <v>0.3181169333333333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s="17" customFormat="1" ht="12" customHeight="1" x14ac:dyDescent="0.2">
      <c r="A323" s="62" t="s">
        <v>132</v>
      </c>
      <c r="B323" s="63"/>
      <c r="C323" s="62"/>
      <c r="D323" s="64">
        <v>18798662.910000004</v>
      </c>
      <c r="E323" s="64">
        <v>18620758.910000004</v>
      </c>
      <c r="F323" s="64">
        <v>1244614.8099999998</v>
      </c>
      <c r="G323" s="64">
        <v>11226454.579999998</v>
      </c>
      <c r="H323" s="64">
        <v>637566.09</v>
      </c>
      <c r="I323" s="64">
        <f t="shared" si="38"/>
        <v>11864020.669999998</v>
      </c>
      <c r="J323" s="64">
        <f t="shared" si="39"/>
        <v>6756738.2400000058</v>
      </c>
      <c r="K323" s="65">
        <f t="shared" si="40"/>
        <v>0.36286051887881965</v>
      </c>
      <c r="L323" s="65">
        <f t="shared" si="41"/>
        <v>-0.93315982361322569</v>
      </c>
      <c r="M323" s="65">
        <f t="shared" si="42"/>
        <v>-0.19613340256352305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s="17" customFormat="1" ht="12" customHeight="1" x14ac:dyDescent="0.2">
      <c r="A324" s="17" t="s">
        <v>133</v>
      </c>
      <c r="B324" s="43" t="s">
        <v>64</v>
      </c>
      <c r="C324" s="17" t="s">
        <v>65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38"/>
        <v>0</v>
      </c>
      <c r="J324" s="18">
        <f t="shared" si="39"/>
        <v>0</v>
      </c>
      <c r="K324" s="37" t="str">
        <f t="shared" si="40"/>
        <v>NA</v>
      </c>
      <c r="L324" s="37" t="str">
        <f t="shared" si="41"/>
        <v>NA</v>
      </c>
      <c r="M324" s="37" t="str">
        <f t="shared" si="42"/>
        <v>NA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s="17" customFormat="1" ht="12" customHeight="1" x14ac:dyDescent="0.2">
      <c r="B325" s="43" t="s">
        <v>68</v>
      </c>
      <c r="C325" s="17" t="s">
        <v>69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f t="shared" si="38"/>
        <v>0</v>
      </c>
      <c r="J325" s="18">
        <f t="shared" si="39"/>
        <v>0</v>
      </c>
      <c r="K325" s="37" t="str">
        <f t="shared" si="40"/>
        <v>NA</v>
      </c>
      <c r="L325" s="37" t="str">
        <f t="shared" si="41"/>
        <v>NA</v>
      </c>
      <c r="M325" s="37" t="str">
        <f t="shared" si="42"/>
        <v>NA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s="17" customFormat="1" ht="12" customHeight="1" x14ac:dyDescent="0.2">
      <c r="B326" s="43" t="s">
        <v>130</v>
      </c>
      <c r="C326" s="17" t="s">
        <v>131</v>
      </c>
      <c r="D326" s="18">
        <v>22408785.890000001</v>
      </c>
      <c r="E326" s="18">
        <v>22479890.889999993</v>
      </c>
      <c r="F326" s="18">
        <v>1493130.1400000006</v>
      </c>
      <c r="G326" s="18">
        <v>12324533.920000004</v>
      </c>
      <c r="H326" s="18">
        <v>0</v>
      </c>
      <c r="I326" s="18">
        <f t="shared" si="38"/>
        <v>12324533.920000004</v>
      </c>
      <c r="J326" s="18">
        <f t="shared" si="39"/>
        <v>10155356.969999989</v>
      </c>
      <c r="K326" s="37">
        <f t="shared" si="40"/>
        <v>0.45175294754288697</v>
      </c>
      <c r="L326" s="37">
        <f t="shared" si="41"/>
        <v>-0.93357929772407355</v>
      </c>
      <c r="M326" s="37">
        <f t="shared" si="42"/>
        <v>-0.26900393005718271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s="17" customFormat="1" ht="12" customHeight="1" x14ac:dyDescent="0.2">
      <c r="B327" s="43" t="s">
        <v>314</v>
      </c>
      <c r="C327" s="17" t="s">
        <v>315</v>
      </c>
      <c r="D327" s="18">
        <v>19555393.779999997</v>
      </c>
      <c r="E327" s="18">
        <v>19555393.779999997</v>
      </c>
      <c r="F327" s="18">
        <v>1732807.4600000002</v>
      </c>
      <c r="G327" s="18">
        <v>16105357.410000006</v>
      </c>
      <c r="H327" s="18">
        <v>0</v>
      </c>
      <c r="I327" s="18">
        <f t="shared" si="38"/>
        <v>16105357.410000006</v>
      </c>
      <c r="J327" s="18">
        <f t="shared" si="39"/>
        <v>3450036.3699999917</v>
      </c>
      <c r="K327" s="37">
        <f t="shared" si="40"/>
        <v>0.17642377386071703</v>
      </c>
      <c r="L327" s="37">
        <f t="shared" si="41"/>
        <v>-0.91138979457564262</v>
      </c>
      <c r="M327" s="37">
        <f t="shared" si="42"/>
        <v>9.8101634852377245E-2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s="17" customFormat="1" ht="12" customHeight="1" x14ac:dyDescent="0.2">
      <c r="B328" s="43" t="s">
        <v>70</v>
      </c>
      <c r="C328" s="17" t="s">
        <v>71</v>
      </c>
      <c r="D328" s="18">
        <v>6937835.4500000002</v>
      </c>
      <c r="E328" s="18">
        <v>6937835.4500000002</v>
      </c>
      <c r="F328" s="18">
        <v>289800.21999999997</v>
      </c>
      <c r="G328" s="18">
        <v>2434068.7800000003</v>
      </c>
      <c r="H328" s="18">
        <v>0</v>
      </c>
      <c r="I328" s="18">
        <f t="shared" si="38"/>
        <v>2434068.7800000003</v>
      </c>
      <c r="J328" s="18">
        <f t="shared" si="39"/>
        <v>4503766.67</v>
      </c>
      <c r="K328" s="37">
        <f t="shared" si="40"/>
        <v>0.64916020312934919</v>
      </c>
      <c r="L328" s="37">
        <f t="shared" si="41"/>
        <v>-0.95822901507414682</v>
      </c>
      <c r="M328" s="37">
        <f t="shared" si="42"/>
        <v>-0.53221360417246566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s="17" customFormat="1" ht="12" customHeight="1" x14ac:dyDescent="0.2">
      <c r="B329" s="43" t="s">
        <v>120</v>
      </c>
      <c r="C329" s="17" t="s">
        <v>121</v>
      </c>
      <c r="D329" s="18">
        <v>3848310.92</v>
      </c>
      <c r="E329" s="18">
        <v>3848310.92</v>
      </c>
      <c r="F329" s="18">
        <v>324963.23</v>
      </c>
      <c r="G329" s="18">
        <v>2643561.96</v>
      </c>
      <c r="H329" s="18">
        <v>1164</v>
      </c>
      <c r="I329" s="18">
        <f t="shared" si="38"/>
        <v>2644725.96</v>
      </c>
      <c r="J329" s="18">
        <f t="shared" si="39"/>
        <v>1203584.96</v>
      </c>
      <c r="K329" s="37">
        <f t="shared" si="40"/>
        <v>0.31275668339189183</v>
      </c>
      <c r="L329" s="37">
        <f t="shared" si="41"/>
        <v>-0.91555691918988713</v>
      </c>
      <c r="M329" s="37">
        <f t="shared" si="42"/>
        <v>-8.4078871672874075E-2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s="17" customFormat="1" ht="12" customHeight="1" x14ac:dyDescent="0.2">
      <c r="B330" s="43" t="s">
        <v>72</v>
      </c>
      <c r="C330" s="17" t="s">
        <v>73</v>
      </c>
      <c r="D330" s="18">
        <v>881020</v>
      </c>
      <c r="E330" s="18">
        <v>881020</v>
      </c>
      <c r="F330" s="18">
        <v>133163.99</v>
      </c>
      <c r="G330" s="18">
        <v>2164831.42</v>
      </c>
      <c r="H330" s="18">
        <v>0</v>
      </c>
      <c r="I330" s="18">
        <f t="shared" si="38"/>
        <v>2164831.42</v>
      </c>
      <c r="J330" s="18">
        <f t="shared" si="39"/>
        <v>-1283811.42</v>
      </c>
      <c r="K330" s="37">
        <f t="shared" si="40"/>
        <v>-1.4571876007355111</v>
      </c>
      <c r="L330" s="37">
        <f t="shared" si="41"/>
        <v>-0.84885247780981132</v>
      </c>
      <c r="M330" s="37">
        <f t="shared" si="42"/>
        <v>2.2762501343140147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s="17" customFormat="1" ht="12" customHeight="1" x14ac:dyDescent="0.2">
      <c r="B331" s="43" t="s">
        <v>74</v>
      </c>
      <c r="C331" s="17" t="s">
        <v>75</v>
      </c>
      <c r="D331" s="18">
        <v>11044593</v>
      </c>
      <c r="E331" s="18">
        <v>11044593</v>
      </c>
      <c r="F331" s="18">
        <v>701250.29</v>
      </c>
      <c r="G331" s="18">
        <v>6173833.830000001</v>
      </c>
      <c r="H331" s="18">
        <v>0</v>
      </c>
      <c r="I331" s="18">
        <f t="shared" si="38"/>
        <v>6173833.830000001</v>
      </c>
      <c r="J331" s="18">
        <f t="shared" si="39"/>
        <v>4870759.169999999</v>
      </c>
      <c r="K331" s="37">
        <f t="shared" si="40"/>
        <v>0.44100847989599967</v>
      </c>
      <c r="L331" s="37">
        <f t="shared" si="41"/>
        <v>-0.93650736699849424</v>
      </c>
      <c r="M331" s="37">
        <f t="shared" si="42"/>
        <v>-0.25467797319466629</v>
      </c>
      <c r="O331" s="51"/>
      <c r="P331" s="51"/>
      <c r="Q331" s="51"/>
      <c r="R331" s="54"/>
      <c r="S331" s="54"/>
      <c r="T331" s="54"/>
      <c r="U331" s="54"/>
      <c r="V331" s="54"/>
      <c r="W331" s="51"/>
      <c r="X331" s="51"/>
      <c r="Y331" s="51"/>
    </row>
    <row r="332" spans="1:25" s="17" customFormat="1" ht="12" customHeight="1" x14ac:dyDescent="0.2">
      <c r="B332" s="43" t="s">
        <v>76</v>
      </c>
      <c r="C332" s="17" t="s">
        <v>77</v>
      </c>
      <c r="D332" s="18">
        <v>6216484.5300000003</v>
      </c>
      <c r="E332" s="18">
        <v>6216484.5300000003</v>
      </c>
      <c r="F332" s="18">
        <v>402596.84000000043</v>
      </c>
      <c r="G332" s="18">
        <v>3432931.7500000005</v>
      </c>
      <c r="H332" s="18">
        <v>0</v>
      </c>
      <c r="I332" s="18">
        <f t="shared" si="38"/>
        <v>3432931.7500000005</v>
      </c>
      <c r="J332" s="18">
        <f t="shared" si="39"/>
        <v>2783552.78</v>
      </c>
      <c r="K332" s="37">
        <f t="shared" si="40"/>
        <v>0.44776959816547629</v>
      </c>
      <c r="L332" s="37">
        <f t="shared" si="41"/>
        <v>-0.93523721678110561</v>
      </c>
      <c r="M332" s="37">
        <f t="shared" si="42"/>
        <v>-0.26369279755396835</v>
      </c>
      <c r="O332" s="51"/>
      <c r="P332" s="51"/>
      <c r="Q332" s="51"/>
      <c r="R332" s="54"/>
      <c r="S332" s="54"/>
      <c r="T332" s="54"/>
      <c r="U332" s="54"/>
      <c r="V332" s="54"/>
      <c r="W332" s="51"/>
      <c r="X332" s="51"/>
      <c r="Y332" s="51"/>
    </row>
    <row r="333" spans="1:25" s="17" customFormat="1" ht="12" customHeight="1" x14ac:dyDescent="0.2">
      <c r="B333" s="43" t="s">
        <v>78</v>
      </c>
      <c r="C333" s="17" t="s">
        <v>79</v>
      </c>
      <c r="D333" s="18">
        <v>12000</v>
      </c>
      <c r="E333" s="18">
        <v>12000</v>
      </c>
      <c r="F333" s="18">
        <v>0</v>
      </c>
      <c r="G333" s="18">
        <v>0</v>
      </c>
      <c r="H333" s="18">
        <v>0</v>
      </c>
      <c r="I333" s="18">
        <f t="shared" si="38"/>
        <v>0</v>
      </c>
      <c r="J333" s="18">
        <f t="shared" si="39"/>
        <v>12000</v>
      </c>
      <c r="K333" s="37">
        <f t="shared" si="40"/>
        <v>1</v>
      </c>
      <c r="L333" s="37">
        <f t="shared" si="41"/>
        <v>-1</v>
      </c>
      <c r="M333" s="37">
        <f t="shared" si="42"/>
        <v>-1</v>
      </c>
      <c r="O333" s="51"/>
      <c r="P333" s="51"/>
      <c r="Q333" s="51"/>
      <c r="R333" s="54"/>
      <c r="S333" s="54"/>
      <c r="T333" s="54"/>
      <c r="U333" s="54"/>
      <c r="V333" s="54"/>
      <c r="W333" s="51"/>
      <c r="X333" s="51"/>
      <c r="Y333" s="51"/>
    </row>
    <row r="334" spans="1:25" s="17" customFormat="1" x14ac:dyDescent="0.2">
      <c r="B334" s="43" t="s">
        <v>288</v>
      </c>
      <c r="C334" s="17" t="s">
        <v>289</v>
      </c>
      <c r="D334" s="18">
        <v>2250000</v>
      </c>
      <c r="E334" s="18">
        <v>2250000</v>
      </c>
      <c r="F334" s="18">
        <v>0</v>
      </c>
      <c r="G334" s="18">
        <v>0</v>
      </c>
      <c r="H334" s="18">
        <v>0</v>
      </c>
      <c r="I334" s="18">
        <f t="shared" si="38"/>
        <v>0</v>
      </c>
      <c r="J334" s="18">
        <f t="shared" si="39"/>
        <v>2250000</v>
      </c>
      <c r="K334" s="37">
        <f t="shared" si="40"/>
        <v>1</v>
      </c>
      <c r="L334" s="37">
        <f t="shared" si="41"/>
        <v>-1</v>
      </c>
      <c r="M334" s="37">
        <f t="shared" si="42"/>
        <v>-1</v>
      </c>
      <c r="O334" s="51"/>
      <c r="P334" s="51"/>
      <c r="Q334" s="51"/>
      <c r="R334" s="54"/>
      <c r="S334" s="54"/>
      <c r="T334" s="54"/>
      <c r="U334" s="54"/>
      <c r="V334" s="54"/>
      <c r="W334" s="51"/>
      <c r="X334" s="51"/>
      <c r="Y334" s="51"/>
    </row>
    <row r="335" spans="1:25" s="17" customFormat="1" x14ac:dyDescent="0.2">
      <c r="B335" s="43" t="s">
        <v>82</v>
      </c>
      <c r="C335" s="17" t="s">
        <v>83</v>
      </c>
      <c r="D335" s="18">
        <v>2561235.2799999998</v>
      </c>
      <c r="E335" s="18">
        <v>2561235.2799999998</v>
      </c>
      <c r="F335" s="18">
        <v>222562.63000000009</v>
      </c>
      <c r="G335" s="18">
        <v>2030385.1800000009</v>
      </c>
      <c r="H335" s="18">
        <v>0</v>
      </c>
      <c r="I335" s="18">
        <f t="shared" si="38"/>
        <v>2030385.1800000009</v>
      </c>
      <c r="J335" s="18">
        <f t="shared" si="39"/>
        <v>530850.09999999893</v>
      </c>
      <c r="K335" s="37">
        <f t="shared" si="40"/>
        <v>0.20726330928878933</v>
      </c>
      <c r="L335" s="37">
        <f t="shared" si="41"/>
        <v>-0.91310340297983095</v>
      </c>
      <c r="M335" s="37">
        <f t="shared" si="42"/>
        <v>5.6982254281614145E-2</v>
      </c>
      <c r="O335" s="51"/>
      <c r="P335" s="51"/>
      <c r="Q335" s="51"/>
      <c r="R335" s="54"/>
      <c r="S335" s="54"/>
      <c r="T335" s="54"/>
      <c r="U335" s="54"/>
      <c r="V335" s="54"/>
      <c r="W335" s="51"/>
      <c r="X335" s="51"/>
      <c r="Y335" s="51"/>
    </row>
    <row r="336" spans="1:25" s="17" customFormat="1" x14ac:dyDescent="0.2">
      <c r="B336" s="43" t="s">
        <v>84</v>
      </c>
      <c r="C336" s="17" t="s">
        <v>85</v>
      </c>
      <c r="D336" s="18">
        <v>1867500</v>
      </c>
      <c r="E336" s="18">
        <v>2951858</v>
      </c>
      <c r="F336" s="18">
        <v>59045.4</v>
      </c>
      <c r="G336" s="18">
        <v>143286.72999999998</v>
      </c>
      <c r="H336" s="18">
        <v>243623.18</v>
      </c>
      <c r="I336" s="18">
        <f t="shared" si="38"/>
        <v>386909.91</v>
      </c>
      <c r="J336" s="18">
        <f t="shared" si="39"/>
        <v>2564948.09</v>
      </c>
      <c r="K336" s="37">
        <f t="shared" si="40"/>
        <v>0.86892665229831512</v>
      </c>
      <c r="L336" s="37">
        <f t="shared" si="41"/>
        <v>-0.97999720853780914</v>
      </c>
      <c r="M336" s="37">
        <f t="shared" si="42"/>
        <v>-0.93527839979655747</v>
      </c>
      <c r="O336" s="51"/>
      <c r="P336" s="51"/>
      <c r="Q336" s="51"/>
      <c r="R336" s="54"/>
      <c r="S336" s="54"/>
      <c r="T336" s="54"/>
      <c r="U336" s="54"/>
      <c r="V336" s="54"/>
      <c r="W336" s="51"/>
      <c r="X336" s="51"/>
      <c r="Y336" s="51"/>
    </row>
    <row r="337" spans="2:25" s="17" customFormat="1" x14ac:dyDescent="0.2">
      <c r="B337" s="43" t="s">
        <v>147</v>
      </c>
      <c r="C337" s="17" t="s">
        <v>148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38"/>
        <v>0</v>
      </c>
      <c r="J337" s="18">
        <f t="shared" si="39"/>
        <v>0</v>
      </c>
      <c r="K337" s="37" t="str">
        <f t="shared" si="40"/>
        <v>NA</v>
      </c>
      <c r="L337" s="37" t="str">
        <f t="shared" si="41"/>
        <v>NA</v>
      </c>
      <c r="M337" s="37" t="str">
        <f t="shared" si="42"/>
        <v>NA</v>
      </c>
      <c r="O337" s="51"/>
      <c r="P337" s="51"/>
      <c r="Q337" s="51"/>
      <c r="R337" s="54"/>
      <c r="S337" s="54"/>
      <c r="T337" s="54"/>
      <c r="U337" s="54"/>
      <c r="V337" s="54"/>
      <c r="W337" s="51"/>
      <c r="X337" s="51"/>
      <c r="Y337" s="51"/>
    </row>
    <row r="338" spans="2:25" s="17" customFormat="1" x14ac:dyDescent="0.2">
      <c r="B338" s="43" t="s">
        <v>319</v>
      </c>
      <c r="C338" s="17" t="s">
        <v>320</v>
      </c>
      <c r="D338" s="18">
        <v>50000</v>
      </c>
      <c r="E338" s="18">
        <v>50000</v>
      </c>
      <c r="F338" s="18">
        <v>0</v>
      </c>
      <c r="G338" s="18">
        <v>0</v>
      </c>
      <c r="H338" s="18">
        <v>0</v>
      </c>
      <c r="I338" s="18">
        <f t="shared" ref="I338:I339" si="43">SUM(G338:H338)</f>
        <v>0</v>
      </c>
      <c r="J338" s="18">
        <f t="shared" ref="J338:J339" si="44">E338-I338</f>
        <v>50000</v>
      </c>
      <c r="K338" s="37">
        <f t="shared" ref="K338:K339" si="45">IF(E338=0,"NA",J338/E338)</f>
        <v>1</v>
      </c>
      <c r="L338" s="37">
        <f t="shared" ref="L338:L339" si="46">IF(E338=0,"NA",(  ( F338 - (E338/$L$6)) / (E338/$L$6)))</f>
        <v>-1</v>
      </c>
      <c r="M338" s="37">
        <f t="shared" ref="M338:M339" si="47">IF(E338=0,"NA",(  ( G338 - ($M$6*(E338/12))) / ($M$6*(E338/12))))</f>
        <v>-1</v>
      </c>
      <c r="O338" s="51"/>
      <c r="P338" s="51"/>
      <c r="Q338" s="51"/>
      <c r="R338" s="54"/>
      <c r="S338" s="54"/>
      <c r="T338" s="54"/>
      <c r="U338" s="54"/>
      <c r="V338" s="54"/>
      <c r="W338" s="51"/>
      <c r="X338" s="51"/>
      <c r="Y338" s="51"/>
    </row>
    <row r="339" spans="2:25" s="17" customFormat="1" x14ac:dyDescent="0.2">
      <c r="B339" s="43" t="s">
        <v>321</v>
      </c>
      <c r="C339" s="17" t="s">
        <v>322</v>
      </c>
      <c r="D339" s="18">
        <v>450000</v>
      </c>
      <c r="E339" s="18">
        <v>450000</v>
      </c>
      <c r="F339" s="18">
        <v>0</v>
      </c>
      <c r="G339" s="18">
        <v>0</v>
      </c>
      <c r="H339" s="18">
        <v>0</v>
      </c>
      <c r="I339" s="18">
        <f t="shared" si="43"/>
        <v>0</v>
      </c>
      <c r="J339" s="18">
        <f t="shared" si="44"/>
        <v>450000</v>
      </c>
      <c r="K339" s="37">
        <f t="shared" si="45"/>
        <v>1</v>
      </c>
      <c r="L339" s="37">
        <f t="shared" si="46"/>
        <v>-1</v>
      </c>
      <c r="M339" s="37">
        <f t="shared" si="47"/>
        <v>-1</v>
      </c>
      <c r="O339" s="51"/>
      <c r="P339" s="51"/>
      <c r="Q339" s="51"/>
      <c r="R339" s="54"/>
      <c r="S339" s="54"/>
      <c r="T339" s="54"/>
      <c r="U339" s="54"/>
      <c r="V339" s="54"/>
      <c r="W339" s="51"/>
      <c r="X339" s="51"/>
      <c r="Y339" s="51"/>
    </row>
    <row r="340" spans="2:25" s="17" customFormat="1" x14ac:dyDescent="0.2">
      <c r="B340" s="43" t="s">
        <v>323</v>
      </c>
      <c r="C340" s="17" t="s">
        <v>324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f t="shared" ref="I340:I494" si="48">SUM(G340:H340)</f>
        <v>0</v>
      </c>
      <c r="J340" s="18">
        <f t="shared" ref="J340:J494" si="49">E340-I340</f>
        <v>0</v>
      </c>
      <c r="K340" s="37" t="str">
        <f t="shared" ref="K340:K494" si="50">IF(E340=0,"NA",J340/E340)</f>
        <v>NA</v>
      </c>
      <c r="L340" s="37" t="str">
        <f t="shared" ref="L340:L494" si="51">IF(E340=0,"NA",(  ( F340 - (E340/$L$6)) / (E340/$L$6)))</f>
        <v>NA</v>
      </c>
      <c r="M340" s="37" t="str">
        <f t="shared" ref="M340:M494" si="52">IF(E340=0,"NA",(  ( G340 - ($M$6*(E340/12))) / ($M$6*(E340/12))))</f>
        <v>NA</v>
      </c>
      <c r="O340" s="51"/>
      <c r="P340" s="51"/>
      <c r="Q340" s="51"/>
      <c r="R340" s="54"/>
      <c r="S340" s="54"/>
      <c r="T340" s="54"/>
      <c r="U340" s="54"/>
      <c r="V340" s="54"/>
      <c r="W340" s="51"/>
      <c r="X340" s="51"/>
      <c r="Y340" s="51"/>
    </row>
    <row r="341" spans="2:25" s="17" customFormat="1" x14ac:dyDescent="0.2">
      <c r="B341" s="43" t="s">
        <v>325</v>
      </c>
      <c r="C341" s="17" t="s">
        <v>326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8"/>
        <v>0</v>
      </c>
      <c r="J341" s="18">
        <f t="shared" si="49"/>
        <v>0</v>
      </c>
      <c r="K341" s="37" t="str">
        <f t="shared" si="50"/>
        <v>NA</v>
      </c>
      <c r="L341" s="37" t="str">
        <f t="shared" si="51"/>
        <v>NA</v>
      </c>
      <c r="M341" s="37" t="str">
        <f t="shared" si="52"/>
        <v>NA</v>
      </c>
      <c r="O341" s="51"/>
      <c r="P341" s="51"/>
      <c r="Q341" s="51"/>
      <c r="R341" s="54"/>
      <c r="S341" s="54"/>
      <c r="T341" s="54"/>
      <c r="U341" s="54"/>
      <c r="V341" s="54"/>
      <c r="W341" s="51"/>
      <c r="X341" s="51"/>
      <c r="Y341" s="51"/>
    </row>
    <row r="342" spans="2:25" s="17" customFormat="1" x14ac:dyDescent="0.2">
      <c r="B342" s="43" t="s">
        <v>327</v>
      </c>
      <c r="C342" s="17" t="s">
        <v>328</v>
      </c>
      <c r="D342" s="18">
        <v>0</v>
      </c>
      <c r="E342" s="18">
        <v>0</v>
      </c>
      <c r="F342" s="18">
        <v>0</v>
      </c>
      <c r="G342" s="18">
        <v>0</v>
      </c>
      <c r="H342" s="18">
        <v>0</v>
      </c>
      <c r="I342" s="18">
        <f t="shared" si="48"/>
        <v>0</v>
      </c>
      <c r="J342" s="18">
        <f t="shared" si="49"/>
        <v>0</v>
      </c>
      <c r="K342" s="37" t="str">
        <f t="shared" si="50"/>
        <v>NA</v>
      </c>
      <c r="L342" s="37" t="str">
        <f t="shared" si="51"/>
        <v>NA</v>
      </c>
      <c r="M342" s="37" t="str">
        <f t="shared" si="52"/>
        <v>NA</v>
      </c>
      <c r="O342" s="51"/>
      <c r="P342" s="51"/>
      <c r="Q342" s="51"/>
      <c r="R342" s="54"/>
      <c r="S342" s="54"/>
      <c r="T342" s="54"/>
      <c r="U342" s="54"/>
      <c r="V342" s="54"/>
      <c r="W342" s="51"/>
      <c r="X342" s="51"/>
      <c r="Y342" s="51"/>
    </row>
    <row r="343" spans="2:25" s="17" customFormat="1" x14ac:dyDescent="0.2">
      <c r="B343" s="43" t="s">
        <v>329</v>
      </c>
      <c r="C343" s="17" t="s">
        <v>330</v>
      </c>
      <c r="D343" s="18">
        <v>6000000</v>
      </c>
      <c r="E343" s="18">
        <v>7800000</v>
      </c>
      <c r="F343" s="18">
        <v>637795.39</v>
      </c>
      <c r="G343" s="18">
        <v>5035397.04</v>
      </c>
      <c r="H343" s="18">
        <v>2488868.37</v>
      </c>
      <c r="I343" s="18">
        <f t="shared" si="48"/>
        <v>7524265.4100000001</v>
      </c>
      <c r="J343" s="18">
        <f t="shared" si="49"/>
        <v>275734.58999999985</v>
      </c>
      <c r="K343" s="37">
        <f t="shared" si="50"/>
        <v>3.5350588461538442E-2</v>
      </c>
      <c r="L343" s="37">
        <f t="shared" si="51"/>
        <v>-0.91823136025641028</v>
      </c>
      <c r="M343" s="37">
        <f t="shared" si="52"/>
        <v>-0.13924836923076922</v>
      </c>
      <c r="O343" s="51"/>
      <c r="P343" s="51"/>
      <c r="Q343" s="51"/>
      <c r="R343" s="54"/>
      <c r="S343" s="54"/>
      <c r="T343" s="54"/>
      <c r="U343" s="54"/>
      <c r="V343" s="54"/>
      <c r="W343" s="51"/>
      <c r="X343" s="51"/>
      <c r="Y343" s="51"/>
    </row>
    <row r="344" spans="2:25" s="17" customFormat="1" x14ac:dyDescent="0.2">
      <c r="B344" s="43" t="s">
        <v>331</v>
      </c>
      <c r="C344" s="17" t="s">
        <v>332</v>
      </c>
      <c r="D344" s="18">
        <v>1500000</v>
      </c>
      <c r="E344" s="18">
        <v>825000</v>
      </c>
      <c r="F344" s="18">
        <v>8295</v>
      </c>
      <c r="G344" s="18">
        <v>128173.78</v>
      </c>
      <c r="H344" s="18">
        <v>305652.61</v>
      </c>
      <c r="I344" s="18">
        <f t="shared" si="48"/>
        <v>433826.39</v>
      </c>
      <c r="J344" s="18">
        <f t="shared" si="49"/>
        <v>391173.61</v>
      </c>
      <c r="K344" s="37">
        <f t="shared" si="50"/>
        <v>0.47414983030303026</v>
      </c>
      <c r="L344" s="37">
        <f t="shared" si="51"/>
        <v>-0.98994545454545457</v>
      </c>
      <c r="M344" s="37">
        <f t="shared" si="52"/>
        <v>-0.79285045656565656</v>
      </c>
      <c r="O344" s="51"/>
      <c r="P344" s="51"/>
      <c r="Q344" s="51"/>
      <c r="R344" s="54"/>
      <c r="S344" s="54"/>
      <c r="T344" s="54"/>
      <c r="U344" s="54"/>
      <c r="V344" s="54"/>
      <c r="W344" s="51"/>
      <c r="X344" s="51"/>
      <c r="Y344" s="51"/>
    </row>
    <row r="345" spans="2:25" s="17" customFormat="1" x14ac:dyDescent="0.2">
      <c r="B345" s="43" t="s">
        <v>333</v>
      </c>
      <c r="C345" s="17" t="s">
        <v>334</v>
      </c>
      <c r="D345" s="18">
        <v>1600000</v>
      </c>
      <c r="E345" s="18">
        <v>600000</v>
      </c>
      <c r="F345" s="18">
        <v>0</v>
      </c>
      <c r="G345" s="18">
        <v>0</v>
      </c>
      <c r="H345" s="18">
        <v>0</v>
      </c>
      <c r="I345" s="18">
        <f t="shared" si="48"/>
        <v>0</v>
      </c>
      <c r="J345" s="18">
        <f t="shared" si="49"/>
        <v>600000</v>
      </c>
      <c r="K345" s="37">
        <f t="shared" si="50"/>
        <v>1</v>
      </c>
      <c r="L345" s="37">
        <f t="shared" si="51"/>
        <v>-1</v>
      </c>
      <c r="M345" s="37">
        <f t="shared" si="52"/>
        <v>-1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x14ac:dyDescent="0.2">
      <c r="B346" s="43" t="s">
        <v>86</v>
      </c>
      <c r="C346" s="17" t="s">
        <v>87</v>
      </c>
      <c r="D346" s="18">
        <v>9050000</v>
      </c>
      <c r="E346" s="18">
        <v>11004250</v>
      </c>
      <c r="F346" s="18">
        <v>989091.48</v>
      </c>
      <c r="G346" s="18">
        <v>6473341.2000000002</v>
      </c>
      <c r="H346" s="18">
        <v>2890609.68</v>
      </c>
      <c r="I346" s="18">
        <f t="shared" si="48"/>
        <v>9363950.8800000008</v>
      </c>
      <c r="J346" s="18">
        <f t="shared" si="49"/>
        <v>1640299.1199999992</v>
      </c>
      <c r="K346" s="37">
        <f t="shared" si="50"/>
        <v>0.14906051025740047</v>
      </c>
      <c r="L346" s="37">
        <f t="shared" si="51"/>
        <v>-0.91011732012631474</v>
      </c>
      <c r="M346" s="37">
        <f t="shared" si="52"/>
        <v>-0.21565562396346863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x14ac:dyDescent="0.2">
      <c r="B347" s="43" t="s">
        <v>335</v>
      </c>
      <c r="C347" s="17" t="s">
        <v>336</v>
      </c>
      <c r="D347" s="18">
        <v>300000</v>
      </c>
      <c r="E347" s="18">
        <v>300000</v>
      </c>
      <c r="F347" s="18">
        <v>25331.19</v>
      </c>
      <c r="G347" s="18">
        <v>177721.26</v>
      </c>
      <c r="H347" s="18">
        <v>79036.75</v>
      </c>
      <c r="I347" s="18">
        <f t="shared" si="48"/>
        <v>256758.01</v>
      </c>
      <c r="J347" s="18">
        <f t="shared" si="49"/>
        <v>43241.989999999991</v>
      </c>
      <c r="K347" s="37">
        <f t="shared" si="50"/>
        <v>0.14413996666666665</v>
      </c>
      <c r="L347" s="37">
        <f t="shared" si="51"/>
        <v>-0.91556269999999995</v>
      </c>
      <c r="M347" s="37">
        <f t="shared" si="52"/>
        <v>-0.21012773333333329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337</v>
      </c>
      <c r="C348" s="17" t="s">
        <v>338</v>
      </c>
      <c r="D348" s="18">
        <v>300000</v>
      </c>
      <c r="E348" s="18">
        <v>380000</v>
      </c>
      <c r="F348" s="18">
        <v>2478.73</v>
      </c>
      <c r="G348" s="18">
        <v>216918.75</v>
      </c>
      <c r="H348" s="18">
        <v>83077.759999999995</v>
      </c>
      <c r="I348" s="18">
        <f t="shared" si="48"/>
        <v>299996.51</v>
      </c>
      <c r="J348" s="18">
        <f t="shared" si="49"/>
        <v>80003.489999999991</v>
      </c>
      <c r="K348" s="37">
        <f t="shared" si="50"/>
        <v>0.21053549999999999</v>
      </c>
      <c r="L348" s="37">
        <f t="shared" si="51"/>
        <v>-0.99347702631578949</v>
      </c>
      <c r="M348" s="37">
        <f t="shared" si="52"/>
        <v>-0.23888157894736842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339</v>
      </c>
      <c r="C349" s="17" t="s">
        <v>340</v>
      </c>
      <c r="D349" s="18">
        <v>300000</v>
      </c>
      <c r="E349" s="18">
        <v>300000</v>
      </c>
      <c r="F349" s="18">
        <v>21585.040000000001</v>
      </c>
      <c r="G349" s="18">
        <v>154002.46</v>
      </c>
      <c r="H349" s="18">
        <v>24250</v>
      </c>
      <c r="I349" s="18">
        <f t="shared" si="48"/>
        <v>178252.46</v>
      </c>
      <c r="J349" s="18">
        <f t="shared" si="49"/>
        <v>121747.54000000001</v>
      </c>
      <c r="K349" s="37">
        <f t="shared" si="50"/>
        <v>0.40582513333333337</v>
      </c>
      <c r="L349" s="37">
        <f t="shared" si="51"/>
        <v>-0.92804986666666678</v>
      </c>
      <c r="M349" s="37">
        <f t="shared" si="52"/>
        <v>-0.31554462222222224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341</v>
      </c>
      <c r="C350" s="17" t="s">
        <v>342</v>
      </c>
      <c r="D350" s="18">
        <v>300000</v>
      </c>
      <c r="E350" s="18">
        <v>300000</v>
      </c>
      <c r="F350" s="18">
        <v>22608.32</v>
      </c>
      <c r="G350" s="18">
        <v>169729.81</v>
      </c>
      <c r="H350" s="18">
        <v>6194</v>
      </c>
      <c r="I350" s="18">
        <f t="shared" si="48"/>
        <v>175923.81</v>
      </c>
      <c r="J350" s="18">
        <f t="shared" si="49"/>
        <v>124076.19</v>
      </c>
      <c r="K350" s="37">
        <f t="shared" si="50"/>
        <v>0.41358729999999999</v>
      </c>
      <c r="L350" s="37">
        <f t="shared" si="51"/>
        <v>-0.92463893333333336</v>
      </c>
      <c r="M350" s="37">
        <f t="shared" si="52"/>
        <v>-0.2456452888888889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343</v>
      </c>
      <c r="C351" s="17" t="s">
        <v>344</v>
      </c>
      <c r="D351" s="18">
        <v>300000</v>
      </c>
      <c r="E351" s="18">
        <v>220000</v>
      </c>
      <c r="F351" s="18">
        <v>755.62</v>
      </c>
      <c r="G351" s="18">
        <v>105143.42</v>
      </c>
      <c r="H351" s="18">
        <v>5158.42</v>
      </c>
      <c r="I351" s="18">
        <f t="shared" si="48"/>
        <v>110301.84</v>
      </c>
      <c r="J351" s="18">
        <f t="shared" si="49"/>
        <v>109698.16</v>
      </c>
      <c r="K351" s="37">
        <f t="shared" si="50"/>
        <v>0.49862800000000002</v>
      </c>
      <c r="L351" s="37">
        <f t="shared" si="51"/>
        <v>-0.99656536363636361</v>
      </c>
      <c r="M351" s="37">
        <f t="shared" si="52"/>
        <v>-0.36276715151515154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345</v>
      </c>
      <c r="C352" s="17" t="s">
        <v>346</v>
      </c>
      <c r="D352" s="18">
        <v>300000</v>
      </c>
      <c r="E352" s="18">
        <v>300000</v>
      </c>
      <c r="F352" s="18">
        <v>34558.61</v>
      </c>
      <c r="G352" s="18">
        <v>160558.82</v>
      </c>
      <c r="H352" s="18">
        <v>39255.5</v>
      </c>
      <c r="I352" s="18">
        <f t="shared" si="48"/>
        <v>199814.32</v>
      </c>
      <c r="J352" s="18">
        <f t="shared" si="49"/>
        <v>100185.68</v>
      </c>
      <c r="K352" s="37">
        <f t="shared" si="50"/>
        <v>0.33395226666666666</v>
      </c>
      <c r="L352" s="37">
        <f t="shared" si="51"/>
        <v>-0.88480463333333337</v>
      </c>
      <c r="M352" s="37">
        <f t="shared" si="52"/>
        <v>-0.28640524444444443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347</v>
      </c>
      <c r="C353" s="17" t="s">
        <v>348</v>
      </c>
      <c r="D353" s="18">
        <v>300000</v>
      </c>
      <c r="E353" s="18">
        <v>300000</v>
      </c>
      <c r="F353" s="18">
        <v>108188.1</v>
      </c>
      <c r="G353" s="18">
        <v>200774.14</v>
      </c>
      <c r="H353" s="18">
        <v>23250.57</v>
      </c>
      <c r="I353" s="18">
        <f t="shared" si="48"/>
        <v>224024.71000000002</v>
      </c>
      <c r="J353" s="18">
        <f t="shared" si="49"/>
        <v>75975.289999999979</v>
      </c>
      <c r="K353" s="37">
        <f t="shared" si="50"/>
        <v>0.25325096666666658</v>
      </c>
      <c r="L353" s="37">
        <f t="shared" si="51"/>
        <v>-0.63937299999999997</v>
      </c>
      <c r="M353" s="37">
        <f t="shared" si="52"/>
        <v>-0.10767048888888883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349</v>
      </c>
      <c r="C354" s="17" t="s">
        <v>350</v>
      </c>
      <c r="D354" s="18">
        <v>2000000</v>
      </c>
      <c r="E354" s="18">
        <v>2000000</v>
      </c>
      <c r="F354" s="18">
        <v>0</v>
      </c>
      <c r="G354" s="18">
        <v>0</v>
      </c>
      <c r="H354" s="18">
        <v>0</v>
      </c>
      <c r="I354" s="18">
        <f t="shared" si="48"/>
        <v>0</v>
      </c>
      <c r="J354" s="18">
        <f t="shared" si="49"/>
        <v>2000000</v>
      </c>
      <c r="K354" s="37">
        <f t="shared" si="50"/>
        <v>1</v>
      </c>
      <c r="L354" s="37">
        <f t="shared" si="51"/>
        <v>-1</v>
      </c>
      <c r="M354" s="37">
        <f t="shared" si="52"/>
        <v>-1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351</v>
      </c>
      <c r="C355" s="17" t="s">
        <v>352</v>
      </c>
      <c r="D355" s="18">
        <v>22425000</v>
      </c>
      <c r="E355" s="18">
        <v>9075000</v>
      </c>
      <c r="F355" s="18">
        <v>137850.07</v>
      </c>
      <c r="G355" s="18">
        <v>517241.83</v>
      </c>
      <c r="H355" s="18">
        <v>1286396.1599999999</v>
      </c>
      <c r="I355" s="18">
        <f t="shared" si="48"/>
        <v>1803637.99</v>
      </c>
      <c r="J355" s="18">
        <f t="shared" si="49"/>
        <v>7271362.0099999998</v>
      </c>
      <c r="K355" s="37">
        <f t="shared" si="50"/>
        <v>0.80125201212121211</v>
      </c>
      <c r="L355" s="37">
        <f t="shared" si="51"/>
        <v>-0.9848099096418732</v>
      </c>
      <c r="M355" s="37">
        <f t="shared" si="52"/>
        <v>-0.92400487346189164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353</v>
      </c>
      <c r="C356" s="17" t="s">
        <v>354</v>
      </c>
      <c r="D356" s="18">
        <v>3500000</v>
      </c>
      <c r="E356" s="18">
        <v>3500000</v>
      </c>
      <c r="F356" s="18">
        <v>890313.66</v>
      </c>
      <c r="G356" s="18">
        <v>1833413.39</v>
      </c>
      <c r="H356" s="18">
        <v>272083.28999999998</v>
      </c>
      <c r="I356" s="18">
        <f t="shared" si="48"/>
        <v>2105496.6799999997</v>
      </c>
      <c r="J356" s="18">
        <f t="shared" si="49"/>
        <v>1394503.3200000003</v>
      </c>
      <c r="K356" s="37">
        <f t="shared" si="50"/>
        <v>0.39842952000000009</v>
      </c>
      <c r="L356" s="37">
        <f t="shared" si="51"/>
        <v>-0.74562466857142851</v>
      </c>
      <c r="M356" s="37">
        <f t="shared" si="52"/>
        <v>-0.30155680380952382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355</v>
      </c>
      <c r="C357" s="17" t="s">
        <v>356</v>
      </c>
      <c r="D357" s="18">
        <v>1250000</v>
      </c>
      <c r="E357" s="18">
        <v>750000</v>
      </c>
      <c r="F357" s="18">
        <v>0</v>
      </c>
      <c r="G357" s="18">
        <v>0</v>
      </c>
      <c r="H357" s="18">
        <v>0</v>
      </c>
      <c r="I357" s="18">
        <f t="shared" si="48"/>
        <v>0</v>
      </c>
      <c r="J357" s="18">
        <f t="shared" si="49"/>
        <v>750000</v>
      </c>
      <c r="K357" s="37">
        <f t="shared" si="50"/>
        <v>1</v>
      </c>
      <c r="L357" s="37">
        <f t="shared" si="51"/>
        <v>-1</v>
      </c>
      <c r="M357" s="37">
        <f t="shared" si="52"/>
        <v>-1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357</v>
      </c>
      <c r="C358" s="17" t="s">
        <v>358</v>
      </c>
      <c r="D358" s="18">
        <v>3500000</v>
      </c>
      <c r="E358" s="18">
        <v>1600000</v>
      </c>
      <c r="F358" s="18">
        <v>0</v>
      </c>
      <c r="G358" s="18">
        <v>0</v>
      </c>
      <c r="H358" s="18">
        <v>0</v>
      </c>
      <c r="I358" s="18">
        <f t="shared" si="48"/>
        <v>0</v>
      </c>
      <c r="J358" s="18">
        <f t="shared" si="49"/>
        <v>1600000</v>
      </c>
      <c r="K358" s="37">
        <f t="shared" si="50"/>
        <v>1</v>
      </c>
      <c r="L358" s="37">
        <f t="shared" si="51"/>
        <v>-1</v>
      </c>
      <c r="M358" s="37">
        <f t="shared" si="52"/>
        <v>-1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359</v>
      </c>
      <c r="C359" s="17" t="s">
        <v>360</v>
      </c>
      <c r="D359" s="18">
        <v>10000000</v>
      </c>
      <c r="E359" s="18">
        <v>5725000</v>
      </c>
      <c r="F359" s="18">
        <v>370386.56</v>
      </c>
      <c r="G359" s="18">
        <v>2647601.89</v>
      </c>
      <c r="H359" s="18">
        <v>2295104.27</v>
      </c>
      <c r="I359" s="18">
        <f t="shared" si="48"/>
        <v>4942706.16</v>
      </c>
      <c r="J359" s="18">
        <f t="shared" si="49"/>
        <v>782293.83999999985</v>
      </c>
      <c r="K359" s="37">
        <f t="shared" si="50"/>
        <v>0.13664521222707421</v>
      </c>
      <c r="L359" s="37">
        <f t="shared" si="51"/>
        <v>-0.93530365764192147</v>
      </c>
      <c r="M359" s="37">
        <f t="shared" si="52"/>
        <v>-0.38338238369723432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361</v>
      </c>
      <c r="C360" s="17" t="s">
        <v>362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f t="shared" si="48"/>
        <v>0</v>
      </c>
      <c r="J360" s="18">
        <f t="shared" si="49"/>
        <v>0</v>
      </c>
      <c r="K360" s="37" t="str">
        <f t="shared" si="50"/>
        <v>NA</v>
      </c>
      <c r="L360" s="37" t="str">
        <f t="shared" si="51"/>
        <v>NA</v>
      </c>
      <c r="M360" s="37" t="str">
        <f t="shared" si="52"/>
        <v>NA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363</v>
      </c>
      <c r="C361" s="17" t="s">
        <v>364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48"/>
        <v>0</v>
      </c>
      <c r="J361" s="18">
        <f t="shared" si="49"/>
        <v>0</v>
      </c>
      <c r="K361" s="37" t="str">
        <f t="shared" si="50"/>
        <v>NA</v>
      </c>
      <c r="L361" s="37" t="str">
        <f t="shared" si="51"/>
        <v>NA</v>
      </c>
      <c r="M361" s="37" t="str">
        <f t="shared" si="52"/>
        <v>NA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365</v>
      </c>
      <c r="C362" s="17" t="s">
        <v>366</v>
      </c>
      <c r="D362" s="18">
        <v>500000</v>
      </c>
      <c r="E362" s="18">
        <v>250000</v>
      </c>
      <c r="F362" s="18">
        <v>0</v>
      </c>
      <c r="G362" s="18">
        <v>0</v>
      </c>
      <c r="H362" s="18">
        <v>0</v>
      </c>
      <c r="I362" s="18">
        <f t="shared" si="48"/>
        <v>0</v>
      </c>
      <c r="J362" s="18">
        <f t="shared" si="49"/>
        <v>250000</v>
      </c>
      <c r="K362" s="37">
        <f t="shared" si="50"/>
        <v>1</v>
      </c>
      <c r="L362" s="37">
        <f t="shared" si="51"/>
        <v>-1</v>
      </c>
      <c r="M362" s="37">
        <f t="shared" si="52"/>
        <v>-1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122</v>
      </c>
      <c r="C363" s="17" t="s">
        <v>123</v>
      </c>
      <c r="D363" s="18">
        <v>0</v>
      </c>
      <c r="E363" s="18">
        <v>2000</v>
      </c>
      <c r="F363" s="18">
        <v>0</v>
      </c>
      <c r="G363" s="18">
        <v>0</v>
      </c>
      <c r="H363" s="18">
        <v>0</v>
      </c>
      <c r="I363" s="18">
        <f t="shared" si="48"/>
        <v>0</v>
      </c>
      <c r="J363" s="18">
        <f t="shared" si="49"/>
        <v>2000</v>
      </c>
      <c r="K363" s="37">
        <f t="shared" si="50"/>
        <v>1</v>
      </c>
      <c r="L363" s="37">
        <f t="shared" si="51"/>
        <v>-1</v>
      </c>
      <c r="M363" s="37">
        <f t="shared" si="52"/>
        <v>-1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88</v>
      </c>
      <c r="C364" s="17" t="s">
        <v>89</v>
      </c>
      <c r="D364" s="18">
        <v>185300</v>
      </c>
      <c r="E364" s="18">
        <v>269186</v>
      </c>
      <c r="F364" s="18">
        <v>5850</v>
      </c>
      <c r="G364" s="18">
        <v>106754</v>
      </c>
      <c r="H364" s="18">
        <v>8775</v>
      </c>
      <c r="I364" s="18">
        <f t="shared" si="48"/>
        <v>115529</v>
      </c>
      <c r="J364" s="18">
        <f t="shared" si="49"/>
        <v>153657</v>
      </c>
      <c r="K364" s="37">
        <f t="shared" si="50"/>
        <v>0.57082091936430568</v>
      </c>
      <c r="L364" s="37">
        <f t="shared" si="51"/>
        <v>-0.97826781481949288</v>
      </c>
      <c r="M364" s="37">
        <f t="shared" si="52"/>
        <v>-0.47122559618008864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90</v>
      </c>
      <c r="C365" s="17" t="s">
        <v>91</v>
      </c>
      <c r="D365" s="18">
        <v>2225000</v>
      </c>
      <c r="E365" s="18">
        <v>2125000</v>
      </c>
      <c r="F365" s="18">
        <v>121119.95999999999</v>
      </c>
      <c r="G365" s="18">
        <v>1155064.43</v>
      </c>
      <c r="H365" s="18">
        <v>591209.18999999994</v>
      </c>
      <c r="I365" s="18">
        <f t="shared" si="48"/>
        <v>1746273.6199999999</v>
      </c>
      <c r="J365" s="18">
        <f t="shared" si="49"/>
        <v>378726.38000000012</v>
      </c>
      <c r="K365" s="37">
        <f t="shared" si="50"/>
        <v>0.17822417882352948</v>
      </c>
      <c r="L365" s="37">
        <f t="shared" si="51"/>
        <v>-0.94300237176470592</v>
      </c>
      <c r="M365" s="37">
        <f t="shared" si="52"/>
        <v>-0.27525369098039221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264</v>
      </c>
      <c r="C366" s="17" t="s">
        <v>265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8"/>
        <v>0</v>
      </c>
      <c r="J366" s="18">
        <f t="shared" si="49"/>
        <v>0</v>
      </c>
      <c r="K366" s="37" t="str">
        <f t="shared" si="50"/>
        <v>NA</v>
      </c>
      <c r="L366" s="37" t="str">
        <f t="shared" si="51"/>
        <v>NA</v>
      </c>
      <c r="M366" s="37" t="str">
        <f t="shared" si="52"/>
        <v>NA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367</v>
      </c>
      <c r="C367" s="17" t="s">
        <v>368</v>
      </c>
      <c r="D367" s="18">
        <v>1593260</v>
      </c>
      <c r="E367" s="18">
        <v>2893260</v>
      </c>
      <c r="F367" s="18">
        <v>0</v>
      </c>
      <c r="G367" s="18">
        <v>101233.5</v>
      </c>
      <c r="H367" s="18">
        <v>0</v>
      </c>
      <c r="I367" s="18">
        <f t="shared" si="48"/>
        <v>101233.5</v>
      </c>
      <c r="J367" s="18">
        <f t="shared" si="49"/>
        <v>2792026.5</v>
      </c>
      <c r="K367" s="37">
        <f t="shared" si="50"/>
        <v>0.96501057630492937</v>
      </c>
      <c r="L367" s="37">
        <f t="shared" si="51"/>
        <v>-1</v>
      </c>
      <c r="M367" s="37">
        <f t="shared" si="52"/>
        <v>-0.95334743507323916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293</v>
      </c>
      <c r="C368" s="17" t="s">
        <v>294</v>
      </c>
      <c r="D368" s="18">
        <v>2887691.65</v>
      </c>
      <c r="E368" s="18">
        <v>2887691.65</v>
      </c>
      <c r="F368" s="18">
        <v>0</v>
      </c>
      <c r="G368" s="18">
        <v>2203131.0299999998</v>
      </c>
      <c r="H368" s="18">
        <v>31580</v>
      </c>
      <c r="I368" s="18">
        <f t="shared" si="48"/>
        <v>2234711.0299999998</v>
      </c>
      <c r="J368" s="18">
        <f t="shared" si="49"/>
        <v>652980.62000000011</v>
      </c>
      <c r="K368" s="37">
        <f t="shared" si="50"/>
        <v>0.22612546599288055</v>
      </c>
      <c r="L368" s="37">
        <f t="shared" si="51"/>
        <v>-1</v>
      </c>
      <c r="M368" s="37">
        <f t="shared" si="52"/>
        <v>1.7251284429900947E-2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2:25" s="17" customFormat="1" x14ac:dyDescent="0.2">
      <c r="B369" s="43" t="s">
        <v>236</v>
      </c>
      <c r="C369" s="17" t="s">
        <v>237</v>
      </c>
      <c r="D369" s="18">
        <v>37800</v>
      </c>
      <c r="E369" s="18">
        <v>39800</v>
      </c>
      <c r="F369" s="18">
        <v>528.45000000000005</v>
      </c>
      <c r="G369" s="18">
        <v>32874.229999999996</v>
      </c>
      <c r="H369" s="18">
        <v>1075.07</v>
      </c>
      <c r="I369" s="18">
        <f t="shared" si="48"/>
        <v>33949.299999999996</v>
      </c>
      <c r="J369" s="18">
        <f t="shared" si="49"/>
        <v>5850.7000000000044</v>
      </c>
      <c r="K369" s="37">
        <f t="shared" si="50"/>
        <v>0.14700251256281419</v>
      </c>
      <c r="L369" s="37">
        <f t="shared" si="51"/>
        <v>-0.98672236180904527</v>
      </c>
      <c r="M369" s="37">
        <f t="shared" si="52"/>
        <v>0.10131423785594626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2:25" s="17" customFormat="1" x14ac:dyDescent="0.2">
      <c r="B370" s="43" t="s">
        <v>92</v>
      </c>
      <c r="C370" s="17" t="s">
        <v>93</v>
      </c>
      <c r="D370" s="18">
        <v>0</v>
      </c>
      <c r="E370" s="18">
        <v>138000</v>
      </c>
      <c r="F370" s="18">
        <v>0</v>
      </c>
      <c r="G370" s="18">
        <v>0</v>
      </c>
      <c r="H370" s="18">
        <v>0</v>
      </c>
      <c r="I370" s="18">
        <f t="shared" si="48"/>
        <v>0</v>
      </c>
      <c r="J370" s="18">
        <f t="shared" si="49"/>
        <v>138000</v>
      </c>
      <c r="K370" s="37">
        <f t="shared" si="50"/>
        <v>1</v>
      </c>
      <c r="L370" s="37">
        <f t="shared" si="51"/>
        <v>-1</v>
      </c>
      <c r="M370" s="37">
        <f t="shared" si="52"/>
        <v>-1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2:25" s="17" customFormat="1" x14ac:dyDescent="0.2">
      <c r="B371" s="43" t="s">
        <v>94</v>
      </c>
      <c r="C371" s="17" t="s">
        <v>95</v>
      </c>
      <c r="D371" s="18">
        <v>400000</v>
      </c>
      <c r="E371" s="18">
        <v>400000</v>
      </c>
      <c r="F371" s="18">
        <v>2372.33</v>
      </c>
      <c r="G371" s="18">
        <v>57802.350000000006</v>
      </c>
      <c r="H371" s="18">
        <v>0</v>
      </c>
      <c r="I371" s="18">
        <f t="shared" si="48"/>
        <v>57802.350000000006</v>
      </c>
      <c r="J371" s="18">
        <f t="shared" si="49"/>
        <v>342197.65</v>
      </c>
      <c r="K371" s="37">
        <f t="shared" si="50"/>
        <v>0.85549412500000011</v>
      </c>
      <c r="L371" s="37">
        <f t="shared" si="51"/>
        <v>-0.99406917499999992</v>
      </c>
      <c r="M371" s="37">
        <f t="shared" si="52"/>
        <v>-0.80732550000000003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2:25" s="17" customFormat="1" x14ac:dyDescent="0.2">
      <c r="B372" s="43" t="s">
        <v>238</v>
      </c>
      <c r="C372" s="17" t="s">
        <v>239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48"/>
        <v>0</v>
      </c>
      <c r="J372" s="18">
        <f t="shared" si="49"/>
        <v>0</v>
      </c>
      <c r="K372" s="37" t="str">
        <f t="shared" si="50"/>
        <v>NA</v>
      </c>
      <c r="L372" s="37" t="str">
        <f t="shared" si="51"/>
        <v>NA</v>
      </c>
      <c r="M372" s="37" t="str">
        <f t="shared" si="52"/>
        <v>NA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2:25" s="17" customFormat="1" x14ac:dyDescent="0.2">
      <c r="B373" s="43" t="s">
        <v>96</v>
      </c>
      <c r="C373" s="17" t="s">
        <v>97</v>
      </c>
      <c r="D373" s="18">
        <v>0</v>
      </c>
      <c r="E373" s="18">
        <v>100000</v>
      </c>
      <c r="F373" s="18">
        <v>0</v>
      </c>
      <c r="G373" s="18">
        <v>1935</v>
      </c>
      <c r="H373" s="18">
        <v>0</v>
      </c>
      <c r="I373" s="18">
        <f t="shared" si="48"/>
        <v>1935</v>
      </c>
      <c r="J373" s="18">
        <f t="shared" si="49"/>
        <v>98065</v>
      </c>
      <c r="K373" s="37">
        <f t="shared" si="50"/>
        <v>0.98065000000000002</v>
      </c>
      <c r="L373" s="37">
        <f t="shared" si="51"/>
        <v>-1</v>
      </c>
      <c r="M373" s="37">
        <f t="shared" si="52"/>
        <v>-0.97419999999999995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2:25" s="17" customFormat="1" x14ac:dyDescent="0.2">
      <c r="B374" s="43" t="s">
        <v>98</v>
      </c>
      <c r="C374" s="17" t="s">
        <v>99</v>
      </c>
      <c r="D374" s="18">
        <v>3665192.8200000003</v>
      </c>
      <c r="E374" s="18">
        <v>4109192.8200000003</v>
      </c>
      <c r="F374" s="18">
        <v>313882.94</v>
      </c>
      <c r="G374" s="18">
        <v>1281266</v>
      </c>
      <c r="H374" s="18">
        <v>841078.75</v>
      </c>
      <c r="I374" s="18">
        <f t="shared" si="48"/>
        <v>2122344.75</v>
      </c>
      <c r="J374" s="18">
        <f t="shared" si="49"/>
        <v>1986848.0700000003</v>
      </c>
      <c r="K374" s="37">
        <f t="shared" si="50"/>
        <v>0.48351298102384987</v>
      </c>
      <c r="L374" s="37">
        <f t="shared" si="51"/>
        <v>-0.92361445331251213</v>
      </c>
      <c r="M374" s="37">
        <f t="shared" si="52"/>
        <v>-0.58426028139836317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2:25" s="17" customFormat="1" x14ac:dyDescent="0.2">
      <c r="B375" s="43" t="s">
        <v>240</v>
      </c>
      <c r="C375" s="17" t="s">
        <v>241</v>
      </c>
      <c r="D375" s="18">
        <v>53000</v>
      </c>
      <c r="E375" s="18">
        <v>61000</v>
      </c>
      <c r="F375" s="18">
        <v>0</v>
      </c>
      <c r="G375" s="18">
        <v>8879.6899999999987</v>
      </c>
      <c r="H375" s="18">
        <v>5158.24</v>
      </c>
      <c r="I375" s="18">
        <f t="shared" si="48"/>
        <v>14037.929999999998</v>
      </c>
      <c r="J375" s="18">
        <f t="shared" si="49"/>
        <v>46962.07</v>
      </c>
      <c r="K375" s="37">
        <f t="shared" si="50"/>
        <v>0.76986999999999994</v>
      </c>
      <c r="L375" s="37">
        <f t="shared" si="51"/>
        <v>-1</v>
      </c>
      <c r="M375" s="37">
        <f t="shared" si="52"/>
        <v>-0.80590841530054635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2:25" s="17" customFormat="1" x14ac:dyDescent="0.2">
      <c r="B376" s="43" t="s">
        <v>100</v>
      </c>
      <c r="C376" s="17" t="s">
        <v>101</v>
      </c>
      <c r="D376" s="18">
        <v>45300</v>
      </c>
      <c r="E376" s="18">
        <v>45300</v>
      </c>
      <c r="F376" s="18">
        <v>0</v>
      </c>
      <c r="G376" s="18">
        <v>0</v>
      </c>
      <c r="H376" s="18">
        <v>0</v>
      </c>
      <c r="I376" s="18">
        <f t="shared" si="48"/>
        <v>0</v>
      </c>
      <c r="J376" s="18">
        <f t="shared" si="49"/>
        <v>45300</v>
      </c>
      <c r="K376" s="37">
        <f t="shared" si="50"/>
        <v>1</v>
      </c>
      <c r="L376" s="37">
        <f t="shared" si="51"/>
        <v>-1</v>
      </c>
      <c r="M376" s="37">
        <f t="shared" si="52"/>
        <v>-1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2:25" s="17" customFormat="1" x14ac:dyDescent="0.2">
      <c r="B377" s="43" t="s">
        <v>102</v>
      </c>
      <c r="C377" s="17" t="s">
        <v>103</v>
      </c>
      <c r="D377" s="18">
        <v>1690192.81</v>
      </c>
      <c r="E377" s="18">
        <v>5050192.8100000005</v>
      </c>
      <c r="F377" s="18">
        <v>228413.43</v>
      </c>
      <c r="G377" s="18">
        <v>2376398.66</v>
      </c>
      <c r="H377" s="18">
        <v>1552377.9</v>
      </c>
      <c r="I377" s="18">
        <f t="shared" si="48"/>
        <v>3928776.56</v>
      </c>
      <c r="J377" s="18">
        <f t="shared" si="49"/>
        <v>1121416.2500000005</v>
      </c>
      <c r="K377" s="37">
        <f t="shared" si="50"/>
        <v>0.2220541456911227</v>
      </c>
      <c r="L377" s="37">
        <f t="shared" si="51"/>
        <v>-0.95477134466079927</v>
      </c>
      <c r="M377" s="37">
        <f t="shared" si="52"/>
        <v>-0.37259196512406689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2:25" s="17" customFormat="1" x14ac:dyDescent="0.2">
      <c r="B378" s="43" t="s">
        <v>104</v>
      </c>
      <c r="C378" s="17" t="s">
        <v>105</v>
      </c>
      <c r="D378" s="18">
        <v>45000</v>
      </c>
      <c r="E378" s="18">
        <v>50000</v>
      </c>
      <c r="F378" s="18">
        <v>6333.99</v>
      </c>
      <c r="G378" s="18">
        <v>15328.38</v>
      </c>
      <c r="H378" s="18">
        <v>0</v>
      </c>
      <c r="I378" s="18">
        <f t="shared" si="48"/>
        <v>15328.38</v>
      </c>
      <c r="J378" s="18">
        <f t="shared" si="49"/>
        <v>34671.620000000003</v>
      </c>
      <c r="K378" s="37">
        <f t="shared" si="50"/>
        <v>0.69343240000000006</v>
      </c>
      <c r="L378" s="37">
        <f t="shared" si="51"/>
        <v>-0.87332019999999999</v>
      </c>
      <c r="M378" s="37">
        <f t="shared" si="52"/>
        <v>-0.59124320000000008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2:25" s="17" customFormat="1" x14ac:dyDescent="0.2">
      <c r="B379" s="43" t="s">
        <v>369</v>
      </c>
      <c r="C379" s="17" t="s">
        <v>370</v>
      </c>
      <c r="D379" s="18">
        <v>11805467</v>
      </c>
      <c r="E379" s="18">
        <v>21805467</v>
      </c>
      <c r="F379" s="18">
        <v>2407795.09</v>
      </c>
      <c r="G379" s="18">
        <v>13251127.960000001</v>
      </c>
      <c r="H379" s="18">
        <v>7631122.9699999997</v>
      </c>
      <c r="I379" s="18">
        <f t="shared" si="48"/>
        <v>20882250.93</v>
      </c>
      <c r="J379" s="18">
        <f t="shared" si="49"/>
        <v>923216.0700000003</v>
      </c>
      <c r="K379" s="37">
        <f t="shared" si="50"/>
        <v>4.2338743306896402E-2</v>
      </c>
      <c r="L379" s="37">
        <f t="shared" si="51"/>
        <v>-0.88957837545969554</v>
      </c>
      <c r="M379" s="37">
        <f t="shared" si="52"/>
        <v>-0.1897366557967626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2:25" s="17" customFormat="1" x14ac:dyDescent="0.2">
      <c r="B380" s="43" t="s">
        <v>371</v>
      </c>
      <c r="C380" s="17" t="s">
        <v>372</v>
      </c>
      <c r="D380" s="18">
        <v>2500000</v>
      </c>
      <c r="E380" s="18">
        <v>2500000</v>
      </c>
      <c r="F380" s="18">
        <v>233631.87</v>
      </c>
      <c r="G380" s="18">
        <v>1549502.51</v>
      </c>
      <c r="H380" s="18">
        <v>450497.49</v>
      </c>
      <c r="I380" s="18">
        <f t="shared" si="48"/>
        <v>2000000</v>
      </c>
      <c r="J380" s="18">
        <f t="shared" si="49"/>
        <v>500000</v>
      </c>
      <c r="K380" s="37">
        <f t="shared" si="50"/>
        <v>0.2</v>
      </c>
      <c r="L380" s="37">
        <f t="shared" si="51"/>
        <v>-0.90654725199999997</v>
      </c>
      <c r="M380" s="37">
        <f t="shared" si="52"/>
        <v>-0.17359866133333332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2:25" s="17" customFormat="1" x14ac:dyDescent="0.2">
      <c r="B381" s="43" t="s">
        <v>373</v>
      </c>
      <c r="C381" s="17" t="s">
        <v>374</v>
      </c>
      <c r="D381" s="18">
        <v>0</v>
      </c>
      <c r="E381" s="18">
        <v>0</v>
      </c>
      <c r="F381" s="18">
        <v>0</v>
      </c>
      <c r="G381" s="18">
        <v>0</v>
      </c>
      <c r="H381" s="18">
        <v>0</v>
      </c>
      <c r="I381" s="18">
        <f t="shared" si="48"/>
        <v>0</v>
      </c>
      <c r="J381" s="18">
        <f t="shared" si="49"/>
        <v>0</v>
      </c>
      <c r="K381" s="37" t="str">
        <f t="shared" si="50"/>
        <v>NA</v>
      </c>
      <c r="L381" s="37" t="str">
        <f t="shared" si="51"/>
        <v>NA</v>
      </c>
      <c r="M381" s="37" t="str">
        <f t="shared" si="52"/>
        <v>NA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2:25" s="17" customFormat="1" x14ac:dyDescent="0.2">
      <c r="B382" s="43" t="s">
        <v>106</v>
      </c>
      <c r="C382" s="17" t="s">
        <v>107</v>
      </c>
      <c r="D382" s="18">
        <v>2000</v>
      </c>
      <c r="E382" s="18">
        <v>10000</v>
      </c>
      <c r="F382" s="18">
        <v>0</v>
      </c>
      <c r="G382" s="18">
        <v>7938</v>
      </c>
      <c r="H382" s="18">
        <v>0</v>
      </c>
      <c r="I382" s="18">
        <f t="shared" si="48"/>
        <v>7938</v>
      </c>
      <c r="J382" s="18">
        <f t="shared" si="49"/>
        <v>2062</v>
      </c>
      <c r="K382" s="37">
        <f t="shared" si="50"/>
        <v>0.20619999999999999</v>
      </c>
      <c r="L382" s="37">
        <f t="shared" si="51"/>
        <v>-1</v>
      </c>
      <c r="M382" s="37">
        <f t="shared" si="52"/>
        <v>5.8400000000000001E-2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2:25" s="17" customFormat="1" x14ac:dyDescent="0.2">
      <c r="B383" s="43" t="s">
        <v>145</v>
      </c>
      <c r="C383" s="17" t="s">
        <v>146</v>
      </c>
      <c r="D383" s="18">
        <v>0</v>
      </c>
      <c r="E383" s="18">
        <v>0</v>
      </c>
      <c r="F383" s="18">
        <v>0</v>
      </c>
      <c r="G383" s="18">
        <v>0</v>
      </c>
      <c r="H383" s="18">
        <v>0</v>
      </c>
      <c r="I383" s="18">
        <f t="shared" si="48"/>
        <v>0</v>
      </c>
      <c r="J383" s="18">
        <f t="shared" si="49"/>
        <v>0</v>
      </c>
      <c r="K383" s="37" t="str">
        <f t="shared" si="50"/>
        <v>NA</v>
      </c>
      <c r="L383" s="37" t="str">
        <f t="shared" si="51"/>
        <v>NA</v>
      </c>
      <c r="M383" s="37" t="str">
        <f t="shared" si="52"/>
        <v>NA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2:25" s="17" customFormat="1" x14ac:dyDescent="0.2">
      <c r="B384" s="43" t="s">
        <v>134</v>
      </c>
      <c r="C384" s="17" t="s">
        <v>135</v>
      </c>
      <c r="D384" s="18">
        <v>0</v>
      </c>
      <c r="E384" s="18">
        <v>250000</v>
      </c>
      <c r="F384" s="18">
        <v>3968.7</v>
      </c>
      <c r="G384" s="18">
        <v>155119.29999999999</v>
      </c>
      <c r="H384" s="18">
        <v>7507.2</v>
      </c>
      <c r="I384" s="18">
        <f t="shared" si="48"/>
        <v>162626.5</v>
      </c>
      <c r="J384" s="18">
        <f t="shared" si="49"/>
        <v>87373.5</v>
      </c>
      <c r="K384" s="37">
        <f t="shared" si="50"/>
        <v>0.34949400000000003</v>
      </c>
      <c r="L384" s="37">
        <f t="shared" si="51"/>
        <v>-0.98412519999999992</v>
      </c>
      <c r="M384" s="37">
        <f t="shared" si="52"/>
        <v>-0.17269706666666673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ht="12" customHeight="1" x14ac:dyDescent="0.2">
      <c r="B385" s="43" t="s">
        <v>108</v>
      </c>
      <c r="C385" s="17" t="s">
        <v>109</v>
      </c>
      <c r="D385" s="18">
        <v>0</v>
      </c>
      <c r="E385" s="18">
        <v>1132574</v>
      </c>
      <c r="F385" s="18">
        <v>6230</v>
      </c>
      <c r="G385" s="18">
        <v>180171.7</v>
      </c>
      <c r="H385" s="18">
        <v>168173.85</v>
      </c>
      <c r="I385" s="18">
        <f t="shared" si="48"/>
        <v>348345.55000000005</v>
      </c>
      <c r="J385" s="18">
        <f t="shared" si="49"/>
        <v>784228.45</v>
      </c>
      <c r="K385" s="37">
        <f t="shared" si="50"/>
        <v>0.69243020765089081</v>
      </c>
      <c r="L385" s="37">
        <f t="shared" si="51"/>
        <v>-0.99449925567777475</v>
      </c>
      <c r="M385" s="37">
        <f t="shared" si="52"/>
        <v>-0.78789118120905721</v>
      </c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</row>
    <row r="386" spans="1:25" s="17" customFormat="1" ht="12" customHeight="1" x14ac:dyDescent="0.2">
      <c r="B386" s="43" t="s">
        <v>110</v>
      </c>
      <c r="C386" s="17" t="s">
        <v>111</v>
      </c>
      <c r="D386" s="18">
        <v>6220000</v>
      </c>
      <c r="E386" s="18">
        <v>8465000</v>
      </c>
      <c r="F386" s="18">
        <v>819437.26</v>
      </c>
      <c r="G386" s="18">
        <v>1886567.04</v>
      </c>
      <c r="H386" s="18">
        <v>2649950.3600000003</v>
      </c>
      <c r="I386" s="18">
        <f t="shared" si="48"/>
        <v>4536517.4000000004</v>
      </c>
      <c r="J386" s="18">
        <f t="shared" si="49"/>
        <v>3928482.5999999996</v>
      </c>
      <c r="K386" s="37">
        <f t="shared" si="50"/>
        <v>0.46408536326048433</v>
      </c>
      <c r="L386" s="37">
        <f t="shared" si="51"/>
        <v>-0.90319701594802126</v>
      </c>
      <c r="M386" s="37">
        <f t="shared" si="52"/>
        <v>-0.70284433313644412</v>
      </c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</row>
    <row r="387" spans="1:25" s="17" customFormat="1" ht="12" customHeight="1" x14ac:dyDescent="0.2">
      <c r="B387" s="43" t="s">
        <v>375</v>
      </c>
      <c r="C387" s="17" t="s">
        <v>376</v>
      </c>
      <c r="D387" s="18">
        <v>500000</v>
      </c>
      <c r="E387" s="18">
        <v>250000</v>
      </c>
      <c r="F387" s="18">
        <v>0</v>
      </c>
      <c r="G387" s="18">
        <v>0</v>
      </c>
      <c r="H387" s="18">
        <v>0</v>
      </c>
      <c r="I387" s="18">
        <f t="shared" si="48"/>
        <v>0</v>
      </c>
      <c r="J387" s="18">
        <f t="shared" si="49"/>
        <v>250000</v>
      </c>
      <c r="K387" s="37">
        <f t="shared" si="50"/>
        <v>1</v>
      </c>
      <c r="L387" s="37">
        <f t="shared" si="51"/>
        <v>-1</v>
      </c>
      <c r="M387" s="37">
        <f t="shared" si="52"/>
        <v>-1</v>
      </c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</row>
    <row r="388" spans="1:25" s="17" customFormat="1" ht="12" customHeight="1" x14ac:dyDescent="0.2">
      <c r="B388" s="43" t="s">
        <v>377</v>
      </c>
      <c r="C388" s="17" t="s">
        <v>378</v>
      </c>
      <c r="D388" s="18">
        <v>500000</v>
      </c>
      <c r="E388" s="18">
        <v>250000</v>
      </c>
      <c r="F388" s="18">
        <v>0</v>
      </c>
      <c r="G388" s="18">
        <v>0</v>
      </c>
      <c r="H388" s="18">
        <v>0</v>
      </c>
      <c r="I388" s="18">
        <f t="shared" si="48"/>
        <v>0</v>
      </c>
      <c r="J388" s="18">
        <f t="shared" si="49"/>
        <v>250000</v>
      </c>
      <c r="K388" s="37">
        <f t="shared" si="50"/>
        <v>1</v>
      </c>
      <c r="L388" s="37">
        <f t="shared" si="51"/>
        <v>-1</v>
      </c>
      <c r="M388" s="37">
        <f t="shared" si="52"/>
        <v>-1</v>
      </c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</row>
    <row r="389" spans="1:25" s="17" customFormat="1" ht="12" customHeight="1" x14ac:dyDescent="0.2">
      <c r="B389" s="43" t="s">
        <v>112</v>
      </c>
      <c r="C389" s="17" t="s">
        <v>113</v>
      </c>
      <c r="D389" s="18">
        <v>3200000</v>
      </c>
      <c r="E389" s="18">
        <v>3200000</v>
      </c>
      <c r="F389" s="18">
        <v>0</v>
      </c>
      <c r="G389" s="18">
        <v>0</v>
      </c>
      <c r="H389" s="18">
        <v>0</v>
      </c>
      <c r="I389" s="18">
        <f t="shared" si="48"/>
        <v>0</v>
      </c>
      <c r="J389" s="18">
        <f t="shared" si="49"/>
        <v>3200000</v>
      </c>
      <c r="K389" s="37">
        <f t="shared" si="50"/>
        <v>1</v>
      </c>
      <c r="L389" s="37">
        <f t="shared" si="51"/>
        <v>-1</v>
      </c>
      <c r="M389" s="37">
        <f t="shared" si="52"/>
        <v>-1</v>
      </c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</row>
    <row r="390" spans="1:25" s="17" customFormat="1" ht="12" customHeight="1" x14ac:dyDescent="0.2">
      <c r="B390" s="43" t="s">
        <v>114</v>
      </c>
      <c r="C390" s="17" t="s">
        <v>115</v>
      </c>
      <c r="D390" s="18">
        <v>165000</v>
      </c>
      <c r="E390" s="18">
        <v>165000</v>
      </c>
      <c r="F390" s="18">
        <v>10185.08</v>
      </c>
      <c r="G390" s="18">
        <v>64457.54</v>
      </c>
      <c r="H390" s="18">
        <v>6328.13</v>
      </c>
      <c r="I390" s="18">
        <f t="shared" si="48"/>
        <v>70785.67</v>
      </c>
      <c r="J390" s="18">
        <f t="shared" si="49"/>
        <v>94214.33</v>
      </c>
      <c r="K390" s="37">
        <f t="shared" si="50"/>
        <v>0.57099593939393944</v>
      </c>
      <c r="L390" s="37">
        <f t="shared" si="51"/>
        <v>-0.93827224242424245</v>
      </c>
      <c r="M390" s="37">
        <f t="shared" si="52"/>
        <v>-0.47913098989898989</v>
      </c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s="17" customFormat="1" ht="12" customHeight="1" x14ac:dyDescent="0.2">
      <c r="B391" s="43" t="s">
        <v>116</v>
      </c>
      <c r="C391" s="17" t="s">
        <v>117</v>
      </c>
      <c r="D391" s="18">
        <v>1000000</v>
      </c>
      <c r="E391" s="18">
        <v>457607</v>
      </c>
      <c r="F391" s="18">
        <v>0</v>
      </c>
      <c r="G391" s="18">
        <v>0</v>
      </c>
      <c r="H391" s="18">
        <v>0</v>
      </c>
      <c r="I391" s="18">
        <f t="shared" si="48"/>
        <v>0</v>
      </c>
      <c r="J391" s="18">
        <f t="shared" si="49"/>
        <v>457607</v>
      </c>
      <c r="K391" s="37">
        <f t="shared" si="50"/>
        <v>1</v>
      </c>
      <c r="L391" s="37">
        <f t="shared" si="51"/>
        <v>-1</v>
      </c>
      <c r="M391" s="37">
        <f t="shared" si="52"/>
        <v>-1</v>
      </c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s="17" customFormat="1" ht="12" customHeight="1" x14ac:dyDescent="0.2">
      <c r="A392" s="62" t="s">
        <v>136</v>
      </c>
      <c r="B392" s="63"/>
      <c r="C392" s="62"/>
      <c r="D392" s="64">
        <v>180228363.13000003</v>
      </c>
      <c r="E392" s="64">
        <v>181124143.13</v>
      </c>
      <c r="F392" s="64">
        <v>12768307.07</v>
      </c>
      <c r="G392" s="64">
        <v>89708360.090000018</v>
      </c>
      <c r="H392" s="64">
        <v>23988558.709999997</v>
      </c>
      <c r="I392" s="64">
        <f t="shared" si="48"/>
        <v>113696918.80000001</v>
      </c>
      <c r="J392" s="64">
        <f t="shared" si="49"/>
        <v>67427224.329999983</v>
      </c>
      <c r="K392" s="65">
        <f t="shared" si="50"/>
        <v>0.37227077055986285</v>
      </c>
      <c r="L392" s="65">
        <f t="shared" si="51"/>
        <v>-0.92950521753008009</v>
      </c>
      <c r="M392" s="65">
        <f t="shared" si="52"/>
        <v>-0.33961787357736722</v>
      </c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s="17" customFormat="1" ht="12" customHeight="1" x14ac:dyDescent="0.2">
      <c r="A393" s="17" t="s">
        <v>137</v>
      </c>
      <c r="B393" s="43" t="s">
        <v>64</v>
      </c>
      <c r="C393" s="17" t="s">
        <v>65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f t="shared" si="48"/>
        <v>0</v>
      </c>
      <c r="J393" s="18">
        <f t="shared" si="49"/>
        <v>0</v>
      </c>
      <c r="K393" s="37" t="str">
        <f t="shared" si="50"/>
        <v>NA</v>
      </c>
      <c r="L393" s="37" t="str">
        <f t="shared" si="51"/>
        <v>NA</v>
      </c>
      <c r="M393" s="37" t="str">
        <f t="shared" si="52"/>
        <v>NA</v>
      </c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s="17" customFormat="1" ht="12" customHeight="1" x14ac:dyDescent="0.2">
      <c r="B394" s="43" t="s">
        <v>195</v>
      </c>
      <c r="C394" s="17" t="s">
        <v>66</v>
      </c>
      <c r="D394" s="18"/>
      <c r="E394" s="18"/>
      <c r="F394" s="18">
        <v>0</v>
      </c>
      <c r="G394" s="18">
        <v>0</v>
      </c>
      <c r="H394" s="18">
        <v>0</v>
      </c>
      <c r="I394" s="18">
        <f t="shared" si="48"/>
        <v>0</v>
      </c>
      <c r="J394" s="18">
        <f t="shared" si="49"/>
        <v>0</v>
      </c>
      <c r="K394" s="37" t="str">
        <f t="shared" si="50"/>
        <v>NA</v>
      </c>
      <c r="L394" s="37" t="str">
        <f t="shared" si="51"/>
        <v>NA</v>
      </c>
      <c r="M394" s="37" t="str">
        <f t="shared" si="52"/>
        <v>NA</v>
      </c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s="17" customFormat="1" ht="12" customHeight="1" x14ac:dyDescent="0.2">
      <c r="B395" s="43" t="s">
        <v>198</v>
      </c>
      <c r="C395" s="17" t="s">
        <v>199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f t="shared" si="48"/>
        <v>0</v>
      </c>
      <c r="J395" s="18">
        <f t="shared" si="49"/>
        <v>0</v>
      </c>
      <c r="K395" s="37" t="str">
        <f t="shared" si="50"/>
        <v>NA</v>
      </c>
      <c r="L395" s="37" t="str">
        <f t="shared" si="51"/>
        <v>NA</v>
      </c>
      <c r="M395" s="37" t="str">
        <f t="shared" si="52"/>
        <v>NA</v>
      </c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s="17" customFormat="1" ht="12" customHeight="1" x14ac:dyDescent="0.2">
      <c r="B396" s="43" t="s">
        <v>379</v>
      </c>
      <c r="C396" s="17" t="s">
        <v>380</v>
      </c>
      <c r="D396" s="18">
        <v>18793666.02</v>
      </c>
      <c r="E396" s="18">
        <v>18659584.239999998</v>
      </c>
      <c r="F396" s="18">
        <v>1791925.6500000001</v>
      </c>
      <c r="G396" s="18">
        <v>12960236.609999999</v>
      </c>
      <c r="H396" s="18">
        <v>0</v>
      </c>
      <c r="I396" s="18">
        <f t="shared" si="48"/>
        <v>12960236.609999999</v>
      </c>
      <c r="J396" s="18">
        <f t="shared" si="49"/>
        <v>5699347.629999999</v>
      </c>
      <c r="K396" s="37">
        <f t="shared" si="50"/>
        <v>0.30543808247251708</v>
      </c>
      <c r="L396" s="37">
        <f t="shared" si="51"/>
        <v>-0.90396754681389413</v>
      </c>
      <c r="M396" s="37">
        <f t="shared" si="52"/>
        <v>-7.3917443296689464E-2</v>
      </c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s="17" customFormat="1" ht="12" customHeight="1" x14ac:dyDescent="0.2">
      <c r="B397" s="43" t="s">
        <v>130</v>
      </c>
      <c r="C397" s="17" t="s">
        <v>131</v>
      </c>
      <c r="D397" s="18">
        <v>10166648.550000001</v>
      </c>
      <c r="E397" s="18">
        <v>11071390.550000001</v>
      </c>
      <c r="F397" s="18">
        <v>1528345.66</v>
      </c>
      <c r="G397" s="18">
        <v>12381752.610000001</v>
      </c>
      <c r="H397" s="18">
        <v>0</v>
      </c>
      <c r="I397" s="18">
        <f t="shared" si="48"/>
        <v>12381752.610000001</v>
      </c>
      <c r="J397" s="18">
        <f t="shared" si="49"/>
        <v>-1310362.0600000005</v>
      </c>
      <c r="K397" s="37">
        <f t="shared" si="50"/>
        <v>-0.11835568929505431</v>
      </c>
      <c r="L397" s="37">
        <f t="shared" si="51"/>
        <v>-0.86195540179909924</v>
      </c>
      <c r="M397" s="37">
        <f t="shared" si="52"/>
        <v>0.4911409190600724</v>
      </c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s="17" customFormat="1" ht="12" customHeight="1" x14ac:dyDescent="0.2">
      <c r="B398" s="43" t="s">
        <v>70</v>
      </c>
      <c r="C398" s="17" t="s">
        <v>71</v>
      </c>
      <c r="D398" s="18">
        <v>10311878.02</v>
      </c>
      <c r="E398" s="18">
        <v>10610041.58</v>
      </c>
      <c r="F398" s="18">
        <v>125840.5</v>
      </c>
      <c r="G398" s="18">
        <v>1499930.64</v>
      </c>
      <c r="H398" s="18">
        <v>0</v>
      </c>
      <c r="I398" s="18">
        <f t="shared" si="48"/>
        <v>1499930.64</v>
      </c>
      <c r="J398" s="18">
        <f t="shared" si="49"/>
        <v>9110110.9399999995</v>
      </c>
      <c r="K398" s="37">
        <f t="shared" si="50"/>
        <v>0.85863103092570536</v>
      </c>
      <c r="L398" s="37">
        <f t="shared" si="51"/>
        <v>-0.98813949040150695</v>
      </c>
      <c r="M398" s="37">
        <f t="shared" si="52"/>
        <v>-0.81150804123427389</v>
      </c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s="17" customFormat="1" ht="12" customHeight="1" x14ac:dyDescent="0.2">
      <c r="B399" s="43" t="s">
        <v>120</v>
      </c>
      <c r="C399" s="17" t="s">
        <v>121</v>
      </c>
      <c r="D399" s="18">
        <v>126803</v>
      </c>
      <c r="E399" s="18">
        <v>126803</v>
      </c>
      <c r="F399" s="18">
        <v>10883.96</v>
      </c>
      <c r="G399" s="18">
        <v>95323.959999999992</v>
      </c>
      <c r="H399" s="18">
        <v>0</v>
      </c>
      <c r="I399" s="18">
        <f t="shared" si="48"/>
        <v>95323.959999999992</v>
      </c>
      <c r="J399" s="18">
        <f t="shared" si="49"/>
        <v>31479.040000000008</v>
      </c>
      <c r="K399" s="37">
        <f t="shared" si="50"/>
        <v>0.24825153979006812</v>
      </c>
      <c r="L399" s="37">
        <f t="shared" si="51"/>
        <v>-0.91416638407608664</v>
      </c>
      <c r="M399" s="37">
        <f t="shared" si="52"/>
        <v>2.3312802799091699E-3</v>
      </c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s="17" customFormat="1" ht="12" customHeight="1" x14ac:dyDescent="0.2">
      <c r="B400" s="43" t="s">
        <v>72</v>
      </c>
      <c r="C400" s="17" t="s">
        <v>73</v>
      </c>
      <c r="D400" s="18">
        <v>472450</v>
      </c>
      <c r="E400" s="18">
        <v>472450</v>
      </c>
      <c r="F400" s="18">
        <v>2000</v>
      </c>
      <c r="G400" s="18">
        <v>994000</v>
      </c>
      <c r="H400" s="18">
        <v>0</v>
      </c>
      <c r="I400" s="18">
        <f t="shared" si="48"/>
        <v>994000</v>
      </c>
      <c r="J400" s="18">
        <f t="shared" si="49"/>
        <v>-521550</v>
      </c>
      <c r="K400" s="37">
        <f t="shared" si="50"/>
        <v>-1.1039263414117897</v>
      </c>
      <c r="L400" s="37">
        <f t="shared" si="51"/>
        <v>-0.99576674780400043</v>
      </c>
      <c r="M400" s="37">
        <f t="shared" si="52"/>
        <v>1.8052351218823861</v>
      </c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2:25" s="17" customFormat="1" ht="12" customHeight="1" x14ac:dyDescent="0.2">
      <c r="B401" s="43" t="s">
        <v>74</v>
      </c>
      <c r="C401" s="17" t="s">
        <v>75</v>
      </c>
      <c r="D401" s="18">
        <v>7541100</v>
      </c>
      <c r="E401" s="18">
        <v>7541100</v>
      </c>
      <c r="F401" s="18">
        <v>511046.08</v>
      </c>
      <c r="G401" s="18">
        <v>3739865.2</v>
      </c>
      <c r="H401" s="18">
        <v>0</v>
      </c>
      <c r="I401" s="18">
        <f t="shared" si="48"/>
        <v>3739865.2</v>
      </c>
      <c r="J401" s="18">
        <f t="shared" si="49"/>
        <v>3801234.8</v>
      </c>
      <c r="K401" s="37">
        <f t="shared" si="50"/>
        <v>0.50406900850008618</v>
      </c>
      <c r="L401" s="37">
        <f t="shared" si="51"/>
        <v>-0.93223189189905986</v>
      </c>
      <c r="M401" s="37">
        <f t="shared" si="52"/>
        <v>-0.33875867800011489</v>
      </c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2:25" s="17" customFormat="1" ht="12" customHeight="1" x14ac:dyDescent="0.2">
      <c r="B402" s="43" t="s">
        <v>76</v>
      </c>
      <c r="C402" s="17" t="s">
        <v>77</v>
      </c>
      <c r="D402" s="18">
        <v>1707063.55</v>
      </c>
      <c r="E402" s="18">
        <v>1707063.55</v>
      </c>
      <c r="F402" s="18">
        <v>120733.97</v>
      </c>
      <c r="G402" s="18">
        <v>1039468.6499999999</v>
      </c>
      <c r="H402" s="18">
        <v>0</v>
      </c>
      <c r="I402" s="18">
        <f t="shared" si="48"/>
        <v>1039468.6499999999</v>
      </c>
      <c r="J402" s="18">
        <f t="shared" si="49"/>
        <v>667594.90000000014</v>
      </c>
      <c r="K402" s="37">
        <f t="shared" si="50"/>
        <v>0.39107794200163204</v>
      </c>
      <c r="L402" s="37">
        <f t="shared" si="51"/>
        <v>-0.92927388672788425</v>
      </c>
      <c r="M402" s="37">
        <f t="shared" si="52"/>
        <v>-0.18810392266884277</v>
      </c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2:25" s="17" customFormat="1" ht="12" customHeight="1" x14ac:dyDescent="0.2">
      <c r="B403" s="43" t="s">
        <v>78</v>
      </c>
      <c r="C403" s="17" t="s">
        <v>79</v>
      </c>
      <c r="D403" s="18">
        <v>176000</v>
      </c>
      <c r="E403" s="18">
        <v>176000</v>
      </c>
      <c r="F403" s="18">
        <v>0</v>
      </c>
      <c r="G403" s="18">
        <v>0</v>
      </c>
      <c r="H403" s="18">
        <v>0</v>
      </c>
      <c r="I403" s="18">
        <f t="shared" ref="I403:I470" si="53">SUM(G403:H403)</f>
        <v>0</v>
      </c>
      <c r="J403" s="18">
        <f t="shared" ref="J403:J470" si="54">E403-I403</f>
        <v>176000</v>
      </c>
      <c r="K403" s="37">
        <f t="shared" ref="K403:K470" si="55">IF(E403=0,"NA",J403/E403)</f>
        <v>1</v>
      </c>
      <c r="L403" s="37">
        <f t="shared" ref="L403:L470" si="56">IF(E403=0,"NA",(  ( F403 - (E403/$L$6)) / (E403/$L$6)))</f>
        <v>-1</v>
      </c>
      <c r="M403" s="37">
        <f t="shared" ref="M403:M470" si="57">IF(E403=0,"NA",(  ( G403 - ($M$6*(E403/12))) / ($M$6*(E403/12))))</f>
        <v>-1</v>
      </c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2:25" s="17" customFormat="1" ht="12" customHeight="1" x14ac:dyDescent="0.2">
      <c r="B404" s="43" t="s">
        <v>288</v>
      </c>
      <c r="C404" s="17" t="s">
        <v>289</v>
      </c>
      <c r="D404" s="18">
        <v>2100000</v>
      </c>
      <c r="E404" s="18">
        <v>2100000</v>
      </c>
      <c r="F404" s="18">
        <v>0</v>
      </c>
      <c r="G404" s="18">
        <v>0</v>
      </c>
      <c r="H404" s="18">
        <v>0</v>
      </c>
      <c r="I404" s="18">
        <f t="shared" si="53"/>
        <v>0</v>
      </c>
      <c r="J404" s="18">
        <f t="shared" si="54"/>
        <v>2100000</v>
      </c>
      <c r="K404" s="37">
        <f t="shared" si="55"/>
        <v>1</v>
      </c>
      <c r="L404" s="37">
        <f t="shared" si="56"/>
        <v>-1</v>
      </c>
      <c r="M404" s="37">
        <f t="shared" si="57"/>
        <v>-1</v>
      </c>
      <c r="O404" s="51"/>
      <c r="P404" s="51"/>
      <c r="Q404" s="51"/>
      <c r="R404" s="54"/>
      <c r="S404" s="54"/>
      <c r="T404" s="54"/>
      <c r="U404" s="54"/>
      <c r="V404" s="54"/>
      <c r="W404" s="51"/>
      <c r="X404" s="51"/>
      <c r="Y404" s="51"/>
    </row>
    <row r="405" spans="2:25" s="17" customFormat="1" ht="12" customHeight="1" x14ac:dyDescent="0.2">
      <c r="B405" s="43" t="s">
        <v>82</v>
      </c>
      <c r="C405" s="17" t="s">
        <v>83</v>
      </c>
      <c r="D405" s="18">
        <v>2075469.0699999998</v>
      </c>
      <c r="E405" s="18">
        <v>2075469.0699999998</v>
      </c>
      <c r="F405" s="18">
        <v>228326.07</v>
      </c>
      <c r="G405" s="18">
        <v>1837431.4000000001</v>
      </c>
      <c r="H405" s="18">
        <v>0</v>
      </c>
      <c r="I405" s="18">
        <f t="shared" si="53"/>
        <v>1837431.4000000001</v>
      </c>
      <c r="J405" s="18">
        <f t="shared" si="54"/>
        <v>238037.66999999969</v>
      </c>
      <c r="K405" s="37">
        <f t="shared" si="55"/>
        <v>0.11469102259375019</v>
      </c>
      <c r="L405" s="37">
        <f t="shared" si="56"/>
        <v>-0.88998820878597817</v>
      </c>
      <c r="M405" s="37">
        <f t="shared" si="57"/>
        <v>0.18041196987499963</v>
      </c>
      <c r="O405" s="51"/>
      <c r="P405" s="51"/>
      <c r="Q405" s="51"/>
      <c r="R405" s="54"/>
      <c r="S405" s="54"/>
      <c r="T405" s="54"/>
      <c r="U405" s="54"/>
      <c r="V405" s="54"/>
      <c r="W405" s="51"/>
      <c r="X405" s="51"/>
      <c r="Y405" s="51"/>
    </row>
    <row r="406" spans="2:25" s="17" customFormat="1" x14ac:dyDescent="0.2">
      <c r="B406" s="43" t="s">
        <v>84</v>
      </c>
      <c r="C406" s="17" t="s">
        <v>85</v>
      </c>
      <c r="D406" s="18">
        <v>2196950</v>
      </c>
      <c r="E406" s="18">
        <v>1052318</v>
      </c>
      <c r="F406" s="18">
        <v>802.44</v>
      </c>
      <c r="G406" s="18">
        <v>154558.40999999997</v>
      </c>
      <c r="H406" s="18">
        <v>50683.58</v>
      </c>
      <c r="I406" s="18">
        <f t="shared" si="53"/>
        <v>205241.99</v>
      </c>
      <c r="J406" s="18">
        <f t="shared" si="54"/>
        <v>847076.01</v>
      </c>
      <c r="K406" s="37">
        <f t="shared" si="55"/>
        <v>0.80496200768208848</v>
      </c>
      <c r="L406" s="37">
        <f t="shared" si="56"/>
        <v>-0.99923745483779625</v>
      </c>
      <c r="M406" s="37">
        <f t="shared" si="57"/>
        <v>-0.80416767555054658</v>
      </c>
      <c r="O406" s="51"/>
      <c r="P406" s="51"/>
      <c r="Q406" s="51"/>
      <c r="R406" s="54"/>
      <c r="S406" s="54"/>
      <c r="T406" s="54"/>
      <c r="U406" s="54"/>
      <c r="V406" s="54"/>
      <c r="W406" s="51"/>
      <c r="X406" s="51"/>
      <c r="Y406" s="51"/>
    </row>
    <row r="407" spans="2:25" s="17" customFormat="1" x14ac:dyDescent="0.2">
      <c r="B407" s="43" t="s">
        <v>230</v>
      </c>
      <c r="C407" s="17" t="s">
        <v>231</v>
      </c>
      <c r="D407" s="18">
        <v>40000</v>
      </c>
      <c r="E407" s="18">
        <v>40000</v>
      </c>
      <c r="F407" s="18">
        <v>0</v>
      </c>
      <c r="G407" s="18">
        <v>0</v>
      </c>
      <c r="H407" s="18">
        <v>0</v>
      </c>
      <c r="I407" s="18">
        <f t="shared" si="53"/>
        <v>0</v>
      </c>
      <c r="J407" s="18">
        <f t="shared" si="54"/>
        <v>40000</v>
      </c>
      <c r="K407" s="37">
        <f t="shared" si="55"/>
        <v>1</v>
      </c>
      <c r="L407" s="37">
        <f t="shared" si="56"/>
        <v>-1</v>
      </c>
      <c r="M407" s="37">
        <f t="shared" si="57"/>
        <v>-1</v>
      </c>
      <c r="O407" s="51"/>
      <c r="P407" s="51"/>
      <c r="Q407" s="51"/>
      <c r="R407" s="54"/>
      <c r="S407" s="54"/>
      <c r="T407" s="54"/>
      <c r="U407" s="54"/>
      <c r="V407" s="54"/>
      <c r="W407" s="51"/>
      <c r="X407" s="51"/>
      <c r="Y407" s="51"/>
    </row>
    <row r="408" spans="2:25" s="17" customFormat="1" x14ac:dyDescent="0.2">
      <c r="B408" s="43" t="s">
        <v>291</v>
      </c>
      <c r="C408" s="17" t="s">
        <v>292</v>
      </c>
      <c r="D408" s="18">
        <v>25000</v>
      </c>
      <c r="E408" s="18">
        <v>2000</v>
      </c>
      <c r="F408" s="18">
        <v>0</v>
      </c>
      <c r="G408" s="18">
        <v>51.5</v>
      </c>
      <c r="H408" s="18">
        <v>0</v>
      </c>
      <c r="I408" s="18">
        <f t="shared" si="53"/>
        <v>51.5</v>
      </c>
      <c r="J408" s="18">
        <f t="shared" si="54"/>
        <v>1948.5</v>
      </c>
      <c r="K408" s="37">
        <f t="shared" si="55"/>
        <v>0.97424999999999995</v>
      </c>
      <c r="L408" s="37">
        <f t="shared" si="56"/>
        <v>-1</v>
      </c>
      <c r="M408" s="37">
        <f t="shared" si="57"/>
        <v>-0.96566666666666667</v>
      </c>
      <c r="O408" s="51"/>
      <c r="P408" s="51"/>
      <c r="Q408" s="51"/>
      <c r="R408" s="54"/>
      <c r="S408" s="54"/>
      <c r="T408" s="54"/>
      <c r="U408" s="54"/>
      <c r="V408" s="54"/>
      <c r="W408" s="51"/>
      <c r="X408" s="51"/>
      <c r="Y408" s="51"/>
    </row>
    <row r="409" spans="2:25" s="17" customFormat="1" x14ac:dyDescent="0.2">
      <c r="B409" s="43" t="s">
        <v>86</v>
      </c>
      <c r="C409" s="17" t="s">
        <v>87</v>
      </c>
      <c r="D409" s="18">
        <v>2165500</v>
      </c>
      <c r="E409" s="18">
        <v>1937360</v>
      </c>
      <c r="F409" s="18">
        <v>1251.829999999999</v>
      </c>
      <c r="G409" s="18">
        <v>48192.03</v>
      </c>
      <c r="H409" s="18">
        <v>83022.34</v>
      </c>
      <c r="I409" s="18">
        <f t="shared" si="53"/>
        <v>131214.37</v>
      </c>
      <c r="J409" s="18">
        <f t="shared" si="54"/>
        <v>1806145.63</v>
      </c>
      <c r="K409" s="37">
        <f t="shared" si="55"/>
        <v>0.93227156026758051</v>
      </c>
      <c r="L409" s="37">
        <f t="shared" si="56"/>
        <v>-0.99935384750381961</v>
      </c>
      <c r="M409" s="37">
        <f t="shared" si="57"/>
        <v>-0.96683319568897885</v>
      </c>
      <c r="O409" s="51"/>
      <c r="P409" s="51"/>
      <c r="Q409" s="51"/>
      <c r="R409" s="54"/>
      <c r="S409" s="54"/>
      <c r="T409" s="54"/>
      <c r="U409" s="54"/>
      <c r="V409" s="54"/>
      <c r="W409" s="51"/>
      <c r="X409" s="51"/>
      <c r="Y409" s="51"/>
    </row>
    <row r="410" spans="2:25" s="17" customFormat="1" x14ac:dyDescent="0.2">
      <c r="B410" s="43" t="s">
        <v>381</v>
      </c>
      <c r="C410" s="17" t="s">
        <v>382</v>
      </c>
      <c r="D410" s="18">
        <v>500000</v>
      </c>
      <c r="E410" s="18">
        <v>1010933.9</v>
      </c>
      <c r="F410" s="18">
        <v>111498.03</v>
      </c>
      <c r="G410" s="18">
        <v>542597.01</v>
      </c>
      <c r="H410" s="18">
        <v>142502.5</v>
      </c>
      <c r="I410" s="18">
        <f t="shared" si="53"/>
        <v>685099.51</v>
      </c>
      <c r="J410" s="18">
        <f t="shared" si="54"/>
        <v>325834.39</v>
      </c>
      <c r="K410" s="37">
        <f t="shared" si="55"/>
        <v>0.32231028161188385</v>
      </c>
      <c r="L410" s="37">
        <f t="shared" si="56"/>
        <v>-0.88970789287014707</v>
      </c>
      <c r="M410" s="37">
        <f t="shared" si="57"/>
        <v>-0.2843620339569185</v>
      </c>
      <c r="O410" s="51"/>
      <c r="P410" s="51"/>
      <c r="Q410" s="51"/>
      <c r="R410" s="54"/>
      <c r="S410" s="54"/>
      <c r="T410" s="54"/>
      <c r="U410" s="54"/>
      <c r="V410" s="54"/>
      <c r="W410" s="51"/>
      <c r="X410" s="51"/>
      <c r="Y410" s="51"/>
    </row>
    <row r="411" spans="2:25" s="17" customFormat="1" x14ac:dyDescent="0.2">
      <c r="B411" s="43" t="s">
        <v>236</v>
      </c>
      <c r="C411" s="17" t="s">
        <v>237</v>
      </c>
      <c r="D411" s="18">
        <v>180000</v>
      </c>
      <c r="E411" s="18">
        <v>186500</v>
      </c>
      <c r="F411" s="18">
        <v>268.59000000000003</v>
      </c>
      <c r="G411" s="18">
        <v>1975.0900000000001</v>
      </c>
      <c r="H411" s="18">
        <v>1974.84</v>
      </c>
      <c r="I411" s="18">
        <f t="shared" si="53"/>
        <v>3949.9300000000003</v>
      </c>
      <c r="J411" s="18">
        <f t="shared" si="54"/>
        <v>182550.07</v>
      </c>
      <c r="K411" s="37">
        <f t="shared" si="55"/>
        <v>0.97882075067024132</v>
      </c>
      <c r="L411" s="37">
        <f t="shared" si="56"/>
        <v>-0.99855983914209112</v>
      </c>
      <c r="M411" s="37">
        <f t="shared" si="57"/>
        <v>-0.98587960679177844</v>
      </c>
      <c r="O411" s="51"/>
      <c r="P411" s="51"/>
      <c r="Q411" s="51"/>
      <c r="R411" s="54"/>
      <c r="S411" s="54"/>
      <c r="T411" s="54"/>
      <c r="U411" s="54"/>
      <c r="V411" s="54"/>
      <c r="W411" s="51"/>
      <c r="X411" s="51"/>
      <c r="Y411" s="51"/>
    </row>
    <row r="412" spans="2:25" s="17" customFormat="1" x14ac:dyDescent="0.2">
      <c r="B412" s="43" t="s">
        <v>92</v>
      </c>
      <c r="C412" s="17" t="s">
        <v>93</v>
      </c>
      <c r="D412" s="18">
        <v>1500</v>
      </c>
      <c r="E412" s="18">
        <v>29500</v>
      </c>
      <c r="F412" s="18">
        <v>0</v>
      </c>
      <c r="G412" s="18">
        <v>16690</v>
      </c>
      <c r="H412" s="18">
        <v>7440</v>
      </c>
      <c r="I412" s="18">
        <f t="shared" si="53"/>
        <v>24130</v>
      </c>
      <c r="J412" s="18">
        <f t="shared" si="54"/>
        <v>5370</v>
      </c>
      <c r="K412" s="37">
        <f t="shared" si="55"/>
        <v>0.18203389830508473</v>
      </c>
      <c r="L412" s="37">
        <f t="shared" si="56"/>
        <v>-1</v>
      </c>
      <c r="M412" s="37">
        <f t="shared" si="57"/>
        <v>-0.24564971751412429</v>
      </c>
      <c r="O412" s="51"/>
      <c r="P412" s="51"/>
      <c r="Q412" s="51"/>
      <c r="R412" s="54"/>
      <c r="S412" s="54"/>
      <c r="T412" s="54"/>
      <c r="U412" s="54"/>
      <c r="V412" s="54"/>
      <c r="W412" s="51"/>
      <c r="X412" s="51"/>
      <c r="Y412" s="51"/>
    </row>
    <row r="413" spans="2:25" s="17" customFormat="1" x14ac:dyDescent="0.2">
      <c r="B413" s="43" t="s">
        <v>94</v>
      </c>
      <c r="C413" s="17" t="s">
        <v>95</v>
      </c>
      <c r="D413" s="18">
        <v>145000</v>
      </c>
      <c r="E413" s="18">
        <v>140400</v>
      </c>
      <c r="F413" s="18">
        <v>3939.85</v>
      </c>
      <c r="G413" s="18">
        <v>29050.9</v>
      </c>
      <c r="H413" s="18">
        <v>0</v>
      </c>
      <c r="I413" s="18">
        <f t="shared" si="53"/>
        <v>29050.9</v>
      </c>
      <c r="J413" s="18">
        <f t="shared" si="54"/>
        <v>111349.1</v>
      </c>
      <c r="K413" s="37">
        <f t="shared" si="55"/>
        <v>0.79308475783475785</v>
      </c>
      <c r="L413" s="37">
        <f t="shared" si="56"/>
        <v>-0.97193839031339024</v>
      </c>
      <c r="M413" s="37">
        <f t="shared" si="57"/>
        <v>-0.7241130104463438</v>
      </c>
      <c r="O413" s="51"/>
      <c r="P413" s="51"/>
      <c r="Q413" s="51"/>
      <c r="R413" s="54"/>
      <c r="S413" s="54"/>
      <c r="T413" s="54"/>
      <c r="U413" s="54"/>
      <c r="V413" s="54"/>
      <c r="W413" s="51"/>
      <c r="X413" s="51"/>
      <c r="Y413" s="51"/>
    </row>
    <row r="414" spans="2:25" s="17" customFormat="1" x14ac:dyDescent="0.2">
      <c r="B414" s="43" t="s">
        <v>96</v>
      </c>
      <c r="C414" s="17" t="s">
        <v>97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f t="shared" si="53"/>
        <v>0</v>
      </c>
      <c r="J414" s="18">
        <f t="shared" si="54"/>
        <v>0</v>
      </c>
      <c r="K414" s="37" t="str">
        <f t="shared" si="55"/>
        <v>NA</v>
      </c>
      <c r="L414" s="37" t="str">
        <f t="shared" si="56"/>
        <v>NA</v>
      </c>
      <c r="M414" s="37" t="str">
        <f t="shared" si="57"/>
        <v>NA</v>
      </c>
      <c r="O414" s="51"/>
      <c r="P414" s="51"/>
      <c r="Q414" s="51"/>
      <c r="R414" s="54"/>
      <c r="S414" s="54"/>
      <c r="T414" s="54"/>
      <c r="U414" s="54"/>
      <c r="V414" s="54"/>
      <c r="W414" s="51"/>
      <c r="X414" s="51"/>
      <c r="Y414" s="51"/>
    </row>
    <row r="415" spans="2:25" s="17" customFormat="1" x14ac:dyDescent="0.2">
      <c r="B415" s="43" t="s">
        <v>98</v>
      </c>
      <c r="C415" s="17" t="s">
        <v>99</v>
      </c>
      <c r="D415" s="18">
        <v>6138060</v>
      </c>
      <c r="E415" s="18">
        <v>916638</v>
      </c>
      <c r="F415" s="18">
        <v>51234.840000000004</v>
      </c>
      <c r="G415" s="18">
        <v>311559.30000000005</v>
      </c>
      <c r="H415" s="18">
        <v>334096.48</v>
      </c>
      <c r="I415" s="18">
        <f t="shared" si="53"/>
        <v>645655.78</v>
      </c>
      <c r="J415" s="18">
        <f t="shared" si="54"/>
        <v>270982.21999999997</v>
      </c>
      <c r="K415" s="37">
        <f t="shared" si="55"/>
        <v>0.29562621231063951</v>
      </c>
      <c r="L415" s="37">
        <f t="shared" si="56"/>
        <v>-0.94410569930550559</v>
      </c>
      <c r="M415" s="37">
        <f t="shared" si="57"/>
        <v>-0.54680866383457805</v>
      </c>
      <c r="O415" s="51"/>
      <c r="P415" s="51"/>
      <c r="Q415" s="51"/>
      <c r="R415" s="54"/>
      <c r="S415" s="54"/>
      <c r="T415" s="54"/>
      <c r="U415" s="54"/>
      <c r="V415" s="54"/>
      <c r="W415" s="51"/>
      <c r="X415" s="51"/>
      <c r="Y415" s="51"/>
    </row>
    <row r="416" spans="2:25" s="17" customFormat="1" x14ac:dyDescent="0.2">
      <c r="B416" s="43" t="s">
        <v>240</v>
      </c>
      <c r="C416" s="17" t="s">
        <v>241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f t="shared" si="53"/>
        <v>0</v>
      </c>
      <c r="J416" s="18">
        <f t="shared" si="54"/>
        <v>0</v>
      </c>
      <c r="K416" s="37" t="str">
        <f t="shared" si="55"/>
        <v>NA</v>
      </c>
      <c r="L416" s="37" t="str">
        <f t="shared" si="56"/>
        <v>NA</v>
      </c>
      <c r="M416" s="37" t="str">
        <f t="shared" si="57"/>
        <v>NA</v>
      </c>
      <c r="O416" s="51"/>
      <c r="P416" s="51"/>
      <c r="Q416" s="51"/>
      <c r="R416" s="54"/>
      <c r="S416" s="54"/>
      <c r="T416" s="54"/>
      <c r="U416" s="54"/>
      <c r="V416" s="54"/>
      <c r="W416" s="51"/>
      <c r="X416" s="51"/>
      <c r="Y416" s="51"/>
    </row>
    <row r="417" spans="1:25" s="17" customFormat="1" x14ac:dyDescent="0.2">
      <c r="B417" s="43" t="s">
        <v>100</v>
      </c>
      <c r="C417" s="17" t="s">
        <v>101</v>
      </c>
      <c r="D417" s="18">
        <v>45500</v>
      </c>
      <c r="E417" s="18">
        <v>814132</v>
      </c>
      <c r="F417" s="18">
        <v>796632</v>
      </c>
      <c r="G417" s="18">
        <v>810685.16</v>
      </c>
      <c r="H417" s="18">
        <v>0</v>
      </c>
      <c r="I417" s="18">
        <f t="shared" si="53"/>
        <v>810685.16</v>
      </c>
      <c r="J417" s="18">
        <f t="shared" si="54"/>
        <v>3446.8399999999674</v>
      </c>
      <c r="K417" s="37">
        <f t="shared" si="55"/>
        <v>4.2337606186711339E-3</v>
      </c>
      <c r="L417" s="37">
        <f t="shared" si="56"/>
        <v>-2.1495285776753647E-2</v>
      </c>
      <c r="M417" s="37">
        <f t="shared" si="57"/>
        <v>0.32768831917510516</v>
      </c>
      <c r="O417" s="51"/>
      <c r="P417" s="51"/>
      <c r="Q417" s="51"/>
      <c r="R417" s="54"/>
      <c r="S417" s="54"/>
      <c r="T417" s="54"/>
      <c r="U417" s="54"/>
      <c r="V417" s="54"/>
      <c r="W417" s="51"/>
      <c r="X417" s="51"/>
      <c r="Y417" s="51"/>
    </row>
    <row r="418" spans="1:25" s="17" customFormat="1" x14ac:dyDescent="0.2">
      <c r="B418" s="43" t="s">
        <v>102</v>
      </c>
      <c r="C418" s="17" t="s">
        <v>103</v>
      </c>
      <c r="D418" s="18">
        <v>265171.63</v>
      </c>
      <c r="E418" s="18">
        <v>5135233.63</v>
      </c>
      <c r="F418" s="18">
        <v>335909.36</v>
      </c>
      <c r="G418" s="18">
        <v>3233074.72</v>
      </c>
      <c r="H418" s="18">
        <v>935973.99</v>
      </c>
      <c r="I418" s="18">
        <f t="shared" si="53"/>
        <v>4169048.71</v>
      </c>
      <c r="J418" s="18">
        <f t="shared" si="54"/>
        <v>966184.91999999993</v>
      </c>
      <c r="K418" s="37">
        <f t="shared" si="55"/>
        <v>0.18814819141928699</v>
      </c>
      <c r="L418" s="37">
        <f t="shared" si="56"/>
        <v>-0.93458732665294519</v>
      </c>
      <c r="M418" s="37">
        <f t="shared" si="57"/>
        <v>-0.1605510860986214</v>
      </c>
      <c r="O418" s="51"/>
      <c r="P418" s="51"/>
      <c r="Q418" s="51"/>
      <c r="R418" s="54"/>
      <c r="S418" s="54"/>
      <c r="T418" s="54"/>
      <c r="U418" s="54"/>
      <c r="V418" s="54"/>
      <c r="W418" s="51"/>
      <c r="X418" s="51"/>
      <c r="Y418" s="51"/>
    </row>
    <row r="419" spans="1:25" s="17" customFormat="1" x14ac:dyDescent="0.2">
      <c r="B419" s="43" t="s">
        <v>104</v>
      </c>
      <c r="C419" s="17" t="s">
        <v>105</v>
      </c>
      <c r="D419" s="18">
        <v>58108</v>
      </c>
      <c r="E419" s="18">
        <v>58908</v>
      </c>
      <c r="F419" s="18">
        <v>864.88</v>
      </c>
      <c r="G419" s="18">
        <v>7938.91</v>
      </c>
      <c r="H419" s="18">
        <v>2024.69</v>
      </c>
      <c r="I419" s="18">
        <f t="shared" si="53"/>
        <v>9963.6</v>
      </c>
      <c r="J419" s="18">
        <f t="shared" si="54"/>
        <v>48944.4</v>
      </c>
      <c r="K419" s="37">
        <f t="shared" si="55"/>
        <v>0.83086168262375226</v>
      </c>
      <c r="L419" s="37">
        <f t="shared" si="56"/>
        <v>-0.98531812317512057</v>
      </c>
      <c r="M419" s="37">
        <f t="shared" si="57"/>
        <v>-0.82030940902197769</v>
      </c>
      <c r="O419" s="51"/>
      <c r="P419" s="51"/>
      <c r="Q419" s="51"/>
      <c r="R419" s="54"/>
      <c r="S419" s="54"/>
      <c r="T419" s="54"/>
      <c r="U419" s="54"/>
      <c r="V419" s="54"/>
      <c r="W419" s="51"/>
      <c r="X419" s="51"/>
      <c r="Y419" s="51"/>
    </row>
    <row r="420" spans="1:25" s="17" customFormat="1" x14ac:dyDescent="0.2">
      <c r="B420" s="43" t="s">
        <v>369</v>
      </c>
      <c r="C420" s="17" t="s">
        <v>370</v>
      </c>
      <c r="D420" s="18">
        <v>8100000</v>
      </c>
      <c r="E420" s="18">
        <v>9215000</v>
      </c>
      <c r="F420" s="18">
        <v>1489500.65</v>
      </c>
      <c r="G420" s="18">
        <v>6051567.29</v>
      </c>
      <c r="H420" s="18">
        <v>2505240.0499999998</v>
      </c>
      <c r="I420" s="18">
        <f t="shared" si="53"/>
        <v>8556807.3399999999</v>
      </c>
      <c r="J420" s="18">
        <f t="shared" si="54"/>
        <v>658192.66000000015</v>
      </c>
      <c r="K420" s="37">
        <f t="shared" si="55"/>
        <v>7.1426224633749341E-2</v>
      </c>
      <c r="L420" s="37">
        <f t="shared" si="56"/>
        <v>-0.83836129679869775</v>
      </c>
      <c r="M420" s="37">
        <f t="shared" si="57"/>
        <v>-0.12438888913004159</v>
      </c>
      <c r="O420" s="51"/>
      <c r="P420" s="51"/>
      <c r="Q420" s="51"/>
      <c r="R420" s="54"/>
      <c r="S420" s="54"/>
      <c r="T420" s="54"/>
      <c r="U420" s="54"/>
      <c r="V420" s="54"/>
      <c r="W420" s="51"/>
      <c r="X420" s="51"/>
      <c r="Y420" s="51"/>
    </row>
    <row r="421" spans="1:25" s="17" customFormat="1" x14ac:dyDescent="0.2">
      <c r="B421" s="43" t="s">
        <v>383</v>
      </c>
      <c r="C421" s="17" t="s">
        <v>384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f t="shared" si="53"/>
        <v>0</v>
      </c>
      <c r="J421" s="18">
        <f t="shared" si="54"/>
        <v>0</v>
      </c>
      <c r="K421" s="37" t="str">
        <f t="shared" si="55"/>
        <v>NA</v>
      </c>
      <c r="L421" s="37" t="str">
        <f t="shared" si="56"/>
        <v>NA</v>
      </c>
      <c r="M421" s="37" t="str">
        <f t="shared" si="57"/>
        <v>NA</v>
      </c>
      <c r="O421" s="51"/>
      <c r="P421" s="51"/>
      <c r="Q421" s="51"/>
      <c r="R421" s="54"/>
      <c r="S421" s="54"/>
      <c r="T421" s="54"/>
      <c r="U421" s="54"/>
      <c r="V421" s="54"/>
      <c r="W421" s="51"/>
      <c r="X421" s="51"/>
      <c r="Y421" s="51"/>
    </row>
    <row r="422" spans="1:25" s="17" customFormat="1" x14ac:dyDescent="0.2">
      <c r="B422" s="43" t="s">
        <v>134</v>
      </c>
      <c r="C422" s="17" t="s">
        <v>135</v>
      </c>
      <c r="D422" s="18">
        <v>750000</v>
      </c>
      <c r="E422" s="18">
        <v>750000</v>
      </c>
      <c r="F422" s="18">
        <v>0</v>
      </c>
      <c r="G422" s="18">
        <v>0</v>
      </c>
      <c r="H422" s="18">
        <v>0</v>
      </c>
      <c r="I422" s="18">
        <f t="shared" si="53"/>
        <v>0</v>
      </c>
      <c r="J422" s="18">
        <f t="shared" si="54"/>
        <v>750000</v>
      </c>
      <c r="K422" s="37">
        <f t="shared" si="55"/>
        <v>1</v>
      </c>
      <c r="L422" s="37">
        <f t="shared" si="56"/>
        <v>-1</v>
      </c>
      <c r="M422" s="37">
        <f t="shared" si="57"/>
        <v>-1</v>
      </c>
      <c r="O422" s="51"/>
      <c r="P422" s="51"/>
      <c r="Q422" s="51"/>
      <c r="R422" s="54"/>
      <c r="S422" s="54"/>
      <c r="T422" s="54"/>
      <c r="U422" s="54"/>
      <c r="V422" s="54"/>
      <c r="W422" s="51"/>
      <c r="X422" s="51"/>
      <c r="Y422" s="51"/>
    </row>
    <row r="423" spans="1:25" s="17" customFormat="1" x14ac:dyDescent="0.2">
      <c r="B423" s="43" t="s">
        <v>110</v>
      </c>
      <c r="C423" s="17" t="s">
        <v>111</v>
      </c>
      <c r="D423" s="18">
        <v>2600000</v>
      </c>
      <c r="E423" s="18">
        <v>3719071.2199999997</v>
      </c>
      <c r="F423" s="18">
        <v>0</v>
      </c>
      <c r="G423" s="18">
        <v>0</v>
      </c>
      <c r="H423" s="18">
        <v>0</v>
      </c>
      <c r="I423" s="18">
        <f t="shared" si="53"/>
        <v>0</v>
      </c>
      <c r="J423" s="18">
        <f t="shared" si="54"/>
        <v>3719071.2199999997</v>
      </c>
      <c r="K423" s="37">
        <f t="shared" si="55"/>
        <v>1</v>
      </c>
      <c r="L423" s="37">
        <f t="shared" si="56"/>
        <v>-1</v>
      </c>
      <c r="M423" s="37">
        <f t="shared" si="57"/>
        <v>-1</v>
      </c>
      <c r="O423" s="51"/>
      <c r="P423" s="51"/>
      <c r="Q423" s="51"/>
      <c r="R423" s="54"/>
      <c r="S423" s="54"/>
      <c r="T423" s="54"/>
      <c r="U423" s="54"/>
      <c r="V423" s="54"/>
      <c r="W423" s="51"/>
      <c r="X423" s="51"/>
      <c r="Y423" s="51"/>
    </row>
    <row r="424" spans="1:25" s="17" customFormat="1" x14ac:dyDescent="0.2">
      <c r="B424" s="43" t="s">
        <v>138</v>
      </c>
      <c r="C424" s="17" t="s">
        <v>139</v>
      </c>
      <c r="D424" s="18">
        <v>3250000</v>
      </c>
      <c r="E424" s="18">
        <v>3330429</v>
      </c>
      <c r="F424" s="18">
        <v>0</v>
      </c>
      <c r="G424" s="18">
        <v>0</v>
      </c>
      <c r="H424" s="18">
        <v>1958990</v>
      </c>
      <c r="I424" s="18">
        <f t="shared" si="53"/>
        <v>1958990</v>
      </c>
      <c r="J424" s="18">
        <f t="shared" si="54"/>
        <v>1371439</v>
      </c>
      <c r="K424" s="37">
        <f t="shared" si="55"/>
        <v>0.4117904930566002</v>
      </c>
      <c r="L424" s="37">
        <f t="shared" si="56"/>
        <v>-1</v>
      </c>
      <c r="M424" s="37">
        <f t="shared" si="57"/>
        <v>-1</v>
      </c>
      <c r="O424" s="51"/>
      <c r="P424" s="51"/>
      <c r="Q424" s="51"/>
      <c r="R424" s="54"/>
      <c r="S424" s="54"/>
      <c r="T424" s="54"/>
      <c r="U424" s="54"/>
      <c r="V424" s="54"/>
      <c r="W424" s="51"/>
      <c r="X424" s="51"/>
      <c r="Y424" s="51"/>
    </row>
    <row r="425" spans="1:25" s="17" customFormat="1" x14ac:dyDescent="0.2">
      <c r="B425" s="43" t="s">
        <v>112</v>
      </c>
      <c r="C425" s="17" t="s">
        <v>113</v>
      </c>
      <c r="D425" s="18">
        <v>30000</v>
      </c>
      <c r="E425" s="18">
        <v>30000</v>
      </c>
      <c r="F425" s="18">
        <v>0</v>
      </c>
      <c r="G425" s="18">
        <v>0</v>
      </c>
      <c r="H425" s="18">
        <v>14.13</v>
      </c>
      <c r="I425" s="18">
        <f t="shared" si="53"/>
        <v>14.13</v>
      </c>
      <c r="J425" s="18">
        <f t="shared" si="54"/>
        <v>29985.87</v>
      </c>
      <c r="K425" s="37">
        <f t="shared" si="55"/>
        <v>0.999529</v>
      </c>
      <c r="L425" s="37">
        <f t="shared" si="56"/>
        <v>-1</v>
      </c>
      <c r="M425" s="37">
        <f t="shared" si="57"/>
        <v>-1</v>
      </c>
      <c r="O425" s="51"/>
      <c r="P425" s="51"/>
      <c r="Q425" s="51"/>
      <c r="R425" s="54"/>
      <c r="S425" s="54"/>
      <c r="T425" s="54"/>
      <c r="U425" s="54"/>
      <c r="V425" s="54"/>
      <c r="W425" s="51"/>
      <c r="X425" s="51"/>
      <c r="Y425" s="51"/>
    </row>
    <row r="426" spans="1:25" s="17" customFormat="1" x14ac:dyDescent="0.2">
      <c r="B426" s="43" t="s">
        <v>114</v>
      </c>
      <c r="C426" s="17" t="s">
        <v>115</v>
      </c>
      <c r="D426" s="18">
        <v>167000</v>
      </c>
      <c r="E426" s="18">
        <v>171600</v>
      </c>
      <c r="F426" s="18">
        <v>3801</v>
      </c>
      <c r="G426" s="18">
        <v>9598</v>
      </c>
      <c r="H426" s="18">
        <v>13298</v>
      </c>
      <c r="I426" s="18">
        <f t="shared" si="53"/>
        <v>22896</v>
      </c>
      <c r="J426" s="18">
        <f t="shared" si="54"/>
        <v>148704</v>
      </c>
      <c r="K426" s="37">
        <f t="shared" si="55"/>
        <v>0.86657342657342662</v>
      </c>
      <c r="L426" s="37">
        <f t="shared" si="56"/>
        <v>-0.97784965034965032</v>
      </c>
      <c r="M426" s="37">
        <f t="shared" si="57"/>
        <v>-0.92542346542346543</v>
      </c>
      <c r="O426" s="51"/>
      <c r="P426" s="51"/>
      <c r="Q426" s="51"/>
      <c r="R426" s="54"/>
      <c r="S426" s="54"/>
      <c r="T426" s="54"/>
      <c r="U426" s="54"/>
      <c r="V426" s="54"/>
      <c r="W426" s="51"/>
      <c r="X426" s="51"/>
      <c r="Y426" s="51"/>
    </row>
    <row r="427" spans="1:25" s="17" customFormat="1" x14ac:dyDescent="0.2">
      <c r="B427" s="43" t="s">
        <v>116</v>
      </c>
      <c r="C427" s="17" t="s">
        <v>117</v>
      </c>
      <c r="D427" s="18">
        <v>1000000</v>
      </c>
      <c r="E427" s="18">
        <v>457607</v>
      </c>
      <c r="F427" s="18">
        <v>0</v>
      </c>
      <c r="G427" s="18">
        <v>0</v>
      </c>
      <c r="H427" s="18">
        <v>0</v>
      </c>
      <c r="I427" s="18">
        <f t="shared" si="53"/>
        <v>0</v>
      </c>
      <c r="J427" s="18">
        <f t="shared" si="54"/>
        <v>457607</v>
      </c>
      <c r="K427" s="37">
        <f t="shared" si="55"/>
        <v>1</v>
      </c>
      <c r="L427" s="37">
        <f t="shared" si="56"/>
        <v>-1</v>
      </c>
      <c r="M427" s="37">
        <f t="shared" si="57"/>
        <v>-1</v>
      </c>
      <c r="O427" s="51"/>
      <c r="P427" s="51"/>
      <c r="Q427" s="51"/>
      <c r="R427" s="54"/>
      <c r="S427" s="54"/>
      <c r="T427" s="54"/>
      <c r="U427" s="54"/>
      <c r="V427" s="54"/>
      <c r="W427" s="51"/>
      <c r="X427" s="51"/>
      <c r="Y427" s="51"/>
    </row>
    <row r="428" spans="1:25" s="17" customFormat="1" x14ac:dyDescent="0.2">
      <c r="B428" s="43" t="s">
        <v>385</v>
      </c>
      <c r="C428" s="17" t="s">
        <v>386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f t="shared" si="53"/>
        <v>0</v>
      </c>
      <c r="J428" s="18">
        <f t="shared" si="54"/>
        <v>0</v>
      </c>
      <c r="K428" s="37" t="str">
        <f t="shared" si="55"/>
        <v>NA</v>
      </c>
      <c r="L428" s="37" t="str">
        <f t="shared" si="56"/>
        <v>NA</v>
      </c>
      <c r="M428" s="37" t="str">
        <f t="shared" si="57"/>
        <v>NA</v>
      </c>
      <c r="O428" s="51"/>
      <c r="P428" s="51"/>
      <c r="Q428" s="51"/>
      <c r="R428" s="54"/>
      <c r="S428" s="54"/>
      <c r="T428" s="54"/>
      <c r="U428" s="54"/>
      <c r="V428" s="54"/>
      <c r="W428" s="51"/>
      <c r="X428" s="51"/>
      <c r="Y428" s="51"/>
    </row>
    <row r="429" spans="1:25" s="17" customFormat="1" x14ac:dyDescent="0.2">
      <c r="A429" s="62" t="s">
        <v>140</v>
      </c>
      <c r="B429" s="63"/>
      <c r="C429" s="62"/>
      <c r="D429" s="64">
        <v>81128867.840000004</v>
      </c>
      <c r="E429" s="64">
        <v>83537532.739999995</v>
      </c>
      <c r="F429" s="64">
        <v>7114805.3600000013</v>
      </c>
      <c r="G429" s="64">
        <v>45765547.389999986</v>
      </c>
      <c r="H429" s="64">
        <v>6035260.5999999996</v>
      </c>
      <c r="I429" s="64">
        <f t="shared" si="53"/>
        <v>51800807.989999987</v>
      </c>
      <c r="J429" s="64">
        <f t="shared" si="54"/>
        <v>31736724.750000007</v>
      </c>
      <c r="K429" s="65">
        <f t="shared" si="55"/>
        <v>0.37990976880747185</v>
      </c>
      <c r="L429" s="65">
        <f t="shared" si="56"/>
        <v>-0.91483103311006408</v>
      </c>
      <c r="M429" s="65">
        <f t="shared" si="57"/>
        <v>-0.26954115291802289</v>
      </c>
      <c r="O429" s="51"/>
      <c r="P429" s="51"/>
      <c r="Q429" s="51"/>
      <c r="R429" s="54"/>
      <c r="S429" s="54"/>
      <c r="T429" s="54"/>
      <c r="U429" s="54"/>
      <c r="V429" s="54"/>
      <c r="W429" s="51"/>
      <c r="X429" s="51"/>
      <c r="Y429" s="51"/>
    </row>
    <row r="430" spans="1:25" s="17" customFormat="1" x14ac:dyDescent="0.2">
      <c r="A430" s="17" t="s">
        <v>141</v>
      </c>
      <c r="B430" s="43" t="s">
        <v>67</v>
      </c>
      <c r="C430" s="17" t="s">
        <v>66</v>
      </c>
      <c r="D430" s="18">
        <v>0</v>
      </c>
      <c r="E430" s="18">
        <v>0</v>
      </c>
      <c r="F430" s="18">
        <v>69713.709999999992</v>
      </c>
      <c r="G430" s="18">
        <v>594947.26</v>
      </c>
      <c r="H430" s="18">
        <v>0</v>
      </c>
      <c r="I430" s="18">
        <f t="shared" si="53"/>
        <v>594947.26</v>
      </c>
      <c r="J430" s="18">
        <f t="shared" si="54"/>
        <v>-594947.26</v>
      </c>
      <c r="K430" s="37" t="str">
        <f t="shared" si="55"/>
        <v>NA</v>
      </c>
      <c r="L430" s="37" t="str">
        <f t="shared" si="56"/>
        <v>NA</v>
      </c>
      <c r="M430" s="37" t="str">
        <f t="shared" si="57"/>
        <v>NA</v>
      </c>
      <c r="O430" s="51"/>
      <c r="P430" s="51"/>
      <c r="Q430" s="51"/>
      <c r="R430" s="54"/>
      <c r="S430" s="54"/>
      <c r="T430" s="54"/>
      <c r="U430" s="54"/>
      <c r="V430" s="54"/>
      <c r="W430" s="51"/>
      <c r="X430" s="51"/>
      <c r="Y430" s="51"/>
    </row>
    <row r="431" spans="1:25" s="17" customFormat="1" x14ac:dyDescent="0.2">
      <c r="B431" s="43" t="s">
        <v>198</v>
      </c>
      <c r="C431" s="17" t="s">
        <v>199</v>
      </c>
      <c r="D431" s="18">
        <v>0</v>
      </c>
      <c r="E431" s="18">
        <v>0</v>
      </c>
      <c r="F431" s="18">
        <v>39062.5</v>
      </c>
      <c r="G431" s="18">
        <v>90812.5</v>
      </c>
      <c r="H431" s="18">
        <v>0</v>
      </c>
      <c r="I431" s="18">
        <f t="shared" si="53"/>
        <v>90812.5</v>
      </c>
      <c r="J431" s="18">
        <f t="shared" si="54"/>
        <v>-90812.5</v>
      </c>
      <c r="K431" s="37" t="str">
        <f t="shared" si="55"/>
        <v>NA</v>
      </c>
      <c r="L431" s="37" t="str">
        <f t="shared" si="56"/>
        <v>NA</v>
      </c>
      <c r="M431" s="37" t="str">
        <f t="shared" si="57"/>
        <v>NA</v>
      </c>
      <c r="O431" s="51"/>
      <c r="P431" s="51"/>
      <c r="Q431" s="51"/>
      <c r="R431" s="54"/>
      <c r="S431" s="54"/>
      <c r="T431" s="54"/>
      <c r="U431" s="54"/>
      <c r="V431" s="54"/>
      <c r="W431" s="51"/>
      <c r="X431" s="51"/>
      <c r="Y431" s="51"/>
    </row>
    <row r="432" spans="1:25" s="17" customFormat="1" x14ac:dyDescent="0.2">
      <c r="B432" s="43" t="s">
        <v>269</v>
      </c>
      <c r="C432" s="17" t="s">
        <v>270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f t="shared" si="53"/>
        <v>0</v>
      </c>
      <c r="J432" s="18">
        <f t="shared" si="54"/>
        <v>0</v>
      </c>
      <c r="K432" s="37" t="str">
        <f t="shared" si="55"/>
        <v>NA</v>
      </c>
      <c r="L432" s="37" t="str">
        <f t="shared" si="56"/>
        <v>NA</v>
      </c>
      <c r="M432" s="37" t="str">
        <f t="shared" si="57"/>
        <v>NA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2:25" s="17" customFormat="1" x14ac:dyDescent="0.2">
      <c r="B433" s="43" t="s">
        <v>68</v>
      </c>
      <c r="C433" s="17" t="s">
        <v>69</v>
      </c>
      <c r="D433" s="18">
        <v>1554748.45</v>
      </c>
      <c r="E433" s="18">
        <v>1554748.45</v>
      </c>
      <c r="F433" s="18">
        <v>115389.11</v>
      </c>
      <c r="G433" s="18">
        <v>1078853.3500000001</v>
      </c>
      <c r="H433" s="18">
        <v>0</v>
      </c>
      <c r="I433" s="18">
        <f t="shared" si="53"/>
        <v>1078853.3500000001</v>
      </c>
      <c r="J433" s="18">
        <f t="shared" si="54"/>
        <v>475895.09999999986</v>
      </c>
      <c r="K433" s="37">
        <f t="shared" si="55"/>
        <v>0.30609138089187343</v>
      </c>
      <c r="L433" s="37">
        <f t="shared" si="56"/>
        <v>-0.92578277855816471</v>
      </c>
      <c r="M433" s="37">
        <f t="shared" si="57"/>
        <v>-7.4788507855831229E-2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2:25" s="17" customFormat="1" x14ac:dyDescent="0.2">
      <c r="B434" s="43" t="s">
        <v>387</v>
      </c>
      <c r="C434" s="17" t="s">
        <v>388</v>
      </c>
      <c r="D434" s="18">
        <v>224958</v>
      </c>
      <c r="E434" s="18">
        <v>224958</v>
      </c>
      <c r="F434" s="18">
        <v>0</v>
      </c>
      <c r="G434" s="18">
        <v>0</v>
      </c>
      <c r="H434" s="18">
        <v>0</v>
      </c>
      <c r="I434" s="18">
        <f t="shared" si="53"/>
        <v>0</v>
      </c>
      <c r="J434" s="18">
        <f t="shared" si="54"/>
        <v>224958</v>
      </c>
      <c r="K434" s="37">
        <f t="shared" si="55"/>
        <v>1</v>
      </c>
      <c r="L434" s="37">
        <f t="shared" si="56"/>
        <v>-1</v>
      </c>
      <c r="M434" s="37">
        <f t="shared" si="57"/>
        <v>-1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2:25" s="17" customFormat="1" x14ac:dyDescent="0.2">
      <c r="B435" s="43" t="s">
        <v>281</v>
      </c>
      <c r="C435" s="17" t="s">
        <v>282</v>
      </c>
      <c r="D435" s="18">
        <v>43847</v>
      </c>
      <c r="E435" s="18">
        <v>43847</v>
      </c>
      <c r="F435" s="18">
        <v>0</v>
      </c>
      <c r="G435" s="18">
        <v>0</v>
      </c>
      <c r="H435" s="18">
        <v>0</v>
      </c>
      <c r="I435" s="18">
        <f t="shared" si="53"/>
        <v>0</v>
      </c>
      <c r="J435" s="18">
        <f t="shared" si="54"/>
        <v>43847</v>
      </c>
      <c r="K435" s="37">
        <f t="shared" si="55"/>
        <v>1</v>
      </c>
      <c r="L435" s="37">
        <f t="shared" si="56"/>
        <v>-1</v>
      </c>
      <c r="M435" s="37">
        <f t="shared" si="57"/>
        <v>-1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2:25" s="17" customFormat="1" x14ac:dyDescent="0.2">
      <c r="B436" s="43" t="s">
        <v>70</v>
      </c>
      <c r="C436" s="17" t="s">
        <v>71</v>
      </c>
      <c r="D436" s="18">
        <v>3328963.39</v>
      </c>
      <c r="E436" s="18">
        <v>3331963.39</v>
      </c>
      <c r="F436" s="18">
        <v>206732.48</v>
      </c>
      <c r="G436" s="18">
        <v>1707002.13</v>
      </c>
      <c r="H436" s="18">
        <v>0</v>
      </c>
      <c r="I436" s="18">
        <f t="shared" si="53"/>
        <v>1707002.13</v>
      </c>
      <c r="J436" s="18">
        <f t="shared" si="54"/>
        <v>1624961.2600000002</v>
      </c>
      <c r="K436" s="37">
        <f t="shared" si="55"/>
        <v>0.48768880981012225</v>
      </c>
      <c r="L436" s="37">
        <f t="shared" si="56"/>
        <v>-0.93795475645967408</v>
      </c>
      <c r="M436" s="37">
        <f t="shared" si="57"/>
        <v>-0.31691841308016294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2:25" s="17" customFormat="1" x14ac:dyDescent="0.2">
      <c r="B437" s="43" t="s">
        <v>120</v>
      </c>
      <c r="C437" s="17" t="s">
        <v>121</v>
      </c>
      <c r="D437" s="18">
        <v>11610225.26</v>
      </c>
      <c r="E437" s="18">
        <v>11610225.26</v>
      </c>
      <c r="F437" s="18">
        <v>880624.59</v>
      </c>
      <c r="G437" s="18">
        <v>8100231.1699999999</v>
      </c>
      <c r="H437" s="18">
        <v>0</v>
      </c>
      <c r="I437" s="18">
        <f t="shared" si="53"/>
        <v>8100231.1699999999</v>
      </c>
      <c r="J437" s="18">
        <f t="shared" si="54"/>
        <v>3509994.09</v>
      </c>
      <c r="K437" s="37">
        <f t="shared" si="55"/>
        <v>0.30231920668178319</v>
      </c>
      <c r="L437" s="37">
        <f t="shared" si="56"/>
        <v>-0.92415094709368284</v>
      </c>
      <c r="M437" s="37">
        <f t="shared" si="57"/>
        <v>-6.9758942242377636E-2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2:25" s="17" customFormat="1" x14ac:dyDescent="0.2">
      <c r="B438" s="43" t="s">
        <v>72</v>
      </c>
      <c r="C438" s="17" t="s">
        <v>73</v>
      </c>
      <c r="D438" s="18">
        <v>284380</v>
      </c>
      <c r="E438" s="18">
        <v>284380</v>
      </c>
      <c r="F438" s="18">
        <v>50416.11</v>
      </c>
      <c r="G438" s="18">
        <v>592889.41</v>
      </c>
      <c r="H438" s="18">
        <v>0</v>
      </c>
      <c r="I438" s="18">
        <f t="shared" si="53"/>
        <v>592889.41</v>
      </c>
      <c r="J438" s="18">
        <f t="shared" si="54"/>
        <v>-308509.41000000003</v>
      </c>
      <c r="K438" s="37">
        <f t="shared" si="55"/>
        <v>-1.0848491806737466</v>
      </c>
      <c r="L438" s="37">
        <f t="shared" si="56"/>
        <v>-0.82271569730642102</v>
      </c>
      <c r="M438" s="37">
        <f t="shared" si="57"/>
        <v>1.7797989075649954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2:25" s="17" customFormat="1" x14ac:dyDescent="0.2">
      <c r="B439" s="43" t="s">
        <v>220</v>
      </c>
      <c r="C439" s="17" t="s">
        <v>221</v>
      </c>
      <c r="D439" s="18">
        <v>10000</v>
      </c>
      <c r="E439" s="18">
        <v>11000</v>
      </c>
      <c r="F439" s="18">
        <v>0</v>
      </c>
      <c r="G439" s="18">
        <v>205.12</v>
      </c>
      <c r="H439" s="18">
        <v>0</v>
      </c>
      <c r="I439" s="18">
        <f t="shared" si="53"/>
        <v>205.12</v>
      </c>
      <c r="J439" s="18">
        <f t="shared" si="54"/>
        <v>10794.88</v>
      </c>
      <c r="K439" s="37">
        <f t="shared" si="55"/>
        <v>0.98135272727272715</v>
      </c>
      <c r="L439" s="37">
        <f t="shared" si="56"/>
        <v>-1</v>
      </c>
      <c r="M439" s="37">
        <f t="shared" si="57"/>
        <v>-0.97513696969696972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2:25" s="17" customFormat="1" x14ac:dyDescent="0.2">
      <c r="B440" s="43" t="s">
        <v>74</v>
      </c>
      <c r="C440" s="17" t="s">
        <v>75</v>
      </c>
      <c r="D440" s="18">
        <v>2018520</v>
      </c>
      <c r="E440" s="18">
        <v>2018520</v>
      </c>
      <c r="F440" s="18">
        <v>139922.09</v>
      </c>
      <c r="G440" s="18">
        <v>1214186.01</v>
      </c>
      <c r="H440" s="18">
        <v>0</v>
      </c>
      <c r="I440" s="18">
        <f t="shared" si="53"/>
        <v>1214186.01</v>
      </c>
      <c r="J440" s="18">
        <f t="shared" si="54"/>
        <v>804333.99</v>
      </c>
      <c r="K440" s="37">
        <f t="shared" si="55"/>
        <v>0.39847709708102969</v>
      </c>
      <c r="L440" s="37">
        <f t="shared" si="56"/>
        <v>-0.93068085032598136</v>
      </c>
      <c r="M440" s="37">
        <f t="shared" si="57"/>
        <v>-0.1979694627747062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2:25" s="17" customFormat="1" x14ac:dyDescent="0.2">
      <c r="B441" s="43" t="s">
        <v>76</v>
      </c>
      <c r="C441" s="17" t="s">
        <v>77</v>
      </c>
      <c r="D441" s="18">
        <v>3123804.0100000002</v>
      </c>
      <c r="E441" s="18">
        <v>3123804.0100000002</v>
      </c>
      <c r="F441" s="18">
        <v>225938.27000000002</v>
      </c>
      <c r="G441" s="18">
        <v>1952237.9500000002</v>
      </c>
      <c r="H441" s="18">
        <v>0</v>
      </c>
      <c r="I441" s="18">
        <f t="shared" si="53"/>
        <v>1952237.9500000002</v>
      </c>
      <c r="J441" s="18">
        <f t="shared" si="54"/>
        <v>1171566.06</v>
      </c>
      <c r="K441" s="37">
        <f t="shared" si="55"/>
        <v>0.37504467509791051</v>
      </c>
      <c r="L441" s="37">
        <f t="shared" si="56"/>
        <v>-0.92767207248703165</v>
      </c>
      <c r="M441" s="37">
        <f t="shared" si="57"/>
        <v>-0.16672623346388071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2:25" s="17" customFormat="1" x14ac:dyDescent="0.2">
      <c r="B442" s="43" t="s">
        <v>389</v>
      </c>
      <c r="C442" s="17" t="s">
        <v>390</v>
      </c>
      <c r="D442" s="18">
        <v>0</v>
      </c>
      <c r="E442" s="18">
        <v>0</v>
      </c>
      <c r="F442" s="18">
        <v>12927.95</v>
      </c>
      <c r="G442" s="18">
        <v>121393.36</v>
      </c>
      <c r="H442" s="18">
        <v>0</v>
      </c>
      <c r="I442" s="18">
        <f t="shared" si="53"/>
        <v>121393.36</v>
      </c>
      <c r="J442" s="18">
        <f t="shared" si="54"/>
        <v>-121393.36</v>
      </c>
      <c r="K442" s="37" t="str">
        <f t="shared" si="55"/>
        <v>NA</v>
      </c>
      <c r="L442" s="37" t="str">
        <f t="shared" si="56"/>
        <v>NA</v>
      </c>
      <c r="M442" s="37" t="str">
        <f t="shared" si="57"/>
        <v>NA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2:25" s="17" customFormat="1" x14ac:dyDescent="0.2">
      <c r="B443" s="43" t="s">
        <v>78</v>
      </c>
      <c r="C443" s="17" t="s">
        <v>79</v>
      </c>
      <c r="D443" s="18">
        <v>10000</v>
      </c>
      <c r="E443" s="18">
        <v>10000</v>
      </c>
      <c r="F443" s="18">
        <v>0</v>
      </c>
      <c r="G443" s="18">
        <v>0</v>
      </c>
      <c r="H443" s="18">
        <v>0</v>
      </c>
      <c r="I443" s="18">
        <f t="shared" si="53"/>
        <v>0</v>
      </c>
      <c r="J443" s="18">
        <f t="shared" si="54"/>
        <v>10000</v>
      </c>
      <c r="K443" s="37">
        <f t="shared" si="55"/>
        <v>1</v>
      </c>
      <c r="L443" s="37">
        <f t="shared" si="56"/>
        <v>-1</v>
      </c>
      <c r="M443" s="37">
        <f t="shared" si="57"/>
        <v>-1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2:25" s="17" customFormat="1" x14ac:dyDescent="0.2">
      <c r="B444" s="43" t="s">
        <v>288</v>
      </c>
      <c r="C444" s="17" t="s">
        <v>289</v>
      </c>
      <c r="D444" s="18">
        <v>555000</v>
      </c>
      <c r="E444" s="18">
        <v>555000</v>
      </c>
      <c r="F444" s="18">
        <v>0</v>
      </c>
      <c r="G444" s="18">
        <v>0</v>
      </c>
      <c r="H444" s="18">
        <v>0</v>
      </c>
      <c r="I444" s="18">
        <f t="shared" si="53"/>
        <v>0</v>
      </c>
      <c r="J444" s="18">
        <f t="shared" si="54"/>
        <v>555000</v>
      </c>
      <c r="K444" s="37">
        <f t="shared" si="55"/>
        <v>1</v>
      </c>
      <c r="L444" s="37">
        <f t="shared" si="56"/>
        <v>-1</v>
      </c>
      <c r="M444" s="37">
        <f t="shared" si="57"/>
        <v>-1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2:25" s="17" customFormat="1" x14ac:dyDescent="0.2">
      <c r="B445" s="43" t="s">
        <v>82</v>
      </c>
      <c r="C445" s="17" t="s">
        <v>83</v>
      </c>
      <c r="D445" s="18">
        <v>454181.31999999995</v>
      </c>
      <c r="E445" s="18">
        <v>454181.31999999995</v>
      </c>
      <c r="F445" s="18">
        <v>52434.399999999987</v>
      </c>
      <c r="G445" s="18">
        <v>459085.42999999993</v>
      </c>
      <c r="H445" s="18">
        <v>0</v>
      </c>
      <c r="I445" s="18">
        <f t="shared" si="53"/>
        <v>459085.42999999993</v>
      </c>
      <c r="J445" s="18">
        <f t="shared" si="54"/>
        <v>-4904.109999999986</v>
      </c>
      <c r="K445" s="37">
        <f t="shared" si="55"/>
        <v>-1.0797691987860679E-2</v>
      </c>
      <c r="L445" s="37">
        <f t="shared" si="56"/>
        <v>-0.88455183493676059</v>
      </c>
      <c r="M445" s="37">
        <f t="shared" si="57"/>
        <v>0.34773025598381413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2:25" s="17" customFormat="1" x14ac:dyDescent="0.2">
      <c r="B446" s="43" t="s">
        <v>84</v>
      </c>
      <c r="C446" s="17" t="s">
        <v>85</v>
      </c>
      <c r="D446" s="18">
        <v>1174081.76</v>
      </c>
      <c r="E446" s="18">
        <v>1635906.96</v>
      </c>
      <c r="F446" s="18">
        <v>41437.79</v>
      </c>
      <c r="G446" s="18">
        <v>808234.14</v>
      </c>
      <c r="H446" s="18">
        <v>285609.58</v>
      </c>
      <c r="I446" s="18">
        <f t="shared" si="53"/>
        <v>1093843.72</v>
      </c>
      <c r="J446" s="18">
        <f t="shared" si="54"/>
        <v>542063.24</v>
      </c>
      <c r="K446" s="37">
        <f t="shared" si="55"/>
        <v>0.3313533429798477</v>
      </c>
      <c r="L446" s="37">
        <f t="shared" si="56"/>
        <v>-0.9746698369692125</v>
      </c>
      <c r="M446" s="37">
        <f t="shared" si="57"/>
        <v>-0.34125500633605715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2:25" s="17" customFormat="1" x14ac:dyDescent="0.2">
      <c r="B447" s="43" t="s">
        <v>232</v>
      </c>
      <c r="C447" s="17" t="s">
        <v>233</v>
      </c>
      <c r="D447" s="18">
        <v>60000</v>
      </c>
      <c r="E447" s="18">
        <v>60000</v>
      </c>
      <c r="F447" s="18">
        <v>0</v>
      </c>
      <c r="G447" s="18">
        <v>359.14</v>
      </c>
      <c r="H447" s="18">
        <v>2995</v>
      </c>
      <c r="I447" s="18">
        <f t="shared" si="53"/>
        <v>3354.14</v>
      </c>
      <c r="J447" s="18">
        <f t="shared" si="54"/>
        <v>56645.86</v>
      </c>
      <c r="K447" s="37">
        <f t="shared" si="55"/>
        <v>0.94409766666666672</v>
      </c>
      <c r="L447" s="37">
        <f t="shared" si="56"/>
        <v>-1</v>
      </c>
      <c r="M447" s="37">
        <f t="shared" si="57"/>
        <v>-0.99201911111111107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2:25" s="17" customFormat="1" x14ac:dyDescent="0.2">
      <c r="B448" s="43" t="s">
        <v>122</v>
      </c>
      <c r="C448" s="17" t="s">
        <v>123</v>
      </c>
      <c r="D448" s="18">
        <v>44131.5</v>
      </c>
      <c r="E448" s="18">
        <v>2105553.61</v>
      </c>
      <c r="F448" s="18">
        <v>156518.79999999999</v>
      </c>
      <c r="G448" s="18">
        <v>1594429.53</v>
      </c>
      <c r="H448" s="18">
        <v>511124.08</v>
      </c>
      <c r="I448" s="18">
        <f t="shared" si="53"/>
        <v>2105553.61</v>
      </c>
      <c r="J448" s="18">
        <f t="shared" si="54"/>
        <v>0</v>
      </c>
      <c r="K448" s="37">
        <f t="shared" si="55"/>
        <v>0</v>
      </c>
      <c r="L448" s="37">
        <f t="shared" si="56"/>
        <v>-0.92566382577169337</v>
      </c>
      <c r="M448" s="37">
        <f t="shared" si="57"/>
        <v>9.666070672976276E-3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1:25" s="17" customFormat="1" x14ac:dyDescent="0.2">
      <c r="B449" s="43" t="s">
        <v>88</v>
      </c>
      <c r="C449" s="17" t="s">
        <v>89</v>
      </c>
      <c r="D449" s="18"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f t="shared" si="53"/>
        <v>0</v>
      </c>
      <c r="J449" s="18">
        <f t="shared" si="54"/>
        <v>0</v>
      </c>
      <c r="K449" s="37" t="str">
        <f t="shared" si="55"/>
        <v>NA</v>
      </c>
      <c r="L449" s="37" t="str">
        <f t="shared" si="56"/>
        <v>NA</v>
      </c>
      <c r="M449" s="37" t="str">
        <f t="shared" si="57"/>
        <v>NA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1:25" s="17" customFormat="1" x14ac:dyDescent="0.2">
      <c r="B450" s="43" t="s">
        <v>90</v>
      </c>
      <c r="C450" s="17" t="s">
        <v>91</v>
      </c>
      <c r="D450" s="18">
        <v>0</v>
      </c>
      <c r="E450" s="18">
        <v>0</v>
      </c>
      <c r="F450" s="18">
        <v>0</v>
      </c>
      <c r="G450" s="18">
        <v>0</v>
      </c>
      <c r="H450" s="18">
        <v>0</v>
      </c>
      <c r="I450" s="18">
        <f t="shared" si="53"/>
        <v>0</v>
      </c>
      <c r="J450" s="18">
        <f t="shared" si="54"/>
        <v>0</v>
      </c>
      <c r="K450" s="37" t="str">
        <f t="shared" si="55"/>
        <v>NA</v>
      </c>
      <c r="L450" s="37" t="str">
        <f t="shared" si="56"/>
        <v>NA</v>
      </c>
      <c r="M450" s="37" t="str">
        <f t="shared" si="57"/>
        <v>NA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1:25" s="17" customFormat="1" x14ac:dyDescent="0.2">
      <c r="B451" s="43" t="s">
        <v>236</v>
      </c>
      <c r="C451" s="17" t="s">
        <v>237</v>
      </c>
      <c r="D451" s="18">
        <v>2983923.94</v>
      </c>
      <c r="E451" s="18">
        <v>2065401.5</v>
      </c>
      <c r="F451" s="18">
        <v>425492.61000000004</v>
      </c>
      <c r="G451" s="18">
        <v>1485346.95</v>
      </c>
      <c r="H451" s="18">
        <v>214887.86</v>
      </c>
      <c r="I451" s="18">
        <f t="shared" si="53"/>
        <v>1700234.81</v>
      </c>
      <c r="J451" s="18">
        <f t="shared" si="54"/>
        <v>365166.68999999994</v>
      </c>
      <c r="K451" s="37">
        <f t="shared" si="55"/>
        <v>0.17680179374325039</v>
      </c>
      <c r="L451" s="37">
        <f t="shared" si="56"/>
        <v>-0.7939903645852876</v>
      </c>
      <c r="M451" s="37">
        <f t="shared" si="57"/>
        <v>-4.1124643319955009E-2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1:25" s="17" customFormat="1" x14ac:dyDescent="0.2">
      <c r="B452" s="43" t="s">
        <v>92</v>
      </c>
      <c r="C452" s="17" t="s">
        <v>93</v>
      </c>
      <c r="D452" s="18">
        <v>1260</v>
      </c>
      <c r="E452" s="18">
        <v>6260</v>
      </c>
      <c r="F452" s="18">
        <v>0</v>
      </c>
      <c r="G452" s="18">
        <v>3884.5</v>
      </c>
      <c r="H452" s="18">
        <v>0</v>
      </c>
      <c r="I452" s="18">
        <f t="shared" si="53"/>
        <v>3884.5</v>
      </c>
      <c r="J452" s="18">
        <f t="shared" si="54"/>
        <v>2375.5</v>
      </c>
      <c r="K452" s="37">
        <f t="shared" si="55"/>
        <v>0.37947284345047921</v>
      </c>
      <c r="L452" s="37">
        <f t="shared" si="56"/>
        <v>-1</v>
      </c>
      <c r="M452" s="37">
        <f t="shared" si="57"/>
        <v>-0.1726304579339723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1:25" s="17" customFormat="1" x14ac:dyDescent="0.2">
      <c r="B453" s="43" t="s">
        <v>94</v>
      </c>
      <c r="C453" s="17" t="s">
        <v>95</v>
      </c>
      <c r="D453" s="18">
        <v>210000</v>
      </c>
      <c r="E453" s="18">
        <v>210000</v>
      </c>
      <c r="F453" s="18">
        <v>3772.45</v>
      </c>
      <c r="G453" s="18">
        <v>42162.080000000002</v>
      </c>
      <c r="H453" s="18">
        <v>299.39</v>
      </c>
      <c r="I453" s="18">
        <f t="shared" si="53"/>
        <v>42461.47</v>
      </c>
      <c r="J453" s="18">
        <f t="shared" si="54"/>
        <v>167538.53</v>
      </c>
      <c r="K453" s="37">
        <f t="shared" si="55"/>
        <v>0.79780252380952377</v>
      </c>
      <c r="L453" s="37">
        <f t="shared" si="56"/>
        <v>-0.98203595238095232</v>
      </c>
      <c r="M453" s="37">
        <f t="shared" si="57"/>
        <v>-0.73230425396825394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1:25" s="17" customFormat="1" x14ac:dyDescent="0.2">
      <c r="B454" s="43" t="s">
        <v>98</v>
      </c>
      <c r="C454" s="17" t="s">
        <v>99</v>
      </c>
      <c r="D454" s="18">
        <v>629600</v>
      </c>
      <c r="E454" s="18">
        <v>654519.15</v>
      </c>
      <c r="F454" s="18">
        <v>15717.41</v>
      </c>
      <c r="G454" s="18">
        <v>29905.11</v>
      </c>
      <c r="H454" s="18">
        <v>47514.63</v>
      </c>
      <c r="I454" s="18">
        <f t="shared" si="53"/>
        <v>77419.739999999991</v>
      </c>
      <c r="J454" s="18">
        <f t="shared" si="54"/>
        <v>577099.41</v>
      </c>
      <c r="K454" s="37">
        <f t="shared" si="55"/>
        <v>0.88171508809176935</v>
      </c>
      <c r="L454" s="37">
        <f t="shared" si="56"/>
        <v>-0.97598632522822282</v>
      </c>
      <c r="M454" s="37">
        <f t="shared" si="57"/>
        <v>-0.93907973510018772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1:25" s="17" customFormat="1" x14ac:dyDescent="0.2">
      <c r="B455" s="43" t="s">
        <v>240</v>
      </c>
      <c r="C455" s="17" t="s">
        <v>241</v>
      </c>
      <c r="D455" s="18">
        <v>0</v>
      </c>
      <c r="E455" s="18">
        <v>2000</v>
      </c>
      <c r="F455" s="18">
        <v>0</v>
      </c>
      <c r="G455" s="18">
        <v>1438.4</v>
      </c>
      <c r="H455" s="18">
        <v>0</v>
      </c>
      <c r="I455" s="18">
        <f t="shared" si="53"/>
        <v>1438.4</v>
      </c>
      <c r="J455" s="18">
        <f t="shared" si="54"/>
        <v>561.59999999999991</v>
      </c>
      <c r="K455" s="37">
        <f t="shared" si="55"/>
        <v>0.28079999999999994</v>
      </c>
      <c r="L455" s="37">
        <f t="shared" si="56"/>
        <v>-1</v>
      </c>
      <c r="M455" s="37">
        <f t="shared" si="57"/>
        <v>-4.1066666666666606E-2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1:25" s="17" customFormat="1" x14ac:dyDescent="0.2">
      <c r="B456" s="43" t="s">
        <v>100</v>
      </c>
      <c r="C456" s="17" t="s">
        <v>101</v>
      </c>
      <c r="D456" s="18">
        <v>0</v>
      </c>
      <c r="E456" s="18">
        <v>651621.86</v>
      </c>
      <c r="F456" s="18">
        <v>0</v>
      </c>
      <c r="G456" s="18">
        <v>626317.86</v>
      </c>
      <c r="H456" s="18">
        <v>16781.509999999998</v>
      </c>
      <c r="I456" s="18">
        <f t="shared" si="53"/>
        <v>643099.37</v>
      </c>
      <c r="J456" s="18">
        <f t="shared" si="54"/>
        <v>8522.4899999999907</v>
      </c>
      <c r="K456" s="37">
        <f t="shared" si="55"/>
        <v>1.3078889035429215E-2</v>
      </c>
      <c r="L456" s="37">
        <f t="shared" si="56"/>
        <v>-1</v>
      </c>
      <c r="M456" s="37">
        <f t="shared" si="57"/>
        <v>0.28155688331266243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1:25" s="17" customFormat="1" x14ac:dyDescent="0.2">
      <c r="B457" s="43" t="s">
        <v>102</v>
      </c>
      <c r="C457" s="17" t="s">
        <v>103</v>
      </c>
      <c r="D457" s="18">
        <v>133000</v>
      </c>
      <c r="E457" s="18">
        <v>133000</v>
      </c>
      <c r="F457" s="18">
        <v>5979.71</v>
      </c>
      <c r="G457" s="18">
        <v>17212.2</v>
      </c>
      <c r="H457" s="18">
        <v>7021.42</v>
      </c>
      <c r="I457" s="18">
        <f t="shared" si="53"/>
        <v>24233.620000000003</v>
      </c>
      <c r="J457" s="18">
        <f t="shared" si="54"/>
        <v>108766.38</v>
      </c>
      <c r="K457" s="37">
        <f t="shared" si="55"/>
        <v>0.8177923308270677</v>
      </c>
      <c r="L457" s="37">
        <f t="shared" si="56"/>
        <v>-0.95503977443609023</v>
      </c>
      <c r="M457" s="37">
        <f t="shared" si="57"/>
        <v>-0.82744661654135343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1:25" s="17" customFormat="1" x14ac:dyDescent="0.2">
      <c r="B458" s="43" t="s">
        <v>104</v>
      </c>
      <c r="C458" s="17" t="s">
        <v>105</v>
      </c>
      <c r="D458" s="18">
        <v>42000</v>
      </c>
      <c r="E458" s="18">
        <v>41800</v>
      </c>
      <c r="F458" s="18">
        <v>4865</v>
      </c>
      <c r="G458" s="18">
        <v>18806.13</v>
      </c>
      <c r="H458" s="18">
        <v>5371.72</v>
      </c>
      <c r="I458" s="18">
        <f t="shared" si="53"/>
        <v>24177.850000000002</v>
      </c>
      <c r="J458" s="18">
        <f t="shared" si="54"/>
        <v>17622.149999999998</v>
      </c>
      <c r="K458" s="37">
        <f t="shared" si="55"/>
        <v>0.42158253588516742</v>
      </c>
      <c r="L458" s="37">
        <f t="shared" si="56"/>
        <v>-0.88361244019138752</v>
      </c>
      <c r="M458" s="37">
        <f t="shared" si="57"/>
        <v>-0.40012344497607655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1:25" s="17" customFormat="1" x14ac:dyDescent="0.2">
      <c r="B459" s="43" t="s">
        <v>106</v>
      </c>
      <c r="C459" s="17" t="s">
        <v>107</v>
      </c>
      <c r="D459" s="18">
        <v>0</v>
      </c>
      <c r="E459" s="18">
        <v>2500</v>
      </c>
      <c r="F459" s="18">
        <v>0</v>
      </c>
      <c r="G459" s="18">
        <v>1531.01</v>
      </c>
      <c r="H459" s="18">
        <v>1181.4100000000001</v>
      </c>
      <c r="I459" s="18">
        <f t="shared" si="53"/>
        <v>2712.42</v>
      </c>
      <c r="J459" s="18">
        <f t="shared" si="54"/>
        <v>-212.42000000000007</v>
      </c>
      <c r="K459" s="37">
        <f t="shared" si="55"/>
        <v>-8.496800000000003E-2</v>
      </c>
      <c r="L459" s="37">
        <f t="shared" si="56"/>
        <v>-1</v>
      </c>
      <c r="M459" s="37">
        <f t="shared" si="57"/>
        <v>-0.18346133333333334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1:25" s="17" customFormat="1" x14ac:dyDescent="0.2">
      <c r="B460" s="43" t="s">
        <v>110</v>
      </c>
      <c r="C460" s="17" t="s">
        <v>111</v>
      </c>
      <c r="D460" s="18">
        <v>45000</v>
      </c>
      <c r="E460" s="18">
        <v>45000</v>
      </c>
      <c r="F460" s="18">
        <v>0</v>
      </c>
      <c r="G460" s="18">
        <v>0</v>
      </c>
      <c r="H460" s="18">
        <v>241.38</v>
      </c>
      <c r="I460" s="18">
        <f t="shared" si="53"/>
        <v>241.38</v>
      </c>
      <c r="J460" s="18">
        <f t="shared" si="54"/>
        <v>44758.62</v>
      </c>
      <c r="K460" s="37">
        <f t="shared" si="55"/>
        <v>0.99463600000000008</v>
      </c>
      <c r="L460" s="37">
        <f t="shared" si="56"/>
        <v>-1</v>
      </c>
      <c r="M460" s="37">
        <f t="shared" si="57"/>
        <v>-1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1:25" s="17" customFormat="1" x14ac:dyDescent="0.2">
      <c r="B461" s="43" t="s">
        <v>266</v>
      </c>
      <c r="C461" s="17" t="s">
        <v>267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f t="shared" si="53"/>
        <v>0</v>
      </c>
      <c r="J461" s="18">
        <f t="shared" si="54"/>
        <v>0</v>
      </c>
      <c r="K461" s="37" t="str">
        <f t="shared" si="55"/>
        <v>NA</v>
      </c>
      <c r="L461" s="37" t="str">
        <f t="shared" si="56"/>
        <v>NA</v>
      </c>
      <c r="M461" s="37" t="str">
        <f t="shared" si="57"/>
        <v>NA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1:25" s="17" customFormat="1" x14ac:dyDescent="0.2">
      <c r="B462" s="43" t="s">
        <v>114</v>
      </c>
      <c r="C462" s="17" t="s">
        <v>115</v>
      </c>
      <c r="D462" s="18">
        <v>310868.99</v>
      </c>
      <c r="E462" s="18">
        <v>310868.99</v>
      </c>
      <c r="F462" s="18">
        <v>500</v>
      </c>
      <c r="G462" s="18">
        <v>46601</v>
      </c>
      <c r="H462" s="18">
        <v>3797.12</v>
      </c>
      <c r="I462" s="18">
        <f t="shared" si="53"/>
        <v>50398.12</v>
      </c>
      <c r="J462" s="18">
        <f t="shared" si="54"/>
        <v>260470.87</v>
      </c>
      <c r="K462" s="37">
        <f t="shared" si="55"/>
        <v>0.83787987344765391</v>
      </c>
      <c r="L462" s="37">
        <f t="shared" si="56"/>
        <v>-0.99839160541551608</v>
      </c>
      <c r="M462" s="37">
        <f t="shared" si="57"/>
        <v>-0.8001258772492339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1:25" s="17" customFormat="1" ht="12" customHeight="1" x14ac:dyDescent="0.2">
      <c r="B463" s="43" t="s">
        <v>116</v>
      </c>
      <c r="C463" s="17" t="s">
        <v>117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f t="shared" si="53"/>
        <v>0</v>
      </c>
      <c r="J463" s="18">
        <f t="shared" si="54"/>
        <v>0</v>
      </c>
      <c r="K463" s="37" t="str">
        <f t="shared" si="55"/>
        <v>NA</v>
      </c>
      <c r="L463" s="37" t="str">
        <f t="shared" si="56"/>
        <v>NA</v>
      </c>
      <c r="M463" s="37" t="str">
        <f t="shared" si="57"/>
        <v>NA</v>
      </c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s="17" customFormat="1" ht="12" customHeight="1" x14ac:dyDescent="0.2">
      <c r="A464" s="62" t="s">
        <v>142</v>
      </c>
      <c r="B464" s="63"/>
      <c r="C464" s="62"/>
      <c r="D464" s="64">
        <v>28852493.620000005</v>
      </c>
      <c r="E464" s="64">
        <v>31147059.5</v>
      </c>
      <c r="F464" s="64">
        <v>2447444.9800000004</v>
      </c>
      <c r="G464" s="64">
        <v>20588071.739999995</v>
      </c>
      <c r="H464" s="64">
        <v>1096825.0999999999</v>
      </c>
      <c r="I464" s="64">
        <f t="shared" si="53"/>
        <v>21684896.839999996</v>
      </c>
      <c r="J464" s="64">
        <f t="shared" si="54"/>
        <v>9462162.6600000039</v>
      </c>
      <c r="K464" s="65">
        <f t="shared" si="55"/>
        <v>0.30378991827462892</v>
      </c>
      <c r="L464" s="65">
        <f t="shared" si="56"/>
        <v>-0.92142292019572503</v>
      </c>
      <c r="M464" s="65">
        <f t="shared" si="57"/>
        <v>-0.11867242813081624</v>
      </c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s="17" customFormat="1" ht="12" customHeight="1" x14ac:dyDescent="0.2">
      <c r="A465" s="17" t="s">
        <v>391</v>
      </c>
      <c r="B465" s="43" t="s">
        <v>256</v>
      </c>
      <c r="C465" s="17" t="s">
        <v>257</v>
      </c>
      <c r="D465" s="18"/>
      <c r="E465" s="18"/>
      <c r="F465" s="18">
        <v>0</v>
      </c>
      <c r="G465" s="18">
        <v>0</v>
      </c>
      <c r="H465" s="18">
        <v>0</v>
      </c>
      <c r="I465" s="18">
        <f t="shared" si="53"/>
        <v>0</v>
      </c>
      <c r="J465" s="18">
        <f t="shared" si="54"/>
        <v>0</v>
      </c>
      <c r="K465" s="37" t="str">
        <f t="shared" si="55"/>
        <v>NA</v>
      </c>
      <c r="L465" s="37" t="str">
        <f t="shared" si="56"/>
        <v>NA</v>
      </c>
      <c r="M465" s="37" t="str">
        <f t="shared" si="57"/>
        <v>NA</v>
      </c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s="17" customFormat="1" ht="12" customHeight="1" x14ac:dyDescent="0.2">
      <c r="B466" s="43" t="s">
        <v>70</v>
      </c>
      <c r="C466" s="17" t="s">
        <v>71</v>
      </c>
      <c r="D466" s="18">
        <v>758056.07</v>
      </c>
      <c r="E466" s="18">
        <v>758056.07</v>
      </c>
      <c r="F466" s="18">
        <v>0</v>
      </c>
      <c r="G466" s="18">
        <v>0</v>
      </c>
      <c r="H466" s="18">
        <v>0</v>
      </c>
      <c r="I466" s="18">
        <f t="shared" si="53"/>
        <v>0</v>
      </c>
      <c r="J466" s="18">
        <f t="shared" si="54"/>
        <v>758056.07</v>
      </c>
      <c r="K466" s="37">
        <f t="shared" si="55"/>
        <v>1</v>
      </c>
      <c r="L466" s="37">
        <f t="shared" si="56"/>
        <v>-1</v>
      </c>
      <c r="M466" s="37">
        <f t="shared" si="57"/>
        <v>-1</v>
      </c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s="17" customFormat="1" x14ac:dyDescent="0.2">
      <c r="B467" s="43" t="s">
        <v>72</v>
      </c>
      <c r="C467" s="17" t="s">
        <v>73</v>
      </c>
      <c r="D467" s="18">
        <v>33713</v>
      </c>
      <c r="E467" s="18">
        <v>33713</v>
      </c>
      <c r="F467" s="18">
        <v>94671.360000000001</v>
      </c>
      <c r="G467" s="18">
        <v>731204.78</v>
      </c>
      <c r="H467" s="18">
        <v>0</v>
      </c>
      <c r="I467" s="18">
        <f t="shared" si="53"/>
        <v>731204.78</v>
      </c>
      <c r="J467" s="18">
        <f t="shared" si="54"/>
        <v>-697491.78</v>
      </c>
      <c r="K467" s="37">
        <f t="shared" si="55"/>
        <v>-20.689104499747874</v>
      </c>
      <c r="L467" s="37">
        <f t="shared" si="56"/>
        <v>1.8081559042505859</v>
      </c>
      <c r="M467" s="37">
        <f t="shared" si="57"/>
        <v>27.918805999663832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74</v>
      </c>
      <c r="C468" s="17" t="s">
        <v>75</v>
      </c>
      <c r="D468" s="18">
        <v>11340</v>
      </c>
      <c r="E468" s="18">
        <v>11340</v>
      </c>
      <c r="F468" s="18">
        <v>945</v>
      </c>
      <c r="G468" s="18">
        <v>8505</v>
      </c>
      <c r="H468" s="18">
        <v>0</v>
      </c>
      <c r="I468" s="18">
        <f t="shared" si="53"/>
        <v>8505</v>
      </c>
      <c r="J468" s="18">
        <f t="shared" si="54"/>
        <v>2835</v>
      </c>
      <c r="K468" s="37">
        <f t="shared" si="55"/>
        <v>0.25</v>
      </c>
      <c r="L468" s="37">
        <f t="shared" si="56"/>
        <v>-0.91666666666666663</v>
      </c>
      <c r="M468" s="37">
        <f t="shared" si="57"/>
        <v>0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B469" s="43" t="s">
        <v>76</v>
      </c>
      <c r="C469" s="17" t="s">
        <v>77</v>
      </c>
      <c r="D469" s="18">
        <v>6680.72</v>
      </c>
      <c r="E469" s="18">
        <v>6680.72</v>
      </c>
      <c r="F469" s="18">
        <v>607.22</v>
      </c>
      <c r="G469" s="18">
        <v>5436.87</v>
      </c>
      <c r="H469" s="18">
        <v>0</v>
      </c>
      <c r="I469" s="18">
        <f t="shared" si="53"/>
        <v>5436.87</v>
      </c>
      <c r="J469" s="18">
        <f t="shared" si="54"/>
        <v>1243.8500000000004</v>
      </c>
      <c r="K469" s="37">
        <f t="shared" si="55"/>
        <v>0.18618502197367953</v>
      </c>
      <c r="L469" s="37">
        <f t="shared" si="56"/>
        <v>-0.90910859907315378</v>
      </c>
      <c r="M469" s="37">
        <f t="shared" si="57"/>
        <v>8.5086637368427337E-2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B470" s="43" t="s">
        <v>288</v>
      </c>
      <c r="C470" s="17" t="s">
        <v>289</v>
      </c>
      <c r="D470" s="18">
        <v>42000</v>
      </c>
      <c r="E470" s="18">
        <v>42000</v>
      </c>
      <c r="F470" s="18">
        <v>0</v>
      </c>
      <c r="G470" s="18">
        <v>0</v>
      </c>
      <c r="H470" s="18">
        <v>0</v>
      </c>
      <c r="I470" s="18">
        <f t="shared" si="53"/>
        <v>0</v>
      </c>
      <c r="J470" s="18">
        <f t="shared" si="54"/>
        <v>42000</v>
      </c>
      <c r="K470" s="37">
        <f t="shared" si="55"/>
        <v>1</v>
      </c>
      <c r="L470" s="37">
        <f t="shared" si="56"/>
        <v>-1</v>
      </c>
      <c r="M470" s="37">
        <f t="shared" si="57"/>
        <v>-1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ht="12" customHeight="1" x14ac:dyDescent="0.2">
      <c r="B471" s="43" t="s">
        <v>82</v>
      </c>
      <c r="C471" s="17" t="s">
        <v>83</v>
      </c>
      <c r="D471" s="18">
        <v>20981.95</v>
      </c>
      <c r="E471" s="18">
        <v>20981.95</v>
      </c>
      <c r="F471" s="18">
        <v>7124.12</v>
      </c>
      <c r="G471" s="18">
        <v>53968.83</v>
      </c>
      <c r="H471" s="18">
        <v>0</v>
      </c>
      <c r="I471" s="18">
        <f t="shared" si="48"/>
        <v>53968.83</v>
      </c>
      <c r="J471" s="18">
        <f t="shared" si="49"/>
        <v>-32986.880000000005</v>
      </c>
      <c r="K471" s="37">
        <f t="shared" si="50"/>
        <v>-1.5721551142767953</v>
      </c>
      <c r="L471" s="37">
        <f t="shared" si="51"/>
        <v>-0.66046435150212446</v>
      </c>
      <c r="M471" s="37">
        <f t="shared" si="52"/>
        <v>2.4295401523690598</v>
      </c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s="17" customFormat="1" ht="12" customHeight="1" x14ac:dyDescent="0.2">
      <c r="B472" s="43" t="s">
        <v>84</v>
      </c>
      <c r="C472" s="17" t="s">
        <v>85</v>
      </c>
      <c r="D472" s="18">
        <v>0</v>
      </c>
      <c r="E472" s="18">
        <v>0</v>
      </c>
      <c r="F472" s="18">
        <v>0</v>
      </c>
      <c r="G472" s="18">
        <v>0</v>
      </c>
      <c r="H472" s="18">
        <v>0</v>
      </c>
      <c r="I472" s="18">
        <f t="shared" si="48"/>
        <v>0</v>
      </c>
      <c r="J472" s="18">
        <f t="shared" si="49"/>
        <v>0</v>
      </c>
      <c r="K472" s="37" t="str">
        <f t="shared" si="50"/>
        <v>NA</v>
      </c>
      <c r="L472" s="37" t="str">
        <f t="shared" si="51"/>
        <v>NA</v>
      </c>
      <c r="M472" s="37" t="str">
        <f t="shared" si="52"/>
        <v>NA</v>
      </c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s="17" customFormat="1" ht="12" customHeight="1" x14ac:dyDescent="0.2">
      <c r="B473" s="43" t="s">
        <v>98</v>
      </c>
      <c r="C473" s="17" t="s">
        <v>99</v>
      </c>
      <c r="D473" s="18">
        <v>60000</v>
      </c>
      <c r="E473" s="18">
        <v>60000</v>
      </c>
      <c r="F473" s="18">
        <v>0</v>
      </c>
      <c r="G473" s="18">
        <v>0</v>
      </c>
      <c r="H473" s="18">
        <v>0</v>
      </c>
      <c r="I473" s="18">
        <f t="shared" si="48"/>
        <v>0</v>
      </c>
      <c r="J473" s="18">
        <f t="shared" si="49"/>
        <v>60000</v>
      </c>
      <c r="K473" s="37">
        <f t="shared" si="50"/>
        <v>1</v>
      </c>
      <c r="L473" s="37">
        <f t="shared" si="51"/>
        <v>-1</v>
      </c>
      <c r="M473" s="37">
        <f t="shared" si="52"/>
        <v>-1</v>
      </c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s="17" customFormat="1" ht="12" customHeight="1" x14ac:dyDescent="0.2">
      <c r="B474" s="43" t="s">
        <v>106</v>
      </c>
      <c r="C474" s="17" t="s">
        <v>107</v>
      </c>
      <c r="D474" s="18"/>
      <c r="E474" s="18"/>
      <c r="F474" s="18">
        <v>0</v>
      </c>
      <c r="G474" s="18">
        <v>0</v>
      </c>
      <c r="H474" s="18">
        <v>0</v>
      </c>
      <c r="I474" s="18">
        <f t="shared" si="48"/>
        <v>0</v>
      </c>
      <c r="J474" s="18">
        <f t="shared" si="49"/>
        <v>0</v>
      </c>
      <c r="K474" s="37" t="str">
        <f t="shared" si="50"/>
        <v>NA</v>
      </c>
      <c r="L474" s="37" t="str">
        <f t="shared" si="51"/>
        <v>NA</v>
      </c>
      <c r="M474" s="37" t="str">
        <f t="shared" si="52"/>
        <v>NA</v>
      </c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s="17" customFormat="1" ht="12" customHeight="1" x14ac:dyDescent="0.2">
      <c r="B475" s="43" t="s">
        <v>108</v>
      </c>
      <c r="C475" s="17" t="s">
        <v>109</v>
      </c>
      <c r="D475" s="18">
        <v>0</v>
      </c>
      <c r="E475" s="18">
        <v>76972</v>
      </c>
      <c r="F475" s="18">
        <v>0</v>
      </c>
      <c r="G475" s="18">
        <v>0</v>
      </c>
      <c r="H475" s="18">
        <v>0</v>
      </c>
      <c r="I475" s="18">
        <f t="shared" si="48"/>
        <v>0</v>
      </c>
      <c r="J475" s="18">
        <f t="shared" si="49"/>
        <v>76972</v>
      </c>
      <c r="K475" s="37">
        <f t="shared" si="50"/>
        <v>1</v>
      </c>
      <c r="L475" s="37">
        <f t="shared" si="51"/>
        <v>-1</v>
      </c>
      <c r="M475" s="37">
        <f t="shared" si="52"/>
        <v>-1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ht="12" customHeight="1" x14ac:dyDescent="0.2">
      <c r="B476" s="43" t="s">
        <v>116</v>
      </c>
      <c r="C476" s="17" t="s">
        <v>117</v>
      </c>
      <c r="D476" s="18">
        <v>1000000</v>
      </c>
      <c r="E476" s="18">
        <v>887320</v>
      </c>
      <c r="F476" s="18">
        <v>0</v>
      </c>
      <c r="G476" s="18">
        <v>0</v>
      </c>
      <c r="H476" s="18">
        <v>0</v>
      </c>
      <c r="I476" s="18">
        <f t="shared" si="48"/>
        <v>0</v>
      </c>
      <c r="J476" s="18">
        <f t="shared" si="49"/>
        <v>887320</v>
      </c>
      <c r="K476" s="37">
        <f t="shared" si="50"/>
        <v>1</v>
      </c>
      <c r="L476" s="37">
        <f t="shared" si="51"/>
        <v>-1</v>
      </c>
      <c r="M476" s="37">
        <f t="shared" si="52"/>
        <v>-1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A477" s="62" t="s">
        <v>392</v>
      </c>
      <c r="B477" s="63"/>
      <c r="C477" s="62"/>
      <c r="D477" s="64">
        <v>1932771.7399999998</v>
      </c>
      <c r="E477" s="64">
        <v>1897063.7399999998</v>
      </c>
      <c r="F477" s="64">
        <v>103347.7</v>
      </c>
      <c r="G477" s="64">
        <v>799115.48</v>
      </c>
      <c r="H477" s="64">
        <v>0</v>
      </c>
      <c r="I477" s="64">
        <f t="shared" si="48"/>
        <v>799115.48</v>
      </c>
      <c r="J477" s="64">
        <f t="shared" si="49"/>
        <v>1097948.2599999998</v>
      </c>
      <c r="K477" s="65">
        <f t="shared" si="50"/>
        <v>0.57876192394041537</v>
      </c>
      <c r="L477" s="65">
        <f t="shared" si="51"/>
        <v>-0.94552228382162851</v>
      </c>
      <c r="M477" s="65">
        <f t="shared" si="52"/>
        <v>-0.43834923192055386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A478" s="17" t="s">
        <v>143</v>
      </c>
      <c r="B478" s="43" t="s">
        <v>72</v>
      </c>
      <c r="C478" s="17" t="s">
        <v>73</v>
      </c>
      <c r="D478" s="18">
        <v>0</v>
      </c>
      <c r="E478" s="18">
        <v>0</v>
      </c>
      <c r="F478" s="18">
        <v>1000</v>
      </c>
      <c r="G478" s="18">
        <v>636450</v>
      </c>
      <c r="H478" s="18">
        <v>0</v>
      </c>
      <c r="I478" s="18">
        <f t="shared" si="48"/>
        <v>636450</v>
      </c>
      <c r="J478" s="18">
        <f t="shared" si="49"/>
        <v>-636450</v>
      </c>
      <c r="K478" s="37" t="str">
        <f t="shared" si="50"/>
        <v>NA</v>
      </c>
      <c r="L478" s="37" t="str">
        <f t="shared" si="51"/>
        <v>NA</v>
      </c>
      <c r="M478" s="37" t="str">
        <f t="shared" si="52"/>
        <v>NA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B479" s="43" t="s">
        <v>288</v>
      </c>
      <c r="C479" s="17" t="s">
        <v>289</v>
      </c>
      <c r="D479" s="18">
        <v>1005000</v>
      </c>
      <c r="E479" s="18">
        <v>1005000</v>
      </c>
      <c r="F479" s="18">
        <v>0</v>
      </c>
      <c r="G479" s="18">
        <v>0</v>
      </c>
      <c r="H479" s="18">
        <v>0</v>
      </c>
      <c r="I479" s="18">
        <f t="shared" si="48"/>
        <v>0</v>
      </c>
      <c r="J479" s="18">
        <f t="shared" si="49"/>
        <v>1005000</v>
      </c>
      <c r="K479" s="37">
        <f t="shared" si="50"/>
        <v>1</v>
      </c>
      <c r="L479" s="37">
        <f t="shared" si="51"/>
        <v>-1</v>
      </c>
      <c r="M479" s="37">
        <f t="shared" si="52"/>
        <v>-1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B480" s="43" t="s">
        <v>82</v>
      </c>
      <c r="C480" s="17" t="s">
        <v>83</v>
      </c>
      <c r="D480" s="18">
        <v>0</v>
      </c>
      <c r="E480" s="18">
        <v>0</v>
      </c>
      <c r="F480" s="18">
        <v>76.5</v>
      </c>
      <c r="G480" s="18">
        <v>44632.540000000023</v>
      </c>
      <c r="H480" s="18">
        <v>0</v>
      </c>
      <c r="I480" s="18">
        <f t="shared" si="48"/>
        <v>44632.540000000023</v>
      </c>
      <c r="J480" s="18">
        <f t="shared" si="49"/>
        <v>-44632.540000000023</v>
      </c>
      <c r="K480" s="37" t="str">
        <f t="shared" si="50"/>
        <v>NA</v>
      </c>
      <c r="L480" s="37" t="str">
        <f t="shared" si="51"/>
        <v>NA</v>
      </c>
      <c r="M480" s="37" t="str">
        <f t="shared" si="52"/>
        <v>NA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B481" s="43" t="s">
        <v>110</v>
      </c>
      <c r="C481" s="17" t="s">
        <v>111</v>
      </c>
      <c r="D481" s="18">
        <v>0</v>
      </c>
      <c r="E481" s="18">
        <v>0</v>
      </c>
      <c r="F481" s="18">
        <v>0</v>
      </c>
      <c r="G481" s="18">
        <v>0</v>
      </c>
      <c r="H481" s="18">
        <v>0</v>
      </c>
      <c r="I481" s="18">
        <f t="shared" si="48"/>
        <v>0</v>
      </c>
      <c r="J481" s="18">
        <f t="shared" si="49"/>
        <v>0</v>
      </c>
      <c r="K481" s="37" t="str">
        <f t="shared" si="50"/>
        <v>NA</v>
      </c>
      <c r="L481" s="37" t="str">
        <f t="shared" si="51"/>
        <v>NA</v>
      </c>
      <c r="M481" s="37" t="str">
        <f t="shared" si="52"/>
        <v>NA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x14ac:dyDescent="0.2">
      <c r="A482" s="62" t="s">
        <v>144</v>
      </c>
      <c r="B482" s="63"/>
      <c r="C482" s="62"/>
      <c r="D482" s="64">
        <v>1005000</v>
      </c>
      <c r="E482" s="64">
        <v>1005000</v>
      </c>
      <c r="F482" s="64">
        <v>1076.5</v>
      </c>
      <c r="G482" s="64">
        <v>681082.54</v>
      </c>
      <c r="H482" s="64">
        <v>0</v>
      </c>
      <c r="I482" s="64">
        <f t="shared" si="48"/>
        <v>681082.54</v>
      </c>
      <c r="J482" s="64">
        <f t="shared" si="49"/>
        <v>323917.45999999996</v>
      </c>
      <c r="K482" s="65">
        <f t="shared" si="50"/>
        <v>0.32230593034825866</v>
      </c>
      <c r="L482" s="65">
        <f t="shared" si="51"/>
        <v>-0.99892885572139301</v>
      </c>
      <c r="M482" s="65">
        <f t="shared" si="52"/>
        <v>-9.6407907131011564E-2</v>
      </c>
      <c r="O482" s="51"/>
      <c r="P482" s="51"/>
      <c r="Q482" s="51"/>
      <c r="R482" s="54"/>
      <c r="S482" s="54"/>
      <c r="T482" s="54"/>
      <c r="U482" s="54"/>
      <c r="V482" s="54"/>
      <c r="W482" s="51"/>
      <c r="X482" s="51"/>
      <c r="Y482" s="51"/>
    </row>
    <row r="483" spans="1:25" s="17" customFormat="1" x14ac:dyDescent="0.2">
      <c r="A483" s="17" t="s">
        <v>393</v>
      </c>
      <c r="B483" s="43" t="s">
        <v>130</v>
      </c>
      <c r="C483" s="17" t="s">
        <v>131</v>
      </c>
      <c r="D483" s="18">
        <v>37764.57</v>
      </c>
      <c r="E483" s="18">
        <v>37764.57</v>
      </c>
      <c r="F483" s="18">
        <v>0</v>
      </c>
      <c r="G483" s="18">
        <v>0</v>
      </c>
      <c r="H483" s="18">
        <v>0</v>
      </c>
      <c r="I483" s="18">
        <f t="shared" si="48"/>
        <v>0</v>
      </c>
      <c r="J483" s="18">
        <f t="shared" si="49"/>
        <v>37764.57</v>
      </c>
      <c r="K483" s="37">
        <f t="shared" si="50"/>
        <v>1</v>
      </c>
      <c r="L483" s="37">
        <f t="shared" si="51"/>
        <v>-1</v>
      </c>
      <c r="M483" s="37">
        <f t="shared" si="52"/>
        <v>-1</v>
      </c>
      <c r="O483" s="51"/>
      <c r="P483" s="51"/>
      <c r="Q483" s="51"/>
      <c r="R483" s="54"/>
      <c r="S483" s="54"/>
      <c r="T483" s="54"/>
      <c r="U483" s="54"/>
      <c r="V483" s="54"/>
      <c r="W483" s="51"/>
      <c r="X483" s="51"/>
      <c r="Y483" s="51"/>
    </row>
    <row r="484" spans="1:25" s="17" customFormat="1" x14ac:dyDescent="0.2">
      <c r="B484" s="43" t="s">
        <v>72</v>
      </c>
      <c r="C484" s="17" t="s">
        <v>73</v>
      </c>
      <c r="D484" s="18">
        <v>1300000</v>
      </c>
      <c r="E484" s="18">
        <v>993000</v>
      </c>
      <c r="F484" s="18">
        <v>0</v>
      </c>
      <c r="G484" s="18">
        <v>4588.75</v>
      </c>
      <c r="H484" s="18">
        <v>0</v>
      </c>
      <c r="I484" s="18">
        <f t="shared" si="48"/>
        <v>4588.75</v>
      </c>
      <c r="J484" s="18">
        <f t="shared" si="49"/>
        <v>988411.25</v>
      </c>
      <c r="K484" s="37">
        <f t="shared" si="50"/>
        <v>0.99537890231621351</v>
      </c>
      <c r="L484" s="37">
        <f t="shared" si="51"/>
        <v>-1</v>
      </c>
      <c r="M484" s="37">
        <f t="shared" si="52"/>
        <v>-0.99383853642161801</v>
      </c>
      <c r="O484" s="51"/>
      <c r="P484" s="51"/>
      <c r="Q484" s="51"/>
      <c r="R484" s="54"/>
      <c r="S484" s="54"/>
      <c r="T484" s="54"/>
      <c r="U484" s="54"/>
      <c r="V484" s="54"/>
      <c r="W484" s="51"/>
      <c r="X484" s="51"/>
      <c r="Y484" s="51"/>
    </row>
    <row r="485" spans="1:25" s="17" customFormat="1" x14ac:dyDescent="0.2">
      <c r="B485" s="43" t="s">
        <v>76</v>
      </c>
      <c r="C485" s="17" t="s">
        <v>77</v>
      </c>
      <c r="D485" s="18">
        <v>7481.16</v>
      </c>
      <c r="E485" s="18">
        <v>7481.16</v>
      </c>
      <c r="F485" s="18">
        <v>0</v>
      </c>
      <c r="G485" s="18">
        <v>0</v>
      </c>
      <c r="H485" s="18">
        <v>0</v>
      </c>
      <c r="I485" s="18">
        <f t="shared" si="48"/>
        <v>0</v>
      </c>
      <c r="J485" s="18">
        <f t="shared" si="49"/>
        <v>7481.16</v>
      </c>
      <c r="K485" s="37">
        <f t="shared" si="50"/>
        <v>1</v>
      </c>
      <c r="L485" s="37">
        <f t="shared" si="51"/>
        <v>-1</v>
      </c>
      <c r="M485" s="37">
        <f t="shared" si="52"/>
        <v>-1</v>
      </c>
      <c r="O485" s="51"/>
      <c r="P485" s="51"/>
      <c r="Q485" s="51"/>
      <c r="R485" s="54"/>
      <c r="S485" s="54"/>
      <c r="T485" s="54"/>
      <c r="U485" s="54"/>
      <c r="V485" s="54"/>
      <c r="W485" s="51"/>
      <c r="X485" s="51"/>
      <c r="Y485" s="51"/>
    </row>
    <row r="486" spans="1:25" s="17" customFormat="1" x14ac:dyDescent="0.2">
      <c r="B486" s="43" t="s">
        <v>82</v>
      </c>
      <c r="C486" s="17" t="s">
        <v>83</v>
      </c>
      <c r="D486" s="18">
        <v>1000.76</v>
      </c>
      <c r="E486" s="18">
        <v>1000.76</v>
      </c>
      <c r="F486" s="18">
        <v>0</v>
      </c>
      <c r="G486" s="18">
        <v>0</v>
      </c>
      <c r="H486" s="18">
        <v>0</v>
      </c>
      <c r="I486" s="18">
        <f t="shared" si="48"/>
        <v>0</v>
      </c>
      <c r="J486" s="18">
        <f t="shared" si="49"/>
        <v>1000.76</v>
      </c>
      <c r="K486" s="37">
        <f t="shared" si="50"/>
        <v>1</v>
      </c>
      <c r="L486" s="37">
        <f t="shared" si="51"/>
        <v>-1</v>
      </c>
      <c r="M486" s="37">
        <f t="shared" si="52"/>
        <v>-1</v>
      </c>
      <c r="O486" s="51"/>
      <c r="P486" s="51"/>
      <c r="Q486" s="51"/>
      <c r="R486" s="54"/>
      <c r="S486" s="54"/>
      <c r="T486" s="54"/>
      <c r="U486" s="54"/>
      <c r="V486" s="54"/>
      <c r="W486" s="51"/>
      <c r="X486" s="51"/>
      <c r="Y486" s="51"/>
    </row>
    <row r="487" spans="1:25" s="17" customFormat="1" x14ac:dyDescent="0.2">
      <c r="A487" s="62" t="s">
        <v>394</v>
      </c>
      <c r="B487" s="63"/>
      <c r="C487" s="62"/>
      <c r="D487" s="64">
        <v>1346246.49</v>
      </c>
      <c r="E487" s="64">
        <v>1039246.49</v>
      </c>
      <c r="F487" s="64">
        <v>0</v>
      </c>
      <c r="G487" s="64">
        <v>4588.75</v>
      </c>
      <c r="H487" s="64">
        <v>0</v>
      </c>
      <c r="I487" s="64">
        <f t="shared" si="48"/>
        <v>4588.75</v>
      </c>
      <c r="J487" s="64">
        <f t="shared" si="49"/>
        <v>1034657.74</v>
      </c>
      <c r="K487" s="65">
        <f t="shared" si="50"/>
        <v>0.99558454125738738</v>
      </c>
      <c r="L487" s="65">
        <f t="shared" si="51"/>
        <v>-1</v>
      </c>
      <c r="M487" s="65">
        <f t="shared" si="52"/>
        <v>-0.99411272167651643</v>
      </c>
      <c r="O487" s="51"/>
      <c r="P487" s="51"/>
      <c r="Q487" s="51"/>
      <c r="R487" s="54"/>
      <c r="S487" s="54"/>
      <c r="T487" s="54"/>
      <c r="U487" s="54"/>
      <c r="V487" s="54"/>
      <c r="W487" s="51"/>
      <c r="X487" s="51"/>
      <c r="Y487" s="51"/>
    </row>
    <row r="488" spans="1:25" s="17" customFormat="1" x14ac:dyDescent="0.2">
      <c r="A488" s="17" t="s">
        <v>11</v>
      </c>
      <c r="B488" s="43" t="s">
        <v>116</v>
      </c>
      <c r="C488" s="17" t="s">
        <v>117</v>
      </c>
      <c r="D488" s="18">
        <v>0</v>
      </c>
      <c r="E488" s="18">
        <v>0</v>
      </c>
      <c r="F488" s="18">
        <v>0</v>
      </c>
      <c r="G488" s="18">
        <v>0</v>
      </c>
      <c r="H488" s="18">
        <v>0</v>
      </c>
      <c r="I488" s="18">
        <f t="shared" si="48"/>
        <v>0</v>
      </c>
      <c r="J488" s="18">
        <f t="shared" si="49"/>
        <v>0</v>
      </c>
      <c r="K488" s="37" t="str">
        <f t="shared" si="50"/>
        <v>NA</v>
      </c>
      <c r="L488" s="37" t="str">
        <f t="shared" si="51"/>
        <v>NA</v>
      </c>
      <c r="M488" s="37" t="str">
        <f t="shared" si="52"/>
        <v>NA</v>
      </c>
      <c r="O488" s="51"/>
      <c r="P488" s="51"/>
      <c r="Q488" s="51"/>
      <c r="R488" s="54"/>
      <c r="S488" s="54"/>
      <c r="T488" s="54"/>
      <c r="U488" s="54"/>
      <c r="V488" s="54"/>
      <c r="W488" s="51"/>
      <c r="X488" s="51"/>
      <c r="Y488" s="51"/>
    </row>
    <row r="489" spans="1:25" s="17" customFormat="1" x14ac:dyDescent="0.2">
      <c r="B489" s="43" t="s">
        <v>12</v>
      </c>
      <c r="C489" s="17" t="s">
        <v>13</v>
      </c>
      <c r="D489" s="18">
        <v>7837334</v>
      </c>
      <c r="E489" s="18">
        <v>7837334</v>
      </c>
      <c r="F489" s="18">
        <v>0</v>
      </c>
      <c r="G489" s="18">
        <v>0</v>
      </c>
      <c r="H489" s="18">
        <v>0</v>
      </c>
      <c r="I489" s="18">
        <f t="shared" si="48"/>
        <v>0</v>
      </c>
      <c r="J489" s="18">
        <f t="shared" si="49"/>
        <v>7837334</v>
      </c>
      <c r="K489" s="37">
        <f t="shared" si="50"/>
        <v>1</v>
      </c>
      <c r="L489" s="37">
        <f t="shared" si="51"/>
        <v>-1</v>
      </c>
      <c r="M489" s="37">
        <f t="shared" si="52"/>
        <v>-1</v>
      </c>
      <c r="O489" s="51"/>
      <c r="P489" s="51"/>
      <c r="Q489" s="51"/>
      <c r="R489" s="54"/>
      <c r="S489" s="54"/>
      <c r="T489" s="54"/>
      <c r="U489" s="54"/>
      <c r="V489" s="54"/>
      <c r="W489" s="51"/>
      <c r="X489" s="51"/>
      <c r="Y489" s="51"/>
    </row>
    <row r="490" spans="1:25" s="17" customFormat="1" x14ac:dyDescent="0.2">
      <c r="B490" s="43" t="s">
        <v>385</v>
      </c>
      <c r="C490" s="17" t="s">
        <v>386</v>
      </c>
      <c r="D490" s="18">
        <v>0</v>
      </c>
      <c r="E490" s="18">
        <v>0</v>
      </c>
      <c r="F490" s="18">
        <v>0</v>
      </c>
      <c r="G490" s="18">
        <v>0</v>
      </c>
      <c r="H490" s="18">
        <v>0</v>
      </c>
      <c r="I490" s="18">
        <f t="shared" si="48"/>
        <v>0</v>
      </c>
      <c r="J490" s="18">
        <f t="shared" si="49"/>
        <v>0</v>
      </c>
      <c r="K490" s="37" t="str">
        <f t="shared" si="50"/>
        <v>NA</v>
      </c>
      <c r="L490" s="37" t="str">
        <f t="shared" si="51"/>
        <v>NA</v>
      </c>
      <c r="M490" s="37" t="str">
        <f t="shared" si="52"/>
        <v>NA</v>
      </c>
      <c r="O490" s="51"/>
      <c r="P490" s="51"/>
      <c r="Q490" s="51"/>
      <c r="R490" s="54"/>
      <c r="S490" s="54"/>
      <c r="T490" s="54"/>
      <c r="U490" s="54"/>
      <c r="V490" s="54"/>
      <c r="W490" s="51"/>
      <c r="X490" s="51"/>
      <c r="Y490" s="51"/>
    </row>
    <row r="491" spans="1:25" s="17" customFormat="1" x14ac:dyDescent="0.2">
      <c r="A491" s="62" t="s">
        <v>14</v>
      </c>
      <c r="B491" s="63"/>
      <c r="C491" s="62"/>
      <c r="D491" s="64">
        <v>7837334</v>
      </c>
      <c r="E491" s="64">
        <v>7837334</v>
      </c>
      <c r="F491" s="64">
        <v>0</v>
      </c>
      <c r="G491" s="64">
        <v>0</v>
      </c>
      <c r="H491" s="64">
        <v>0</v>
      </c>
      <c r="I491" s="64">
        <f t="shared" si="48"/>
        <v>0</v>
      </c>
      <c r="J491" s="64">
        <f t="shared" si="49"/>
        <v>7837334</v>
      </c>
      <c r="K491" s="65">
        <f t="shared" si="50"/>
        <v>1</v>
      </c>
      <c r="L491" s="65">
        <f t="shared" si="51"/>
        <v>-1</v>
      </c>
      <c r="M491" s="65">
        <f t="shared" si="52"/>
        <v>-1</v>
      </c>
      <c r="O491" s="51"/>
      <c r="P491" s="51"/>
      <c r="Q491" s="51"/>
      <c r="R491" s="54"/>
      <c r="S491" s="54"/>
      <c r="T491" s="54"/>
      <c r="U491" s="54"/>
      <c r="V491" s="54"/>
      <c r="W491" s="51"/>
      <c r="X491" s="51"/>
      <c r="Y491" s="51"/>
    </row>
    <row r="492" spans="1:25" s="17" customFormat="1" x14ac:dyDescent="0.2">
      <c r="A492" s="17" t="s">
        <v>15</v>
      </c>
      <c r="B492" s="43" t="s">
        <v>16</v>
      </c>
      <c r="C492" s="17" t="s">
        <v>17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f t="shared" si="48"/>
        <v>0</v>
      </c>
      <c r="J492" s="18">
        <f t="shared" si="49"/>
        <v>0</v>
      </c>
      <c r="K492" s="37" t="str">
        <f t="shared" si="50"/>
        <v>NA</v>
      </c>
      <c r="L492" s="37" t="str">
        <f t="shared" si="51"/>
        <v>NA</v>
      </c>
      <c r="M492" s="37" t="str">
        <f t="shared" si="52"/>
        <v>NA</v>
      </c>
      <c r="O492" s="51"/>
      <c r="P492" s="51"/>
      <c r="Q492" s="51"/>
      <c r="R492" s="54"/>
      <c r="S492" s="54"/>
      <c r="T492" s="54"/>
      <c r="U492" s="54"/>
      <c r="V492" s="54"/>
      <c r="W492" s="51"/>
      <c r="X492" s="51"/>
      <c r="Y492" s="51"/>
    </row>
    <row r="493" spans="1:25" s="17" customFormat="1" x14ac:dyDescent="0.2">
      <c r="B493" s="43" t="s">
        <v>29</v>
      </c>
      <c r="C493" s="17" t="s">
        <v>30</v>
      </c>
      <c r="D493" s="18">
        <v>0</v>
      </c>
      <c r="E493" s="18">
        <v>0</v>
      </c>
      <c r="F493" s="18">
        <v>0</v>
      </c>
      <c r="G493" s="18">
        <v>0</v>
      </c>
      <c r="H493" s="18">
        <v>0</v>
      </c>
      <c r="I493" s="18">
        <f t="shared" si="48"/>
        <v>0</v>
      </c>
      <c r="J493" s="18">
        <f t="shared" si="49"/>
        <v>0</v>
      </c>
      <c r="K493" s="37" t="str">
        <f t="shared" si="50"/>
        <v>NA</v>
      </c>
      <c r="L493" s="37" t="str">
        <f t="shared" si="51"/>
        <v>NA</v>
      </c>
      <c r="M493" s="37" t="str">
        <f t="shared" si="52"/>
        <v>NA</v>
      </c>
      <c r="O493" s="51"/>
      <c r="P493" s="51"/>
      <c r="Q493" s="51"/>
      <c r="R493" s="54"/>
      <c r="S493" s="54"/>
      <c r="T493" s="54"/>
      <c r="U493" s="54"/>
      <c r="V493" s="54"/>
      <c r="W493" s="51"/>
      <c r="X493" s="51"/>
      <c r="Y493" s="51"/>
    </row>
    <row r="494" spans="1:25" s="17" customFormat="1" x14ac:dyDescent="0.2">
      <c r="A494" s="62" t="s">
        <v>18</v>
      </c>
      <c r="B494" s="63"/>
      <c r="C494" s="62"/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f t="shared" si="48"/>
        <v>0</v>
      </c>
      <c r="J494" s="64">
        <f t="shared" si="49"/>
        <v>0</v>
      </c>
      <c r="K494" s="65" t="str">
        <f t="shared" si="50"/>
        <v>NA</v>
      </c>
      <c r="L494" s="65" t="str">
        <f t="shared" si="51"/>
        <v>NA</v>
      </c>
      <c r="M494" s="65" t="str">
        <f t="shared" si="52"/>
        <v>NA</v>
      </c>
      <c r="O494" s="51"/>
      <c r="P494" s="51"/>
      <c r="Q494" s="51"/>
      <c r="R494" s="54"/>
      <c r="S494" s="54"/>
      <c r="T494" s="54"/>
      <c r="U494" s="54"/>
      <c r="V494" s="54"/>
      <c r="W494" s="51"/>
      <c r="X494" s="51"/>
      <c r="Y494" s="51"/>
    </row>
    <row r="495" spans="1:25" s="17" customFormat="1" x14ac:dyDescent="0.2">
      <c r="A495" s="23"/>
      <c r="B495" s="31"/>
      <c r="C495" s="23"/>
      <c r="D495" s="18"/>
      <c r="E495" s="18"/>
      <c r="F495" s="18"/>
      <c r="G495" s="18"/>
      <c r="H495" s="18"/>
      <c r="I495" s="18"/>
      <c r="J495" s="18"/>
      <c r="K495" s="37"/>
      <c r="L495" s="37"/>
      <c r="M495" s="37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ht="15.75" x14ac:dyDescent="0.25">
      <c r="A496" s="25" t="s">
        <v>27</v>
      </c>
      <c r="B496" s="32"/>
      <c r="C496" s="25"/>
      <c r="D496" s="6">
        <f>+D100+D149+D186+D199+D223+D271+D291+D323+D392+D429+D464+D477+D482+D487+D491+D494</f>
        <v>1326477446.9000001</v>
      </c>
      <c r="E496" s="6">
        <f t="shared" ref="E496:J496" si="58">+E100+E149+E186+E199+E223+E271+E291+E323+E392+E429+E464+E477+E482+E487+E491+E494</f>
        <v>1325542607.7700002</v>
      </c>
      <c r="F496" s="6">
        <f t="shared" si="58"/>
        <v>110892366.64</v>
      </c>
      <c r="G496" s="6">
        <f t="shared" si="58"/>
        <v>866176752.28000009</v>
      </c>
      <c r="H496" s="6">
        <f t="shared" si="58"/>
        <v>38349298.560000002</v>
      </c>
      <c r="I496" s="6">
        <f t="shared" si="58"/>
        <v>904526050.84000003</v>
      </c>
      <c r="J496" s="6">
        <f t="shared" si="58"/>
        <v>421016556.93000007</v>
      </c>
      <c r="K496" s="38">
        <f>IF(E496=0,"NA",J496/E496)</f>
        <v>0.31761827531013037</v>
      </c>
      <c r="L496" s="38">
        <f>IF(E496=0,"NA",(  ( F496 - (E496/$L$6)) / (E496/$L$6)))</f>
        <v>-0.91634190708772645</v>
      </c>
      <c r="M496" s="38">
        <f>IF(E496=0,"NA",(  ( G496 - ($M$6*(E496/12))) / ($M$6*(E496/12))))</f>
        <v>-0.12873239260391631</v>
      </c>
    </row>
    <row r="498" spans="2:3" x14ac:dyDescent="0.2">
      <c r="B498" s="52" t="s">
        <v>43</v>
      </c>
      <c r="C498" s="53" t="s">
        <v>44</v>
      </c>
    </row>
  </sheetData>
  <autoFilter ref="A7:M496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2"/>
  <sheetViews>
    <sheetView workbookViewId="0">
      <pane ySplit="7" topLeftCell="A8" activePane="bottomLeft" state="frozen"/>
      <selection activeCell="B10" sqref="B10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4" t="s">
        <v>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5">
        <v>45016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9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46</v>
      </c>
      <c r="C8" s="17" t="s">
        <v>47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157</v>
      </c>
      <c r="C9" s="17" t="s">
        <v>158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0</v>
      </c>
      <c r="K9" s="37" t="str">
        <f t="shared" ref="K9" si="4">IF(E9=0,"NA",J9/E9)</f>
        <v>NA</v>
      </c>
      <c r="L9" s="37" t="str">
        <f t="shared" ref="L9" si="5">IF(E9=0,"NA",(  ( F9 - (E9/$L$6)) / (E9/$L$6)))</f>
        <v>NA</v>
      </c>
      <c r="M9" s="37" t="str">
        <f t="shared" ref="M9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159</v>
      </c>
      <c r="C10" s="17" t="s">
        <v>160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ref="I10:I34" si="7">SUM(G10:H10)</f>
        <v>0</v>
      </c>
      <c r="J10" s="18">
        <f t="shared" ref="J10:J34" si="8">E10-I10</f>
        <v>5650</v>
      </c>
      <c r="K10" s="37">
        <f t="shared" ref="K10:K34" si="9">IF(E10=0,"NA",J10/E10)</f>
        <v>1</v>
      </c>
      <c r="L10" s="37">
        <f t="shared" ref="L10:L34" si="10">IF(E10=0,"NA",(  ( F10 - (E10/$L$6)) / (E10/$L$6)))</f>
        <v>-1</v>
      </c>
      <c r="M10" s="37">
        <f t="shared" ref="M10:M34" si="11">IF(E10=0,"NA",(  ( G10 - ($M$6*(E10/12))) / ($M$6*(E10/12))))</f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161</v>
      </c>
      <c r="C11" s="17" t="s">
        <v>162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7"/>
        <v>0</v>
      </c>
      <c r="J11" s="18">
        <f t="shared" si="8"/>
        <v>0</v>
      </c>
      <c r="K11" s="37" t="str">
        <f t="shared" si="9"/>
        <v>NA</v>
      </c>
      <c r="L11" s="37" t="str">
        <f t="shared" si="10"/>
        <v>NA</v>
      </c>
      <c r="M11" s="37" t="str">
        <f t="shared" si="11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163</v>
      </c>
      <c r="C12" s="17" t="s">
        <v>164</v>
      </c>
      <c r="D12" s="18">
        <v>1800</v>
      </c>
      <c r="E12" s="18">
        <v>1800</v>
      </c>
      <c r="F12" s="18">
        <v>15000</v>
      </c>
      <c r="G12" s="18">
        <v>15000</v>
      </c>
      <c r="H12" s="18">
        <v>0</v>
      </c>
      <c r="I12" s="18">
        <f t="shared" si="7"/>
        <v>15000</v>
      </c>
      <c r="J12" s="18">
        <f t="shared" si="8"/>
        <v>-13200</v>
      </c>
      <c r="K12" s="37">
        <f t="shared" si="9"/>
        <v>-7.333333333333333</v>
      </c>
      <c r="L12" s="37">
        <f t="shared" si="10"/>
        <v>7.333333333333333</v>
      </c>
      <c r="M12" s="37">
        <f t="shared" si="11"/>
        <v>10.111111111111111</v>
      </c>
      <c r="R12" s="23"/>
      <c r="S12" s="23"/>
      <c r="T12" s="23"/>
      <c r="U12" s="23"/>
      <c r="V12" s="23"/>
    </row>
    <row r="13" spans="1:22" x14ac:dyDescent="0.2">
      <c r="A13" s="17"/>
      <c r="B13" s="43" t="s">
        <v>48</v>
      </c>
      <c r="C13" s="17" t="s">
        <v>49</v>
      </c>
      <c r="D13" s="18">
        <v>31230744.550000001</v>
      </c>
      <c r="E13" s="18">
        <v>31594128.550000001</v>
      </c>
      <c r="F13" s="18">
        <v>1899901.5599999998</v>
      </c>
      <c r="G13" s="18">
        <v>23136948.539999999</v>
      </c>
      <c r="H13" s="18">
        <v>0</v>
      </c>
      <c r="I13" s="18">
        <f t="shared" si="7"/>
        <v>23136948.539999999</v>
      </c>
      <c r="J13" s="18">
        <f t="shared" si="8"/>
        <v>8457180.0100000016</v>
      </c>
      <c r="K13" s="37">
        <f t="shared" si="9"/>
        <v>0.26768201555602017</v>
      </c>
      <c r="L13" s="37">
        <f t="shared" si="10"/>
        <v>-0.93986535957169171</v>
      </c>
      <c r="M13" s="37">
        <f t="shared" si="11"/>
        <v>-2.3576020741360285E-2</v>
      </c>
      <c r="R13" s="23"/>
      <c r="S13" s="23"/>
      <c r="T13" s="23"/>
      <c r="U13" s="23"/>
      <c r="V13" s="23"/>
    </row>
    <row r="14" spans="1:22" x14ac:dyDescent="0.2">
      <c r="A14" s="17"/>
      <c r="B14" s="43" t="s">
        <v>525</v>
      </c>
      <c r="C14" s="17" t="s">
        <v>526</v>
      </c>
      <c r="D14" s="18">
        <v>-309752</v>
      </c>
      <c r="E14" s="18">
        <v>-277352</v>
      </c>
      <c r="F14" s="18">
        <v>95321.400000000009</v>
      </c>
      <c r="G14" s="18">
        <v>449738.67</v>
      </c>
      <c r="H14" s="18">
        <v>0</v>
      </c>
      <c r="I14" s="18">
        <f t="shared" si="7"/>
        <v>449738.67</v>
      </c>
      <c r="J14" s="18">
        <f t="shared" si="8"/>
        <v>-727090.66999999993</v>
      </c>
      <c r="K14" s="37">
        <f t="shared" si="9"/>
        <v>2.6215447157402862</v>
      </c>
      <c r="L14" s="37">
        <f t="shared" si="10"/>
        <v>-1.3436838385877874</v>
      </c>
      <c r="M14" s="37">
        <f t="shared" si="11"/>
        <v>-3.1620596209870486</v>
      </c>
      <c r="R14" s="23"/>
      <c r="S14" s="23"/>
      <c r="T14" s="23"/>
      <c r="U14" s="23"/>
      <c r="V14" s="23"/>
    </row>
    <row r="15" spans="1:22" x14ac:dyDescent="0.2">
      <c r="A15" s="17"/>
      <c r="B15" s="43" t="s">
        <v>527</v>
      </c>
      <c r="C15" s="17" t="s">
        <v>528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7"/>
        <v>0</v>
      </c>
      <c r="J15" s="18">
        <f t="shared" si="8"/>
        <v>0</v>
      </c>
      <c r="K15" s="37" t="str">
        <f t="shared" si="9"/>
        <v>NA</v>
      </c>
      <c r="L15" s="37" t="str">
        <f t="shared" si="10"/>
        <v>NA</v>
      </c>
      <c r="M15" s="37" t="str">
        <f t="shared" si="11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529</v>
      </c>
      <c r="C16" s="17" t="s">
        <v>530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7" t="str">
        <f t="shared" si="9"/>
        <v>NA</v>
      </c>
      <c r="L16" s="37" t="str">
        <f t="shared" si="10"/>
        <v>NA</v>
      </c>
      <c r="M16" s="37" t="str">
        <f t="shared" si="11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531</v>
      </c>
      <c r="C17" s="17" t="s">
        <v>532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7" t="str">
        <f t="shared" si="9"/>
        <v>NA</v>
      </c>
      <c r="L17" s="37" t="str">
        <f t="shared" si="10"/>
        <v>NA</v>
      </c>
      <c r="M17" s="37" t="str">
        <f t="shared" si="11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533</v>
      </c>
      <c r="C18" s="17" t="s">
        <v>534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7"/>
        <v>0</v>
      </c>
      <c r="J18" s="18">
        <f t="shared" si="8"/>
        <v>0</v>
      </c>
      <c r="K18" s="37" t="str">
        <f t="shared" si="9"/>
        <v>NA</v>
      </c>
      <c r="L18" s="37" t="str">
        <f t="shared" si="10"/>
        <v>NA</v>
      </c>
      <c r="M18" s="37" t="str">
        <f t="shared" si="11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535</v>
      </c>
      <c r="C19" s="17" t="s">
        <v>536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7" t="str">
        <f t="shared" si="9"/>
        <v>NA</v>
      </c>
      <c r="L19" s="37" t="str">
        <f t="shared" si="10"/>
        <v>NA</v>
      </c>
      <c r="M19" s="37" t="str">
        <f t="shared" si="11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537</v>
      </c>
      <c r="C20" s="17" t="s">
        <v>538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7" t="str">
        <f t="shared" si="9"/>
        <v>NA</v>
      </c>
      <c r="L20" s="37" t="str">
        <f t="shared" si="10"/>
        <v>NA</v>
      </c>
      <c r="M20" s="37" t="str">
        <f t="shared" si="11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539</v>
      </c>
      <c r="C21" s="17" t="s">
        <v>540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7" t="str">
        <f t="shared" si="9"/>
        <v>NA</v>
      </c>
      <c r="L21" s="37" t="str">
        <f t="shared" si="10"/>
        <v>NA</v>
      </c>
      <c r="M21" s="37" t="str">
        <f t="shared" si="11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541</v>
      </c>
      <c r="C22" s="17" t="s">
        <v>542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7"/>
        <v>0</v>
      </c>
      <c r="J22" s="18">
        <f t="shared" si="8"/>
        <v>0</v>
      </c>
      <c r="K22" s="37" t="str">
        <f t="shared" si="9"/>
        <v>NA</v>
      </c>
      <c r="L22" s="37" t="str">
        <f t="shared" si="10"/>
        <v>NA</v>
      </c>
      <c r="M22" s="37" t="str">
        <f t="shared" si="11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543</v>
      </c>
      <c r="C23" s="17" t="s">
        <v>544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7"/>
        <v>0</v>
      </c>
      <c r="J23" s="18">
        <f t="shared" si="8"/>
        <v>0</v>
      </c>
      <c r="K23" s="37" t="str">
        <f t="shared" si="9"/>
        <v>NA</v>
      </c>
      <c r="L23" s="37" t="str">
        <f t="shared" si="10"/>
        <v>NA</v>
      </c>
      <c r="M23" s="37" t="str">
        <f t="shared" si="11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545</v>
      </c>
      <c r="C24" s="17" t="s">
        <v>546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7"/>
        <v>0</v>
      </c>
      <c r="J24" s="18">
        <f t="shared" si="8"/>
        <v>0</v>
      </c>
      <c r="K24" s="37" t="str">
        <f t="shared" si="9"/>
        <v>NA</v>
      </c>
      <c r="L24" s="37" t="str">
        <f t="shared" si="10"/>
        <v>NA</v>
      </c>
      <c r="M24" s="37" t="str">
        <f t="shared" si="11"/>
        <v>NA</v>
      </c>
      <c r="R24" s="23"/>
      <c r="S24" s="23"/>
      <c r="T24" s="23"/>
      <c r="U24" s="23"/>
      <c r="V24" s="23"/>
    </row>
    <row r="25" spans="1:22" x14ac:dyDescent="0.2">
      <c r="A25" s="62" t="s">
        <v>50</v>
      </c>
      <c r="B25" s="63"/>
      <c r="C25" s="62"/>
      <c r="D25" s="64">
        <v>30993942.550000001</v>
      </c>
      <c r="E25" s="64">
        <v>31374726.550000001</v>
      </c>
      <c r="F25" s="64">
        <v>2010222.9599999997</v>
      </c>
      <c r="G25" s="64">
        <v>23601687.210000001</v>
      </c>
      <c r="H25" s="64">
        <v>0</v>
      </c>
      <c r="I25" s="64">
        <f t="shared" si="7"/>
        <v>23601687.210000001</v>
      </c>
      <c r="J25" s="64">
        <f t="shared" si="8"/>
        <v>7773039.3399999999</v>
      </c>
      <c r="K25" s="65">
        <f t="shared" si="9"/>
        <v>0.24774843304570568</v>
      </c>
      <c r="L25" s="65">
        <f t="shared" si="10"/>
        <v>-0.93592859026846242</v>
      </c>
      <c r="M25" s="65">
        <f t="shared" si="11"/>
        <v>3.0020892723923742E-3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1125</v>
      </c>
      <c r="G26" s="18">
        <v>7092.37</v>
      </c>
      <c r="H26" s="18">
        <v>0</v>
      </c>
      <c r="I26" s="18">
        <f t="shared" si="7"/>
        <v>7092.37</v>
      </c>
      <c r="J26" s="18">
        <f t="shared" si="8"/>
        <v>-7092.37</v>
      </c>
      <c r="K26" s="37" t="str">
        <f t="shared" si="9"/>
        <v>NA</v>
      </c>
      <c r="L26" s="37" t="str">
        <f t="shared" si="10"/>
        <v>NA</v>
      </c>
      <c r="M26" s="37" t="str">
        <f t="shared" si="11"/>
        <v>NA</v>
      </c>
      <c r="R26" s="23"/>
      <c r="S26" s="23"/>
      <c r="T26" s="23"/>
      <c r="U26" s="23"/>
      <c r="V26" s="23"/>
    </row>
    <row r="27" spans="1:22" x14ac:dyDescent="0.2">
      <c r="A27" s="62" t="s">
        <v>22</v>
      </c>
      <c r="B27" s="63"/>
      <c r="C27" s="62"/>
      <c r="D27" s="64">
        <v>0</v>
      </c>
      <c r="E27" s="64">
        <v>0</v>
      </c>
      <c r="F27" s="64">
        <v>1125</v>
      </c>
      <c r="G27" s="64">
        <v>7092.37</v>
      </c>
      <c r="H27" s="64">
        <v>0</v>
      </c>
      <c r="I27" s="64">
        <f t="shared" si="7"/>
        <v>7092.37</v>
      </c>
      <c r="J27" s="64">
        <f t="shared" si="8"/>
        <v>-7092.37</v>
      </c>
      <c r="K27" s="65" t="str">
        <f t="shared" si="9"/>
        <v>NA</v>
      </c>
      <c r="L27" s="65" t="str">
        <f t="shared" si="10"/>
        <v>NA</v>
      </c>
      <c r="M27" s="65" t="str">
        <f t="shared" si="11"/>
        <v>NA</v>
      </c>
      <c r="R27" s="23"/>
      <c r="S27" s="23"/>
      <c r="T27" s="23"/>
      <c r="U27" s="23"/>
      <c r="V27" s="23"/>
    </row>
    <row r="28" spans="1:22" x14ac:dyDescent="0.2">
      <c r="A28" s="17" t="s">
        <v>51</v>
      </c>
      <c r="B28" s="43" t="s">
        <v>547</v>
      </c>
      <c r="C28" s="17" t="s">
        <v>548</v>
      </c>
      <c r="D28" s="18">
        <v>12946251.710000001</v>
      </c>
      <c r="E28" s="18">
        <v>12946251.710000001</v>
      </c>
      <c r="F28" s="18">
        <v>1242928.94</v>
      </c>
      <c r="G28" s="18">
        <v>10543944.59</v>
      </c>
      <c r="H28" s="18">
        <v>0</v>
      </c>
      <c r="I28" s="18">
        <f t="shared" si="7"/>
        <v>10543944.59</v>
      </c>
      <c r="J28" s="18">
        <f t="shared" si="8"/>
        <v>2402307.120000001</v>
      </c>
      <c r="K28" s="37">
        <f t="shared" si="9"/>
        <v>0.18556005041555004</v>
      </c>
      <c r="L28" s="37">
        <f t="shared" si="10"/>
        <v>-0.90399314273799181</v>
      </c>
      <c r="M28" s="37">
        <f t="shared" si="11"/>
        <v>8.5919932779266614E-2</v>
      </c>
      <c r="R28" s="23"/>
      <c r="S28" s="23"/>
      <c r="T28" s="23"/>
      <c r="U28" s="23"/>
      <c r="V28" s="23"/>
    </row>
    <row r="29" spans="1:22" x14ac:dyDescent="0.2">
      <c r="A29" s="17"/>
      <c r="B29" s="43" t="s">
        <v>54</v>
      </c>
      <c r="C29" s="17" t="s">
        <v>55</v>
      </c>
      <c r="D29" s="18">
        <v>2544589</v>
      </c>
      <c r="E29" s="18">
        <v>2304655</v>
      </c>
      <c r="F29" s="18">
        <v>800098.2</v>
      </c>
      <c r="G29" s="18">
        <v>1163812.43</v>
      </c>
      <c r="H29" s="18">
        <v>0</v>
      </c>
      <c r="I29" s="18">
        <f t="shared" si="7"/>
        <v>1163812.43</v>
      </c>
      <c r="J29" s="18">
        <f t="shared" si="8"/>
        <v>1140842.57</v>
      </c>
      <c r="K29" s="37">
        <f t="shared" si="9"/>
        <v>0.49501663806513341</v>
      </c>
      <c r="L29" s="37">
        <f t="shared" si="10"/>
        <v>-0.65283385148753281</v>
      </c>
      <c r="M29" s="37">
        <f t="shared" si="11"/>
        <v>-0.32668885075351123</v>
      </c>
      <c r="R29" s="23"/>
      <c r="S29" s="23"/>
      <c r="T29" s="23"/>
      <c r="U29" s="23"/>
      <c r="V29" s="23"/>
    </row>
    <row r="30" spans="1:22" x14ac:dyDescent="0.2">
      <c r="A30" s="17"/>
      <c r="B30" s="43" t="s">
        <v>183</v>
      </c>
      <c r="C30" s="17" t="s">
        <v>184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7"/>
        <v>0</v>
      </c>
      <c r="J30" s="18">
        <f t="shared" si="8"/>
        <v>0</v>
      </c>
      <c r="K30" s="37" t="str">
        <f t="shared" si="9"/>
        <v>NA</v>
      </c>
      <c r="L30" s="37" t="str">
        <f t="shared" si="10"/>
        <v>NA</v>
      </c>
      <c r="M30" s="37" t="str">
        <f t="shared" si="11"/>
        <v>NA</v>
      </c>
      <c r="R30" s="23"/>
      <c r="S30" s="23"/>
      <c r="T30" s="23"/>
      <c r="U30" s="23"/>
      <c r="V30" s="23"/>
    </row>
    <row r="31" spans="1:22" x14ac:dyDescent="0.2">
      <c r="A31" s="62" t="s">
        <v>56</v>
      </c>
      <c r="B31" s="63"/>
      <c r="C31" s="62"/>
      <c r="D31" s="64">
        <v>15490840.710000001</v>
      </c>
      <c r="E31" s="64">
        <v>15250906.710000001</v>
      </c>
      <c r="F31" s="64">
        <v>2043027.14</v>
      </c>
      <c r="G31" s="64">
        <v>11707757.02</v>
      </c>
      <c r="H31" s="64">
        <v>0</v>
      </c>
      <c r="I31" s="64">
        <f t="shared" si="7"/>
        <v>11707757.02</v>
      </c>
      <c r="J31" s="64">
        <f t="shared" si="8"/>
        <v>3543149.6900000013</v>
      </c>
      <c r="K31" s="65">
        <f t="shared" si="9"/>
        <v>0.23232387145065692</v>
      </c>
      <c r="L31" s="65">
        <f t="shared" si="10"/>
        <v>-0.86603897205269831</v>
      </c>
      <c r="M31" s="65">
        <f t="shared" si="11"/>
        <v>2.3568171399124101E-2</v>
      </c>
      <c r="R31" s="23"/>
      <c r="S31" s="23"/>
      <c r="T31" s="23"/>
      <c r="U31" s="23"/>
      <c r="V31" s="23"/>
    </row>
    <row r="32" spans="1:22" x14ac:dyDescent="0.2">
      <c r="A32" s="17" t="s">
        <v>418</v>
      </c>
      <c r="B32" s="43" t="s">
        <v>427</v>
      </c>
      <c r="C32" s="17" t="s">
        <v>428</v>
      </c>
      <c r="D32" s="18">
        <v>73880840.069999993</v>
      </c>
      <c r="E32" s="18">
        <v>110896594.65000001</v>
      </c>
      <c r="F32" s="18">
        <v>15645527.289999999</v>
      </c>
      <c r="G32" s="18">
        <v>53136884.200000003</v>
      </c>
      <c r="H32" s="18">
        <v>0</v>
      </c>
      <c r="I32" s="18">
        <f t="shared" si="7"/>
        <v>53136884.200000003</v>
      </c>
      <c r="J32" s="18">
        <f t="shared" si="8"/>
        <v>57759710.450000003</v>
      </c>
      <c r="K32" s="37">
        <f t="shared" si="9"/>
        <v>0.52084295854435414</v>
      </c>
      <c r="L32" s="37">
        <f t="shared" si="10"/>
        <v>-0.85891787444529988</v>
      </c>
      <c r="M32" s="37">
        <f t="shared" si="11"/>
        <v>-0.36112394472580561</v>
      </c>
      <c r="R32" s="23"/>
      <c r="S32" s="23"/>
      <c r="T32" s="23"/>
      <c r="U32" s="23"/>
      <c r="V32" s="23"/>
    </row>
    <row r="33" spans="1:22" x14ac:dyDescent="0.2">
      <c r="A33" s="17"/>
      <c r="B33" s="43" t="s">
        <v>549</v>
      </c>
      <c r="C33" s="17" t="s">
        <v>550</v>
      </c>
      <c r="D33" s="18">
        <v>2555268.77</v>
      </c>
      <c r="E33" s="18">
        <v>3635382.84</v>
      </c>
      <c r="F33" s="18">
        <v>186579.59</v>
      </c>
      <c r="G33" s="18">
        <v>1961698.73</v>
      </c>
      <c r="H33" s="18">
        <v>0</v>
      </c>
      <c r="I33" s="18">
        <f t="shared" si="7"/>
        <v>1961698.73</v>
      </c>
      <c r="J33" s="18">
        <f t="shared" si="8"/>
        <v>1673684.1099999999</v>
      </c>
      <c r="K33" s="37">
        <f t="shared" si="9"/>
        <v>0.46038730545363965</v>
      </c>
      <c r="L33" s="37">
        <f t="shared" si="10"/>
        <v>-0.94867676989970062</v>
      </c>
      <c r="M33" s="37">
        <f t="shared" si="11"/>
        <v>-0.2805164072715195</v>
      </c>
      <c r="R33" s="23"/>
      <c r="S33" s="23"/>
      <c r="T33" s="23"/>
      <c r="U33" s="23"/>
      <c r="V33" s="23"/>
    </row>
    <row r="34" spans="1:22" x14ac:dyDescent="0.2">
      <c r="A34" s="17"/>
      <c r="B34" s="43" t="s">
        <v>429</v>
      </c>
      <c r="C34" s="17" t="s">
        <v>430</v>
      </c>
      <c r="D34" s="18">
        <v>351475415</v>
      </c>
      <c r="E34" s="18">
        <v>498959388.30000001</v>
      </c>
      <c r="F34" s="18">
        <v>26972993.949999999</v>
      </c>
      <c r="G34" s="18">
        <v>79726115.379999995</v>
      </c>
      <c r="H34" s="18">
        <v>0</v>
      </c>
      <c r="I34" s="18">
        <f t="shared" si="7"/>
        <v>79726115.379999995</v>
      </c>
      <c r="J34" s="18">
        <f t="shared" si="8"/>
        <v>419233272.92000002</v>
      </c>
      <c r="K34" s="37">
        <f t="shared" si="9"/>
        <v>0.84021522141985516</v>
      </c>
      <c r="L34" s="37">
        <f t="shared" si="10"/>
        <v>-0.94594150429376744</v>
      </c>
      <c r="M34" s="37">
        <f t="shared" si="11"/>
        <v>-0.78695362855980688</v>
      </c>
      <c r="R34" s="23"/>
      <c r="S34" s="23"/>
      <c r="T34" s="23"/>
      <c r="U34" s="23"/>
      <c r="V34" s="23"/>
    </row>
    <row r="35" spans="1:22" x14ac:dyDescent="0.2">
      <c r="A35" s="17"/>
      <c r="B35" s="43" t="s">
        <v>551</v>
      </c>
      <c r="C35" s="17" t="s">
        <v>552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ref="I35:I41" si="12">SUM(G35:H35)</f>
        <v>0</v>
      </c>
      <c r="J35" s="18">
        <f t="shared" ref="J35:J41" si="13">E35-I35</f>
        <v>1107150.6200000001</v>
      </c>
      <c r="K35" s="37">
        <f t="shared" ref="K35:K41" si="14">IF(E35=0,"NA",J35/E35)</f>
        <v>1</v>
      </c>
      <c r="L35" s="37">
        <f t="shared" ref="L35:L41" si="15">IF(E35=0,"NA",(  ( F35 - (E35/$L$6)) / (E35/$L$6)))</f>
        <v>-1</v>
      </c>
      <c r="M35" s="37">
        <f t="shared" ref="M35:M41" si="16">IF(E35=0,"NA",(  ( G35 - ($M$6*(E35/12))) / ($M$6*(E35/12))))</f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553</v>
      </c>
      <c r="C36" s="17" t="s">
        <v>554</v>
      </c>
      <c r="D36" s="18">
        <v>0</v>
      </c>
      <c r="E36" s="18">
        <v>677673</v>
      </c>
      <c r="F36" s="18">
        <v>0</v>
      </c>
      <c r="G36" s="18">
        <v>0</v>
      </c>
      <c r="H36" s="18">
        <v>0</v>
      </c>
      <c r="I36" s="18">
        <f t="shared" si="12"/>
        <v>0</v>
      </c>
      <c r="J36" s="18">
        <f t="shared" si="13"/>
        <v>677673</v>
      </c>
      <c r="K36" s="37">
        <f t="shared" si="14"/>
        <v>1</v>
      </c>
      <c r="L36" s="37">
        <f t="shared" si="15"/>
        <v>-1</v>
      </c>
      <c r="M36" s="37">
        <f t="shared" si="16"/>
        <v>-1</v>
      </c>
      <c r="R36" s="23"/>
      <c r="S36" s="23"/>
      <c r="T36" s="23"/>
      <c r="U36" s="23"/>
      <c r="V36" s="23"/>
    </row>
    <row r="37" spans="1:22" x14ac:dyDescent="0.2">
      <c r="A37" s="17"/>
      <c r="B37" s="43" t="s">
        <v>555</v>
      </c>
      <c r="C37" s="17" t="s">
        <v>556</v>
      </c>
      <c r="F37" s="18">
        <v>0</v>
      </c>
      <c r="G37" s="18">
        <v>0</v>
      </c>
      <c r="H37" s="18">
        <v>0</v>
      </c>
      <c r="I37" s="18">
        <f t="shared" si="12"/>
        <v>0</v>
      </c>
      <c r="J37" s="18">
        <f t="shared" si="13"/>
        <v>0</v>
      </c>
      <c r="K37" s="37" t="str">
        <f t="shared" si="14"/>
        <v>NA</v>
      </c>
      <c r="L37" s="37" t="str">
        <f t="shared" si="15"/>
        <v>NA</v>
      </c>
      <c r="M37" s="37" t="str">
        <f t="shared" si="16"/>
        <v>NA</v>
      </c>
      <c r="R37" s="23"/>
      <c r="S37" s="23"/>
      <c r="T37" s="23"/>
      <c r="U37" s="23"/>
      <c r="V37" s="23"/>
    </row>
    <row r="38" spans="1:22" x14ac:dyDescent="0.2">
      <c r="A38" s="62" t="s">
        <v>451</v>
      </c>
      <c r="B38" s="63"/>
      <c r="C38" s="62"/>
      <c r="D38" s="64">
        <v>428232611.45999998</v>
      </c>
      <c r="E38" s="64">
        <v>615276189.40999997</v>
      </c>
      <c r="F38" s="64">
        <v>42805100.829999998</v>
      </c>
      <c r="G38" s="64">
        <v>134824698.31</v>
      </c>
      <c r="H38" s="64">
        <v>0</v>
      </c>
      <c r="I38" s="64">
        <f t="shared" si="12"/>
        <v>134824698.31</v>
      </c>
      <c r="J38" s="64">
        <f t="shared" si="13"/>
        <v>480451491.09999996</v>
      </c>
      <c r="K38" s="65">
        <f t="shared" si="14"/>
        <v>0.78087125646892663</v>
      </c>
      <c r="L38" s="65">
        <f t="shared" si="15"/>
        <v>-0.930429453362974</v>
      </c>
      <c r="M38" s="65">
        <f t="shared" si="16"/>
        <v>-0.70782834195856881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94575.8</v>
      </c>
      <c r="G39" s="18">
        <v>448993.17</v>
      </c>
      <c r="H39" s="18">
        <v>0</v>
      </c>
      <c r="I39" s="18">
        <f t="shared" si="12"/>
        <v>448993.17</v>
      </c>
      <c r="J39" s="18">
        <f t="shared" si="13"/>
        <v>3996429.83</v>
      </c>
      <c r="K39" s="37">
        <f t="shared" si="14"/>
        <v>0.89899877469478162</v>
      </c>
      <c r="L39" s="37">
        <f t="shared" si="15"/>
        <v>-0.97872512919467958</v>
      </c>
      <c r="M39" s="37">
        <f t="shared" si="16"/>
        <v>-0.86533169959304213</v>
      </c>
      <c r="R39" s="23"/>
      <c r="S39" s="23"/>
      <c r="T39" s="23"/>
      <c r="U39" s="23"/>
      <c r="V39" s="23"/>
    </row>
    <row r="40" spans="1:22" x14ac:dyDescent="0.2">
      <c r="A40" s="17"/>
      <c r="B40" s="43" t="s">
        <v>193</v>
      </c>
      <c r="C40" s="17" t="s">
        <v>194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12"/>
        <v>1410</v>
      </c>
      <c r="J40" s="18">
        <f t="shared" si="13"/>
        <v>-705</v>
      </c>
      <c r="K40" s="37">
        <f t="shared" si="14"/>
        <v>-1</v>
      </c>
      <c r="L40" s="37">
        <f t="shared" si="15"/>
        <v>-1</v>
      </c>
      <c r="M40" s="37">
        <f t="shared" si="16"/>
        <v>1.6666666666666667</v>
      </c>
      <c r="R40" s="23"/>
      <c r="S40" s="23"/>
      <c r="T40" s="23"/>
      <c r="U40" s="23"/>
      <c r="V40" s="23"/>
    </row>
    <row r="41" spans="1:22" x14ac:dyDescent="0.2">
      <c r="A41" s="62" t="s">
        <v>26</v>
      </c>
      <c r="B41" s="63"/>
      <c r="C41" s="62"/>
      <c r="D41" s="64">
        <v>4445423</v>
      </c>
      <c r="E41" s="64">
        <v>4446128</v>
      </c>
      <c r="F41" s="64">
        <v>94575.8</v>
      </c>
      <c r="G41" s="64">
        <v>450403.17</v>
      </c>
      <c r="H41" s="64">
        <v>0</v>
      </c>
      <c r="I41" s="64">
        <f t="shared" si="12"/>
        <v>450403.17</v>
      </c>
      <c r="J41" s="64">
        <f t="shared" si="13"/>
        <v>3995724.83</v>
      </c>
      <c r="K41" s="65">
        <f t="shared" si="14"/>
        <v>0.89869766007636309</v>
      </c>
      <c r="L41" s="65">
        <f t="shared" si="15"/>
        <v>-0.97872850264319877</v>
      </c>
      <c r="M41" s="65">
        <f t="shared" si="16"/>
        <v>-0.86493021343515075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7">+E25+E27+E31+E38+E41</f>
        <v>666347950.66999996</v>
      </c>
      <c r="F43" s="6">
        <f t="shared" si="17"/>
        <v>46954051.729999997</v>
      </c>
      <c r="G43" s="6">
        <f t="shared" si="17"/>
        <v>170591638.07999998</v>
      </c>
      <c r="H43" s="6">
        <f t="shared" si="17"/>
        <v>0</v>
      </c>
      <c r="I43" s="6">
        <f t="shared" si="17"/>
        <v>170591638.07999998</v>
      </c>
      <c r="J43" s="6">
        <f t="shared" si="17"/>
        <v>495756312.58999997</v>
      </c>
      <c r="K43" s="38">
        <f t="shared" ref="K43" si="18">IF(E43=0,"NA",J43/E43)</f>
        <v>0.7439901512288386</v>
      </c>
      <c r="L43" s="38">
        <f t="shared" ref="L43" si="19">IF(E43=0,"NA",(  ( F43 - (E43/$L$6)) / (E43/$L$6)))</f>
        <v>-0.9295352350333056</v>
      </c>
      <c r="M43" s="38">
        <f t="shared" ref="M43" si="20">IF(E43=0,"NA",(  ( G43 - ($M$6*(E43/12))) / ($M$6*(E43/12))))</f>
        <v>-0.6586535349717848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63</v>
      </c>
      <c r="B45" s="43" t="s">
        <v>64</v>
      </c>
      <c r="C45" s="17" t="s">
        <v>65</v>
      </c>
      <c r="D45" s="18">
        <v>14500556.390000004</v>
      </c>
      <c r="E45" s="18">
        <v>51675112.06999997</v>
      </c>
      <c r="F45" s="18">
        <v>1742903.7300000002</v>
      </c>
      <c r="G45" s="18">
        <v>9915495.0400000028</v>
      </c>
      <c r="H45" s="18">
        <v>149.32</v>
      </c>
      <c r="I45" s="18">
        <f t="shared" ref="I45" si="21">SUM(G45:H45)</f>
        <v>9915644.3600000031</v>
      </c>
      <c r="J45" s="18">
        <f t="shared" ref="J45" si="22">E45-I45</f>
        <v>41759467.709999964</v>
      </c>
      <c r="K45" s="37">
        <f t="shared" ref="K45" si="23">IF(E45=0,"NA",J45/E45)</f>
        <v>0.80811566801116741</v>
      </c>
      <c r="L45" s="37">
        <f t="shared" ref="L45" si="24">IF(E45=0,"NA",(  ( F45 - (E45/$L$6)) / (E45/$L$6)))</f>
        <v>-0.96627189259620705</v>
      </c>
      <c r="M45" s="37">
        <f t="shared" ref="M45" si="25">IF(E45=0,"NA",(  ( G45 - ($M$6*(E45/12))) / ($M$6*(E45/12))))</f>
        <v>-0.74415807680446999</v>
      </c>
    </row>
    <row r="46" spans="1:22" x14ac:dyDescent="0.2">
      <c r="A46" s="17"/>
      <c r="B46" s="43" t="s">
        <v>454</v>
      </c>
      <c r="C46" s="17" t="s">
        <v>455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6">SUM(G46:H46)</f>
        <v>0</v>
      </c>
      <c r="J46" s="18">
        <f t="shared" ref="J46:J75" si="27">E46-I46</f>
        <v>0</v>
      </c>
      <c r="K46" s="37" t="str">
        <f t="shared" ref="K46:K75" si="28">IF(E46=0,"NA",J46/E46)</f>
        <v>NA</v>
      </c>
      <c r="L46" s="37" t="str">
        <f t="shared" ref="L46:L75" si="29">IF(E46=0,"NA",(  ( F46 - (E46/$L$6)) / (E46/$L$6)))</f>
        <v>NA</v>
      </c>
      <c r="M46" s="37" t="str">
        <f t="shared" ref="M46:M75" si="30">IF(E46=0,"NA",(  ( G46 - ($M$6*(E46/12))) / ($M$6*(E46/12))))</f>
        <v>NA</v>
      </c>
    </row>
    <row r="47" spans="1:22" x14ac:dyDescent="0.2">
      <c r="A47" s="17"/>
      <c r="B47" s="43" t="s">
        <v>195</v>
      </c>
      <c r="C47" s="17" t="s">
        <v>66</v>
      </c>
      <c r="D47" s="18">
        <v>76000</v>
      </c>
      <c r="E47" s="18">
        <v>33240</v>
      </c>
      <c r="F47" s="18">
        <v>5237.5</v>
      </c>
      <c r="G47" s="18">
        <v>25183.14</v>
      </c>
      <c r="H47" s="18">
        <v>0</v>
      </c>
      <c r="I47" s="18">
        <f t="shared" si="26"/>
        <v>25183.14</v>
      </c>
      <c r="J47" s="18">
        <f t="shared" si="27"/>
        <v>8056.8600000000006</v>
      </c>
      <c r="K47" s="37">
        <f t="shared" si="28"/>
        <v>0.24238447653429604</v>
      </c>
      <c r="L47" s="37">
        <f t="shared" si="29"/>
        <v>-0.84243381468110712</v>
      </c>
      <c r="M47" s="37">
        <f t="shared" si="30"/>
        <v>1.0154031287605272E-2</v>
      </c>
    </row>
    <row r="48" spans="1:22" x14ac:dyDescent="0.2">
      <c r="A48" s="17"/>
      <c r="B48" s="43" t="s">
        <v>67</v>
      </c>
      <c r="C48" s="17" t="s">
        <v>66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6"/>
        <v>0</v>
      </c>
      <c r="J48" s="18">
        <f t="shared" si="27"/>
        <v>0</v>
      </c>
      <c r="K48" s="37" t="str">
        <f t="shared" si="28"/>
        <v>NA</v>
      </c>
      <c r="L48" s="37" t="str">
        <f t="shared" si="29"/>
        <v>NA</v>
      </c>
      <c r="M48" s="37" t="str">
        <f t="shared" si="30"/>
        <v>NA</v>
      </c>
    </row>
    <row r="49" spans="1:13" x14ac:dyDescent="0.2">
      <c r="A49" s="17"/>
      <c r="B49" s="43" t="s">
        <v>196</v>
      </c>
      <c r="C49" s="17" t="s">
        <v>197</v>
      </c>
      <c r="D49" s="18">
        <v>0</v>
      </c>
      <c r="E49" s="18">
        <v>33322</v>
      </c>
      <c r="F49" s="18">
        <v>66536.98000000001</v>
      </c>
      <c r="G49" s="18">
        <v>228915.40000000002</v>
      </c>
      <c r="H49" s="18">
        <v>0</v>
      </c>
      <c r="I49" s="18">
        <f t="shared" si="26"/>
        <v>228915.40000000002</v>
      </c>
      <c r="J49" s="18">
        <f t="shared" si="27"/>
        <v>-195593.40000000002</v>
      </c>
      <c r="K49" s="37">
        <f t="shared" si="28"/>
        <v>-5.8697977312286183</v>
      </c>
      <c r="L49" s="37">
        <f t="shared" si="29"/>
        <v>0.99678830802472873</v>
      </c>
      <c r="M49" s="37">
        <f t="shared" si="30"/>
        <v>8.1597303083048249</v>
      </c>
    </row>
    <row r="50" spans="1:13" x14ac:dyDescent="0.2">
      <c r="A50" s="17"/>
      <c r="B50" s="43" t="s">
        <v>198</v>
      </c>
      <c r="C50" s="17" t="s">
        <v>199</v>
      </c>
      <c r="D50" s="18">
        <v>153500</v>
      </c>
      <c r="E50" s="18">
        <v>100200</v>
      </c>
      <c r="F50" s="18">
        <v>0</v>
      </c>
      <c r="G50" s="18">
        <v>0</v>
      </c>
      <c r="H50" s="18">
        <v>0</v>
      </c>
      <c r="I50" s="18">
        <f t="shared" si="26"/>
        <v>0</v>
      </c>
      <c r="J50" s="18">
        <f t="shared" si="27"/>
        <v>100200</v>
      </c>
      <c r="K50" s="37">
        <f t="shared" si="28"/>
        <v>1</v>
      </c>
      <c r="L50" s="37">
        <f t="shared" si="29"/>
        <v>-1</v>
      </c>
      <c r="M50" s="37">
        <f t="shared" si="30"/>
        <v>-1</v>
      </c>
    </row>
    <row r="51" spans="1:13" x14ac:dyDescent="0.2">
      <c r="A51" s="17"/>
      <c r="B51" s="43" t="s">
        <v>200</v>
      </c>
      <c r="C51" s="17" t="s">
        <v>201</v>
      </c>
      <c r="D51" s="18">
        <v>0</v>
      </c>
      <c r="E51" s="18">
        <v>981081</v>
      </c>
      <c r="F51" s="18">
        <v>493</v>
      </c>
      <c r="G51" s="18">
        <v>31685.25</v>
      </c>
      <c r="H51" s="18">
        <v>0</v>
      </c>
      <c r="I51" s="18">
        <f t="shared" si="26"/>
        <v>31685.25</v>
      </c>
      <c r="J51" s="18">
        <f t="shared" si="27"/>
        <v>949395.75</v>
      </c>
      <c r="K51" s="37">
        <f t="shared" si="28"/>
        <v>0.96770373700030887</v>
      </c>
      <c r="L51" s="37">
        <f t="shared" si="29"/>
        <v>-0.99949749307141811</v>
      </c>
      <c r="M51" s="37">
        <f t="shared" si="30"/>
        <v>-0.95693831600041179</v>
      </c>
    </row>
    <row r="52" spans="1:13" x14ac:dyDescent="0.2">
      <c r="A52" s="17"/>
      <c r="B52" s="43" t="s">
        <v>202</v>
      </c>
      <c r="C52" s="17" t="s">
        <v>203</v>
      </c>
      <c r="D52" s="18">
        <v>30090.06</v>
      </c>
      <c r="E52" s="18">
        <v>65652</v>
      </c>
      <c r="F52" s="18">
        <v>2907.12</v>
      </c>
      <c r="G52" s="18">
        <v>20349.84</v>
      </c>
      <c r="H52" s="18">
        <v>0</v>
      </c>
      <c r="I52" s="18">
        <f t="shared" si="26"/>
        <v>20349.84</v>
      </c>
      <c r="J52" s="18">
        <f t="shared" si="27"/>
        <v>45302.16</v>
      </c>
      <c r="K52" s="37">
        <f t="shared" si="28"/>
        <v>0.69003472856881742</v>
      </c>
      <c r="L52" s="37">
        <f t="shared" si="29"/>
        <v>-0.95571924693840249</v>
      </c>
      <c r="M52" s="37">
        <f t="shared" si="30"/>
        <v>-0.58671297142508982</v>
      </c>
    </row>
    <row r="53" spans="1:13" x14ac:dyDescent="0.2">
      <c r="A53" s="17"/>
      <c r="B53" s="43" t="s">
        <v>204</v>
      </c>
      <c r="C53" s="17" t="s">
        <v>205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6"/>
        <v>0</v>
      </c>
      <c r="J53" s="18">
        <f t="shared" si="27"/>
        <v>0</v>
      </c>
      <c r="K53" s="37" t="str">
        <f t="shared" si="28"/>
        <v>NA</v>
      </c>
      <c r="L53" s="37" t="str">
        <f t="shared" si="29"/>
        <v>NA</v>
      </c>
      <c r="M53" s="37" t="str">
        <f t="shared" si="30"/>
        <v>NA</v>
      </c>
    </row>
    <row r="54" spans="1:13" x14ac:dyDescent="0.2">
      <c r="A54" s="17"/>
      <c r="B54" s="43" t="s">
        <v>206</v>
      </c>
      <c r="C54" s="17" t="s">
        <v>207</v>
      </c>
      <c r="D54" s="18">
        <v>5025452.0299999863</v>
      </c>
      <c r="E54" s="18">
        <v>6695903.429999982</v>
      </c>
      <c r="F54" s="18">
        <v>385792.41</v>
      </c>
      <c r="G54" s="18">
        <v>2907934.4199999957</v>
      </c>
      <c r="H54" s="18">
        <v>0</v>
      </c>
      <c r="I54" s="18">
        <f t="shared" si="26"/>
        <v>2907934.4199999957</v>
      </c>
      <c r="J54" s="18">
        <f t="shared" si="27"/>
        <v>3787969.0099999863</v>
      </c>
      <c r="K54" s="37">
        <f t="shared" si="28"/>
        <v>0.56571440278373253</v>
      </c>
      <c r="L54" s="37">
        <f t="shared" si="29"/>
        <v>-0.94238381511425096</v>
      </c>
      <c r="M54" s="37">
        <f t="shared" si="30"/>
        <v>-0.42095253704497676</v>
      </c>
    </row>
    <row r="55" spans="1:13" x14ac:dyDescent="0.2">
      <c r="A55" s="17"/>
      <c r="B55" s="43" t="s">
        <v>208</v>
      </c>
      <c r="C55" s="17" t="s">
        <v>209</v>
      </c>
      <c r="D55" s="18">
        <v>330351</v>
      </c>
      <c r="E55" s="18">
        <v>311069</v>
      </c>
      <c r="F55" s="18">
        <v>21971.18</v>
      </c>
      <c r="G55" s="18">
        <v>155810.34</v>
      </c>
      <c r="H55" s="18">
        <v>0</v>
      </c>
      <c r="I55" s="18">
        <f t="shared" si="26"/>
        <v>155810.34</v>
      </c>
      <c r="J55" s="18">
        <f t="shared" si="27"/>
        <v>155258.66</v>
      </c>
      <c r="K55" s="37">
        <f t="shared" si="28"/>
        <v>0.49911325140081464</v>
      </c>
      <c r="L55" s="37">
        <f t="shared" si="29"/>
        <v>-0.92936878956115843</v>
      </c>
      <c r="M55" s="37">
        <f t="shared" si="30"/>
        <v>-0.33215100186775282</v>
      </c>
    </row>
    <row r="56" spans="1:13" x14ac:dyDescent="0.2">
      <c r="A56" s="17"/>
      <c r="B56" s="43" t="s">
        <v>210</v>
      </c>
      <c r="C56" s="17" t="s">
        <v>211</v>
      </c>
      <c r="D56" s="18">
        <v>161581.45000000001</v>
      </c>
      <c r="E56" s="18">
        <v>171245</v>
      </c>
      <c r="F56" s="18">
        <v>14270.4</v>
      </c>
      <c r="G56" s="18">
        <v>99892.829999999987</v>
      </c>
      <c r="H56" s="18">
        <v>0</v>
      </c>
      <c r="I56" s="18">
        <f t="shared" si="26"/>
        <v>99892.829999999987</v>
      </c>
      <c r="J56" s="18">
        <f t="shared" si="27"/>
        <v>71352.170000000013</v>
      </c>
      <c r="K56" s="37">
        <f t="shared" si="28"/>
        <v>0.41666717276416837</v>
      </c>
      <c r="L56" s="37">
        <f t="shared" si="29"/>
        <v>-0.91666676399310931</v>
      </c>
      <c r="M56" s="37">
        <f t="shared" si="30"/>
        <v>-0.22222289701889117</v>
      </c>
    </row>
    <row r="57" spans="1:13" x14ac:dyDescent="0.2">
      <c r="A57" s="17"/>
      <c r="B57" s="43" t="s">
        <v>248</v>
      </c>
      <c r="C57" s="17" t="s">
        <v>249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6"/>
        <v>0</v>
      </c>
      <c r="J57" s="18">
        <f t="shared" si="27"/>
        <v>0</v>
      </c>
      <c r="K57" s="37" t="str">
        <f t="shared" si="28"/>
        <v>NA</v>
      </c>
      <c r="L57" s="37" t="str">
        <f t="shared" si="29"/>
        <v>NA</v>
      </c>
      <c r="M57" s="37" t="str">
        <f t="shared" si="30"/>
        <v>NA</v>
      </c>
    </row>
    <row r="58" spans="1:13" x14ac:dyDescent="0.2">
      <c r="A58" s="17"/>
      <c r="B58" s="43" t="s">
        <v>212</v>
      </c>
      <c r="C58" s="17" t="s">
        <v>213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6"/>
        <v>0</v>
      </c>
      <c r="J58" s="18">
        <f t="shared" si="27"/>
        <v>119539</v>
      </c>
      <c r="K58" s="37">
        <f t="shared" si="28"/>
        <v>1</v>
      </c>
      <c r="L58" s="37">
        <f t="shared" si="29"/>
        <v>-1</v>
      </c>
      <c r="M58" s="37">
        <f t="shared" si="30"/>
        <v>-1</v>
      </c>
    </row>
    <row r="59" spans="1:13" x14ac:dyDescent="0.2">
      <c r="A59" s="17"/>
      <c r="B59" s="43" t="s">
        <v>214</v>
      </c>
      <c r="C59" s="17" t="s">
        <v>215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6"/>
        <v>0</v>
      </c>
      <c r="J59" s="18">
        <f t="shared" si="27"/>
        <v>0</v>
      </c>
      <c r="K59" s="37" t="str">
        <f t="shared" si="28"/>
        <v>NA</v>
      </c>
      <c r="L59" s="37" t="str">
        <f t="shared" si="29"/>
        <v>NA</v>
      </c>
      <c r="M59" s="37" t="str">
        <f t="shared" si="30"/>
        <v>NA</v>
      </c>
    </row>
    <row r="60" spans="1:13" x14ac:dyDescent="0.2">
      <c r="A60" s="17"/>
      <c r="B60" s="43" t="s">
        <v>120</v>
      </c>
      <c r="C60" s="17" t="s">
        <v>121</v>
      </c>
      <c r="D60" s="18">
        <v>3942269</v>
      </c>
      <c r="E60" s="18">
        <v>4176569</v>
      </c>
      <c r="F60" s="18">
        <v>0</v>
      </c>
      <c r="G60" s="18">
        <v>2663698.6800000011</v>
      </c>
      <c r="H60" s="18">
        <v>0</v>
      </c>
      <c r="I60" s="18">
        <f t="shared" si="26"/>
        <v>2663698.6800000011</v>
      </c>
      <c r="J60" s="18">
        <f t="shared" si="27"/>
        <v>1512870.3199999989</v>
      </c>
      <c r="K60" s="37">
        <f t="shared" si="28"/>
        <v>0.3622280201763694</v>
      </c>
      <c r="L60" s="37">
        <f t="shared" si="29"/>
        <v>-1</v>
      </c>
      <c r="M60" s="37">
        <f t="shared" si="30"/>
        <v>-0.14963736023515917</v>
      </c>
    </row>
    <row r="61" spans="1:13" x14ac:dyDescent="0.2">
      <c r="A61" s="17"/>
      <c r="B61" s="43" t="s">
        <v>72</v>
      </c>
      <c r="C61" s="17" t="s">
        <v>73</v>
      </c>
      <c r="D61" s="18">
        <v>21543101</v>
      </c>
      <c r="E61" s="18">
        <v>39793590</v>
      </c>
      <c r="F61" s="18">
        <v>441357.17</v>
      </c>
      <c r="G61" s="18">
        <v>4849642.78</v>
      </c>
      <c r="H61" s="18">
        <v>0</v>
      </c>
      <c r="I61" s="18">
        <f t="shared" si="26"/>
        <v>4849642.78</v>
      </c>
      <c r="J61" s="18">
        <f t="shared" si="27"/>
        <v>34943947.219999999</v>
      </c>
      <c r="K61" s="37">
        <f t="shared" si="28"/>
        <v>0.87813005109616893</v>
      </c>
      <c r="L61" s="37">
        <f t="shared" si="29"/>
        <v>-0.98890883757911763</v>
      </c>
      <c r="M61" s="37">
        <f t="shared" si="30"/>
        <v>-0.83750673479489202</v>
      </c>
    </row>
    <row r="62" spans="1:13" x14ac:dyDescent="0.2">
      <c r="A62" s="17"/>
      <c r="B62" s="43" t="s">
        <v>222</v>
      </c>
      <c r="C62" s="17" t="s">
        <v>223</v>
      </c>
      <c r="D62" s="18">
        <v>0</v>
      </c>
      <c r="E62" s="18">
        <v>345100</v>
      </c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345100</v>
      </c>
      <c r="K62" s="37">
        <f t="shared" si="28"/>
        <v>1</v>
      </c>
      <c r="L62" s="37">
        <f t="shared" si="29"/>
        <v>-1</v>
      </c>
      <c r="M62" s="37">
        <f t="shared" si="30"/>
        <v>-1</v>
      </c>
    </row>
    <row r="63" spans="1:13" x14ac:dyDescent="0.2">
      <c r="A63" s="17"/>
      <c r="B63" s="43" t="s">
        <v>74</v>
      </c>
      <c r="C63" s="17" t="s">
        <v>75</v>
      </c>
      <c r="D63" s="18">
        <v>4014833.06</v>
      </c>
      <c r="E63" s="18">
        <v>10467893</v>
      </c>
      <c r="F63" s="18">
        <v>288224.70999999996</v>
      </c>
      <c r="G63" s="18">
        <v>1975238.96</v>
      </c>
      <c r="H63" s="18">
        <v>0</v>
      </c>
      <c r="I63" s="18">
        <f t="shared" si="26"/>
        <v>1975238.96</v>
      </c>
      <c r="J63" s="18">
        <f t="shared" si="27"/>
        <v>8492654.0399999991</v>
      </c>
      <c r="K63" s="37">
        <f t="shared" si="28"/>
        <v>0.81130501047345427</v>
      </c>
      <c r="L63" s="37">
        <f t="shared" si="29"/>
        <v>-0.97246583338213322</v>
      </c>
      <c r="M63" s="37">
        <f t="shared" si="30"/>
        <v>-0.74840668063127258</v>
      </c>
    </row>
    <row r="64" spans="1:13" x14ac:dyDescent="0.2">
      <c r="A64" s="17"/>
      <c r="B64" s="43" t="s">
        <v>76</v>
      </c>
      <c r="C64" s="17" t="s">
        <v>77</v>
      </c>
      <c r="D64" s="18">
        <v>3945245.27</v>
      </c>
      <c r="E64" s="18">
        <v>15035780.739999996</v>
      </c>
      <c r="F64" s="18">
        <v>328201.5400000001</v>
      </c>
      <c r="G64" s="18">
        <v>2803061.1399999978</v>
      </c>
      <c r="H64" s="18">
        <v>0</v>
      </c>
      <c r="I64" s="18">
        <f t="shared" si="26"/>
        <v>2803061.1399999978</v>
      </c>
      <c r="J64" s="18">
        <f t="shared" si="27"/>
        <v>12232719.599999998</v>
      </c>
      <c r="K64" s="37">
        <f t="shared" si="28"/>
        <v>0.81357395479019201</v>
      </c>
      <c r="L64" s="37">
        <f t="shared" si="29"/>
        <v>-0.97817196554836161</v>
      </c>
      <c r="M64" s="37">
        <f t="shared" si="30"/>
        <v>-0.75143193972025613</v>
      </c>
    </row>
    <row r="65" spans="1:13" x14ac:dyDescent="0.2">
      <c r="A65" s="17"/>
      <c r="B65" s="43" t="s">
        <v>82</v>
      </c>
      <c r="C65" s="17" t="s">
        <v>83</v>
      </c>
      <c r="D65" s="18">
        <v>1226271.8599999999</v>
      </c>
      <c r="E65" s="18">
        <v>3295336.0899999989</v>
      </c>
      <c r="F65" s="18">
        <v>91434.429999999862</v>
      </c>
      <c r="G65" s="18">
        <v>698442.70000000042</v>
      </c>
      <c r="H65" s="18">
        <v>0</v>
      </c>
      <c r="I65" s="18">
        <f t="shared" si="26"/>
        <v>698442.70000000042</v>
      </c>
      <c r="J65" s="18">
        <f t="shared" si="27"/>
        <v>2596893.3899999987</v>
      </c>
      <c r="K65" s="37">
        <f t="shared" si="28"/>
        <v>0.78805114837315415</v>
      </c>
      <c r="L65" s="37">
        <f t="shared" si="29"/>
        <v>-0.97225338250703297</v>
      </c>
      <c r="M65" s="37">
        <f t="shared" si="30"/>
        <v>-0.71740153116420546</v>
      </c>
    </row>
    <row r="66" spans="1:13" x14ac:dyDescent="0.2">
      <c r="A66" s="17"/>
      <c r="B66" s="43" t="s">
        <v>84</v>
      </c>
      <c r="C66" s="17" t="s">
        <v>85</v>
      </c>
      <c r="D66" s="18">
        <v>37534677.050000004</v>
      </c>
      <c r="E66" s="18">
        <v>5987684.0800000001</v>
      </c>
      <c r="F66" s="18">
        <v>64606.320000000007</v>
      </c>
      <c r="G66" s="18">
        <v>865723.4</v>
      </c>
      <c r="H66" s="18">
        <v>415991.48000000004</v>
      </c>
      <c r="I66" s="18">
        <f t="shared" si="26"/>
        <v>1281714.8800000001</v>
      </c>
      <c r="J66" s="18">
        <f t="shared" si="27"/>
        <v>4705969.2</v>
      </c>
      <c r="K66" s="37">
        <f t="shared" si="28"/>
        <v>0.78594146536869391</v>
      </c>
      <c r="L66" s="37">
        <f t="shared" si="29"/>
        <v>-0.98921013214177456</v>
      </c>
      <c r="M66" s="37">
        <f t="shared" si="30"/>
        <v>-0.8072213144106517</v>
      </c>
    </row>
    <row r="67" spans="1:13" x14ac:dyDescent="0.2">
      <c r="A67" s="17"/>
      <c r="B67" s="43" t="s">
        <v>234</v>
      </c>
      <c r="C67" s="17" t="s">
        <v>235</v>
      </c>
      <c r="D67" s="18">
        <v>1998053</v>
      </c>
      <c r="E67" s="18">
        <v>8463845.4100000001</v>
      </c>
      <c r="F67" s="18">
        <v>63470.549999999996</v>
      </c>
      <c r="G67" s="18">
        <v>1712294.58</v>
      </c>
      <c r="H67" s="18">
        <v>509874.64999999997</v>
      </c>
      <c r="I67" s="18">
        <f t="shared" si="26"/>
        <v>2222169.23</v>
      </c>
      <c r="J67" s="18">
        <f t="shared" si="27"/>
        <v>6241676.1799999997</v>
      </c>
      <c r="K67" s="37">
        <f t="shared" si="28"/>
        <v>0.73745158112475495</v>
      </c>
      <c r="L67" s="37">
        <f t="shared" si="29"/>
        <v>-0.99250097952816929</v>
      </c>
      <c r="M67" s="37">
        <f t="shared" si="30"/>
        <v>-0.73025742680713734</v>
      </c>
    </row>
    <row r="68" spans="1:13" x14ac:dyDescent="0.2">
      <c r="A68" s="17"/>
      <c r="B68" s="43" t="s">
        <v>456</v>
      </c>
      <c r="C68" s="17" t="s">
        <v>457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6"/>
        <v>0</v>
      </c>
      <c r="J68" s="18">
        <f t="shared" si="27"/>
        <v>0</v>
      </c>
      <c r="K68" s="37" t="str">
        <f t="shared" si="28"/>
        <v>NA</v>
      </c>
      <c r="L68" s="37" t="str">
        <f t="shared" si="29"/>
        <v>NA</v>
      </c>
      <c r="M68" s="37" t="str">
        <f t="shared" si="30"/>
        <v>NA</v>
      </c>
    </row>
    <row r="69" spans="1:13" x14ac:dyDescent="0.2">
      <c r="A69" s="17"/>
      <c r="B69" s="43" t="s">
        <v>291</v>
      </c>
      <c r="C69" s="17" t="s">
        <v>292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0</v>
      </c>
      <c r="K69" s="37" t="str">
        <f t="shared" si="28"/>
        <v>NA</v>
      </c>
      <c r="L69" s="37" t="str">
        <f t="shared" si="29"/>
        <v>NA</v>
      </c>
      <c r="M69" s="37" t="str">
        <f t="shared" si="30"/>
        <v>NA</v>
      </c>
    </row>
    <row r="70" spans="1:13" x14ac:dyDescent="0.2">
      <c r="A70" s="17"/>
      <c r="B70" s="43" t="s">
        <v>329</v>
      </c>
      <c r="C70" s="17" t="s">
        <v>330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0</v>
      </c>
      <c r="K70" s="37" t="str">
        <f t="shared" si="28"/>
        <v>NA</v>
      </c>
      <c r="L70" s="37" t="str">
        <f t="shared" si="29"/>
        <v>NA</v>
      </c>
      <c r="M70" s="37" t="str">
        <f t="shared" si="30"/>
        <v>NA</v>
      </c>
    </row>
    <row r="71" spans="1:13" x14ac:dyDescent="0.2">
      <c r="A71" s="17"/>
      <c r="B71" s="43" t="s">
        <v>86</v>
      </c>
      <c r="C71" s="17" t="s">
        <v>87</v>
      </c>
      <c r="D71" s="18">
        <v>15080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7" t="str">
        <f t="shared" si="28"/>
        <v>NA</v>
      </c>
      <c r="L71" s="37" t="str">
        <f t="shared" si="29"/>
        <v>NA</v>
      </c>
      <c r="M71" s="37" t="str">
        <f t="shared" si="30"/>
        <v>NA</v>
      </c>
    </row>
    <row r="72" spans="1:13" x14ac:dyDescent="0.2">
      <c r="A72" s="17"/>
      <c r="B72" s="43" t="s">
        <v>122</v>
      </c>
      <c r="C72" s="17" t="s">
        <v>123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450000</v>
      </c>
      <c r="K72" s="37">
        <f t="shared" si="28"/>
        <v>1</v>
      </c>
      <c r="L72" s="37">
        <f t="shared" si="29"/>
        <v>-1</v>
      </c>
      <c r="M72" s="37">
        <f t="shared" si="30"/>
        <v>-1</v>
      </c>
    </row>
    <row r="73" spans="1:13" x14ac:dyDescent="0.2">
      <c r="A73" s="17"/>
      <c r="B73" s="43" t="s">
        <v>88</v>
      </c>
      <c r="C73" s="17" t="s">
        <v>89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7" t="str">
        <f t="shared" si="28"/>
        <v>NA</v>
      </c>
      <c r="L73" s="37" t="str">
        <f t="shared" si="29"/>
        <v>NA</v>
      </c>
      <c r="M73" s="37" t="str">
        <f t="shared" si="30"/>
        <v>NA</v>
      </c>
    </row>
    <row r="74" spans="1:13" x14ac:dyDescent="0.2">
      <c r="A74" s="17"/>
      <c r="B74" s="43" t="s">
        <v>90</v>
      </c>
      <c r="C74" s="17" t="s">
        <v>91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6"/>
        <v>0</v>
      </c>
      <c r="J74" s="18">
        <f t="shared" si="27"/>
        <v>0</v>
      </c>
      <c r="K74" s="37" t="str">
        <f t="shared" si="28"/>
        <v>NA</v>
      </c>
      <c r="L74" s="37" t="str">
        <f t="shared" si="29"/>
        <v>NA</v>
      </c>
      <c r="M74" s="37" t="str">
        <f t="shared" si="30"/>
        <v>NA</v>
      </c>
    </row>
    <row r="75" spans="1:13" x14ac:dyDescent="0.2">
      <c r="A75" s="17"/>
      <c r="B75" s="43" t="s">
        <v>458</v>
      </c>
      <c r="C75" s="17" t="s">
        <v>459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6"/>
        <v>0</v>
      </c>
      <c r="J75" s="18">
        <f t="shared" si="27"/>
        <v>0</v>
      </c>
      <c r="K75" s="37" t="str">
        <f t="shared" si="28"/>
        <v>NA</v>
      </c>
      <c r="L75" s="37" t="str">
        <f t="shared" si="29"/>
        <v>NA</v>
      </c>
      <c r="M75" s="37" t="str">
        <f t="shared" si="30"/>
        <v>NA</v>
      </c>
    </row>
    <row r="76" spans="1:13" x14ac:dyDescent="0.2">
      <c r="A76" s="17"/>
      <c r="B76" s="43" t="s">
        <v>264</v>
      </c>
      <c r="C76" s="17" t="s">
        <v>265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1">SUM(G76:H76)</f>
        <v>0</v>
      </c>
      <c r="J76" s="18">
        <f t="shared" ref="J76:J181" si="32">E76-I76</f>
        <v>0</v>
      </c>
      <c r="K76" s="37" t="str">
        <f t="shared" ref="K76:K181" si="33">IF(E76=0,"NA",J76/E76)</f>
        <v>NA</v>
      </c>
      <c r="L76" s="37" t="str">
        <f t="shared" ref="L76:L181" si="34">IF(E76=0,"NA",(  ( F76 - (E76/$L$6)) / (E76/$L$6)))</f>
        <v>NA</v>
      </c>
      <c r="M76" s="37" t="str">
        <f t="shared" ref="M76:M181" si="35">IF(E76=0,"NA",(  ( G76 - ($M$6*(E76/12))) / ($M$6*(E76/12))))</f>
        <v>NA</v>
      </c>
    </row>
    <row r="77" spans="1:13" x14ac:dyDescent="0.2">
      <c r="A77" s="17"/>
      <c r="B77" s="43" t="s">
        <v>236</v>
      </c>
      <c r="C77" s="17" t="s">
        <v>237</v>
      </c>
      <c r="D77" s="18">
        <v>500000</v>
      </c>
      <c r="E77" s="18">
        <v>3002600</v>
      </c>
      <c r="F77" s="18">
        <v>0</v>
      </c>
      <c r="G77" s="18">
        <v>600</v>
      </c>
      <c r="H77" s="18">
        <v>1865.29</v>
      </c>
      <c r="I77" s="18">
        <f t="shared" si="31"/>
        <v>2465.29</v>
      </c>
      <c r="J77" s="18">
        <f t="shared" si="32"/>
        <v>3000134.71</v>
      </c>
      <c r="K77" s="37">
        <f t="shared" si="33"/>
        <v>0.99917894824485443</v>
      </c>
      <c r="L77" s="37">
        <f t="shared" si="34"/>
        <v>-1</v>
      </c>
      <c r="M77" s="37">
        <f t="shared" si="35"/>
        <v>-0.99973356424432158</v>
      </c>
    </row>
    <row r="78" spans="1:13" x14ac:dyDescent="0.2">
      <c r="A78" s="17"/>
      <c r="B78" s="43" t="s">
        <v>92</v>
      </c>
      <c r="C78" s="17" t="s">
        <v>93</v>
      </c>
      <c r="D78" s="18">
        <v>5931936.2199999997</v>
      </c>
      <c r="E78" s="18">
        <v>7235830.9700000007</v>
      </c>
      <c r="F78" s="18">
        <v>178366.66</v>
      </c>
      <c r="G78" s="18">
        <v>3550659.060000001</v>
      </c>
      <c r="H78" s="18">
        <v>143334.57</v>
      </c>
      <c r="I78" s="18">
        <f t="shared" si="31"/>
        <v>3693993.6300000008</v>
      </c>
      <c r="J78" s="18">
        <f t="shared" si="32"/>
        <v>3541837.34</v>
      </c>
      <c r="K78" s="37">
        <f t="shared" si="33"/>
        <v>0.48948591456663054</v>
      </c>
      <c r="L78" s="37">
        <f t="shared" si="34"/>
        <v>-0.97534952644146689</v>
      </c>
      <c r="M78" s="37">
        <f t="shared" si="35"/>
        <v>-0.34572655170799255</v>
      </c>
    </row>
    <row r="79" spans="1:13" x14ac:dyDescent="0.2">
      <c r="A79" s="17"/>
      <c r="B79" s="43" t="s">
        <v>460</v>
      </c>
      <c r="C79" s="17" t="s">
        <v>461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si="31"/>
        <v>0</v>
      </c>
      <c r="J79" s="18">
        <f t="shared" si="32"/>
        <v>0</v>
      </c>
      <c r="K79" s="37" t="str">
        <f t="shared" si="33"/>
        <v>NA</v>
      </c>
      <c r="L79" s="37" t="str">
        <f t="shared" si="34"/>
        <v>NA</v>
      </c>
      <c r="M79" s="37" t="str">
        <f t="shared" si="35"/>
        <v>NA</v>
      </c>
    </row>
    <row r="80" spans="1:13" x14ac:dyDescent="0.2">
      <c r="A80" s="17"/>
      <c r="B80" s="43" t="s">
        <v>462</v>
      </c>
      <c r="C80" s="17" t="s">
        <v>463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31"/>
        <v>0</v>
      </c>
      <c r="J80" s="18">
        <f t="shared" si="32"/>
        <v>0</v>
      </c>
      <c r="K80" s="37" t="str">
        <f t="shared" si="33"/>
        <v>NA</v>
      </c>
      <c r="L80" s="37" t="str">
        <f t="shared" si="34"/>
        <v>NA</v>
      </c>
      <c r="M80" s="37" t="str">
        <f t="shared" si="35"/>
        <v>NA</v>
      </c>
    </row>
    <row r="81" spans="1:13" x14ac:dyDescent="0.2">
      <c r="A81" s="17"/>
      <c r="B81" s="43" t="s">
        <v>317</v>
      </c>
      <c r="C81" s="17" t="s">
        <v>318</v>
      </c>
      <c r="D81" s="18">
        <v>0</v>
      </c>
      <c r="E81" s="18">
        <v>1000</v>
      </c>
      <c r="F81" s="18">
        <v>0</v>
      </c>
      <c r="G81" s="18">
        <v>0</v>
      </c>
      <c r="H81" s="18">
        <v>0</v>
      </c>
      <c r="I81" s="18">
        <f t="shared" si="31"/>
        <v>0</v>
      </c>
      <c r="J81" s="18">
        <f t="shared" si="32"/>
        <v>1000</v>
      </c>
      <c r="K81" s="37">
        <f t="shared" si="33"/>
        <v>1</v>
      </c>
      <c r="L81" s="37">
        <f t="shared" si="34"/>
        <v>-1</v>
      </c>
      <c r="M81" s="37">
        <f t="shared" si="35"/>
        <v>-1</v>
      </c>
    </row>
    <row r="82" spans="1:13" x14ac:dyDescent="0.2">
      <c r="A82" s="17"/>
      <c r="B82" s="43" t="s">
        <v>94</v>
      </c>
      <c r="C82" s="17" t="s">
        <v>95</v>
      </c>
      <c r="D82" s="18">
        <v>390359</v>
      </c>
      <c r="E82" s="18">
        <v>86721.16</v>
      </c>
      <c r="F82" s="18">
        <v>6128</v>
      </c>
      <c r="G82" s="18">
        <v>21619.85</v>
      </c>
      <c r="H82" s="18">
        <v>3000</v>
      </c>
      <c r="I82" s="18">
        <f t="shared" si="31"/>
        <v>24619.85</v>
      </c>
      <c r="J82" s="18">
        <f t="shared" si="32"/>
        <v>62101.310000000005</v>
      </c>
      <c r="K82" s="37">
        <f t="shared" si="33"/>
        <v>0.71610331319368881</v>
      </c>
      <c r="L82" s="37">
        <f t="shared" si="34"/>
        <v>-0.92933673857683641</v>
      </c>
      <c r="M82" s="37">
        <f t="shared" si="35"/>
        <v>-0.66759592852924632</v>
      </c>
    </row>
    <row r="83" spans="1:13" x14ac:dyDescent="0.2">
      <c r="A83" s="17"/>
      <c r="B83" s="43" t="s">
        <v>96</v>
      </c>
      <c r="C83" s="17" t="s">
        <v>97</v>
      </c>
      <c r="D83" s="18">
        <v>28000</v>
      </c>
      <c r="E83" s="18">
        <v>0</v>
      </c>
      <c r="F83" s="18">
        <v>0</v>
      </c>
      <c r="G83" s="18">
        <v>579.04</v>
      </c>
      <c r="H83" s="18">
        <v>0</v>
      </c>
      <c r="I83" s="18">
        <f t="shared" si="31"/>
        <v>579.04</v>
      </c>
      <c r="J83" s="18">
        <f t="shared" si="32"/>
        <v>-579.04</v>
      </c>
      <c r="K83" s="37" t="str">
        <f t="shared" si="33"/>
        <v>NA</v>
      </c>
      <c r="L83" s="37" t="str">
        <f t="shared" si="34"/>
        <v>NA</v>
      </c>
      <c r="M83" s="37" t="str">
        <f t="shared" si="35"/>
        <v>NA</v>
      </c>
    </row>
    <row r="84" spans="1:13" x14ac:dyDescent="0.2">
      <c r="A84" s="17"/>
      <c r="B84" s="43" t="s">
        <v>98</v>
      </c>
      <c r="C84" s="17" t="s">
        <v>99</v>
      </c>
      <c r="D84" s="18">
        <v>4507061.71</v>
      </c>
      <c r="E84" s="18">
        <v>8145819.7100000009</v>
      </c>
      <c r="F84" s="18">
        <v>431324.97</v>
      </c>
      <c r="G84" s="18">
        <v>1884105.5699999994</v>
      </c>
      <c r="H84" s="18">
        <v>697107.73</v>
      </c>
      <c r="I84" s="18">
        <f t="shared" si="31"/>
        <v>2581213.2999999993</v>
      </c>
      <c r="J84" s="18">
        <f t="shared" si="32"/>
        <v>5564606.410000002</v>
      </c>
      <c r="K84" s="37">
        <f t="shared" si="33"/>
        <v>0.68312418002190245</v>
      </c>
      <c r="L84" s="37">
        <f t="shared" si="34"/>
        <v>-0.94704953149521653</v>
      </c>
      <c r="M84" s="37">
        <f t="shared" si="35"/>
        <v>-0.69160368760481705</v>
      </c>
    </row>
    <row r="85" spans="1:13" x14ac:dyDescent="0.2">
      <c r="A85" s="17"/>
      <c r="B85" s="43" t="s">
        <v>464</v>
      </c>
      <c r="C85" s="17" t="s">
        <v>465</v>
      </c>
      <c r="D85" s="18">
        <v>0.31</v>
      </c>
      <c r="E85" s="18">
        <v>3775799.5</v>
      </c>
      <c r="F85" s="18">
        <v>0</v>
      </c>
      <c r="G85" s="18">
        <v>113326</v>
      </c>
      <c r="H85" s="18">
        <v>499.89</v>
      </c>
      <c r="I85" s="18">
        <f t="shared" si="31"/>
        <v>113825.89</v>
      </c>
      <c r="J85" s="18">
        <f t="shared" si="32"/>
        <v>3661973.61</v>
      </c>
      <c r="K85" s="37">
        <f t="shared" si="33"/>
        <v>0.96985383095686084</v>
      </c>
      <c r="L85" s="37">
        <f t="shared" si="34"/>
        <v>-1</v>
      </c>
      <c r="M85" s="37">
        <f t="shared" si="35"/>
        <v>-0.95998163214616317</v>
      </c>
    </row>
    <row r="86" spans="1:13" x14ac:dyDescent="0.2">
      <c r="A86" s="17"/>
      <c r="B86" s="43" t="s">
        <v>240</v>
      </c>
      <c r="C86" s="17" t="s">
        <v>241</v>
      </c>
      <c r="D86" s="18">
        <v>279552.90000000002</v>
      </c>
      <c r="E86" s="18">
        <v>365384.9</v>
      </c>
      <c r="F86" s="18">
        <v>10709.32</v>
      </c>
      <c r="G86" s="18">
        <v>63999.100000000006</v>
      </c>
      <c r="H86" s="18">
        <v>57693.41</v>
      </c>
      <c r="I86" s="18">
        <f t="shared" si="31"/>
        <v>121692.51000000001</v>
      </c>
      <c r="J86" s="18">
        <f t="shared" si="32"/>
        <v>243692.39</v>
      </c>
      <c r="K86" s="37">
        <f t="shared" si="33"/>
        <v>0.66694707416754218</v>
      </c>
      <c r="L86" s="37">
        <f t="shared" si="34"/>
        <v>-0.97069030493597297</v>
      </c>
      <c r="M86" s="37">
        <f t="shared" si="35"/>
        <v>-0.76645960647707845</v>
      </c>
    </row>
    <row r="87" spans="1:13" x14ac:dyDescent="0.2">
      <c r="A87" s="17"/>
      <c r="B87" s="43" t="s">
        <v>100</v>
      </c>
      <c r="C87" s="17" t="s">
        <v>101</v>
      </c>
      <c r="D87" s="18">
        <v>717408</v>
      </c>
      <c r="E87" s="18">
        <v>340444</v>
      </c>
      <c r="F87" s="18">
        <v>29800.799999999999</v>
      </c>
      <c r="G87" s="18">
        <v>103688.43999999999</v>
      </c>
      <c r="H87" s="18">
        <v>26197.13</v>
      </c>
      <c r="I87" s="18">
        <f t="shared" si="31"/>
        <v>129885.56999999999</v>
      </c>
      <c r="J87" s="18">
        <f t="shared" si="32"/>
        <v>210558.43</v>
      </c>
      <c r="K87" s="37">
        <f t="shared" si="33"/>
        <v>0.6184818354854249</v>
      </c>
      <c r="L87" s="37">
        <f t="shared" si="34"/>
        <v>-0.91246489877924131</v>
      </c>
      <c r="M87" s="37">
        <f t="shared" si="35"/>
        <v>-0.5939089737715062</v>
      </c>
    </row>
    <row r="88" spans="1:13" x14ac:dyDescent="0.2">
      <c r="A88" s="17"/>
      <c r="B88" s="43" t="s">
        <v>102</v>
      </c>
      <c r="C88" s="17" t="s">
        <v>103</v>
      </c>
      <c r="D88" s="18">
        <v>1141775.02</v>
      </c>
      <c r="E88" s="18">
        <v>4998136.5499999989</v>
      </c>
      <c r="F88" s="18">
        <v>234224.83000000002</v>
      </c>
      <c r="G88" s="18">
        <v>768466.27</v>
      </c>
      <c r="H88" s="18">
        <v>263511.17000000004</v>
      </c>
      <c r="I88" s="18">
        <f t="shared" si="31"/>
        <v>1031977.4400000001</v>
      </c>
      <c r="J88" s="18">
        <f t="shared" si="32"/>
        <v>3966159.1099999989</v>
      </c>
      <c r="K88" s="37">
        <f t="shared" si="33"/>
        <v>0.79352756178700234</v>
      </c>
      <c r="L88" s="37">
        <f t="shared" si="34"/>
        <v>-0.95313756884053114</v>
      </c>
      <c r="M88" s="37">
        <f t="shared" si="35"/>
        <v>-0.79499925960739637</v>
      </c>
    </row>
    <row r="89" spans="1:13" x14ac:dyDescent="0.2">
      <c r="A89" s="17"/>
      <c r="B89" s="43" t="s">
        <v>104</v>
      </c>
      <c r="C89" s="17" t="s">
        <v>105</v>
      </c>
      <c r="D89" s="18">
        <v>1308791.48</v>
      </c>
      <c r="E89" s="18">
        <v>51354985.659999996</v>
      </c>
      <c r="F89" s="18">
        <v>82696.83</v>
      </c>
      <c r="G89" s="18">
        <v>1893819.5799999998</v>
      </c>
      <c r="H89" s="18">
        <v>3739458.59</v>
      </c>
      <c r="I89" s="18">
        <f t="shared" si="31"/>
        <v>5633278.1699999999</v>
      </c>
      <c r="J89" s="18">
        <f t="shared" si="32"/>
        <v>45721707.489999995</v>
      </c>
      <c r="K89" s="37">
        <f t="shared" si="33"/>
        <v>0.89030708318573792</v>
      </c>
      <c r="L89" s="37">
        <f t="shared" si="34"/>
        <v>-0.99838970201359811</v>
      </c>
      <c r="M89" s="37">
        <f t="shared" si="35"/>
        <v>-0.95083062061294454</v>
      </c>
    </row>
    <row r="90" spans="1:13" x14ac:dyDescent="0.2">
      <c r="A90" s="17"/>
      <c r="B90" s="43" t="s">
        <v>242</v>
      </c>
      <c r="C90" s="17" t="s">
        <v>243</v>
      </c>
      <c r="D90" s="18">
        <v>0</v>
      </c>
      <c r="E90" s="18">
        <v>938470</v>
      </c>
      <c r="F90" s="18">
        <v>3326.58</v>
      </c>
      <c r="G90" s="18">
        <v>9140.73</v>
      </c>
      <c r="H90" s="18">
        <v>0</v>
      </c>
      <c r="I90" s="18">
        <f t="shared" si="31"/>
        <v>9140.73</v>
      </c>
      <c r="J90" s="18">
        <f t="shared" si="32"/>
        <v>929329.27</v>
      </c>
      <c r="K90" s="37">
        <f t="shared" si="33"/>
        <v>0.99025996568883401</v>
      </c>
      <c r="L90" s="37">
        <f t="shared" si="34"/>
        <v>-0.99645531556682687</v>
      </c>
      <c r="M90" s="37">
        <f t="shared" si="35"/>
        <v>-0.98701328758511198</v>
      </c>
    </row>
    <row r="91" spans="1:13" x14ac:dyDescent="0.2">
      <c r="A91" s="17"/>
      <c r="B91" s="43" t="s">
        <v>244</v>
      </c>
      <c r="C91" s="17" t="s">
        <v>245</v>
      </c>
      <c r="D91" s="18">
        <v>11348722.809999999</v>
      </c>
      <c r="E91" s="18">
        <v>11372493.929999998</v>
      </c>
      <c r="F91" s="18">
        <v>0</v>
      </c>
      <c r="G91" s="18">
        <v>4061.64</v>
      </c>
      <c r="H91" s="18">
        <v>2678.4</v>
      </c>
      <c r="I91" s="18">
        <f t="shared" si="31"/>
        <v>6740.04</v>
      </c>
      <c r="J91" s="18">
        <f t="shared" si="32"/>
        <v>11365753.889999999</v>
      </c>
      <c r="K91" s="37">
        <f t="shared" si="33"/>
        <v>0.99940733843944118</v>
      </c>
      <c r="L91" s="37">
        <f t="shared" si="34"/>
        <v>-1</v>
      </c>
      <c r="M91" s="37">
        <f t="shared" si="35"/>
        <v>-0.99952380541741026</v>
      </c>
    </row>
    <row r="92" spans="1:13" x14ac:dyDescent="0.2">
      <c r="A92" s="17"/>
      <c r="B92" s="43" t="s">
        <v>106</v>
      </c>
      <c r="C92" s="17" t="s">
        <v>107</v>
      </c>
      <c r="D92" s="18">
        <v>511190.23</v>
      </c>
      <c r="E92" s="18">
        <v>3185165.81</v>
      </c>
      <c r="F92" s="18">
        <v>39971.770000000004</v>
      </c>
      <c r="G92" s="18">
        <v>276983.67999999999</v>
      </c>
      <c r="H92" s="18">
        <v>86280.069999999992</v>
      </c>
      <c r="I92" s="18">
        <f t="shared" si="31"/>
        <v>363263.75</v>
      </c>
      <c r="J92" s="18">
        <f t="shared" si="32"/>
        <v>2821902.06</v>
      </c>
      <c r="K92" s="37">
        <f t="shared" si="33"/>
        <v>0.88595138474125468</v>
      </c>
      <c r="L92" s="37">
        <f t="shared" si="34"/>
        <v>-0.9874506470355463</v>
      </c>
      <c r="M92" s="37">
        <f t="shared" si="35"/>
        <v>-0.88405263795879641</v>
      </c>
    </row>
    <row r="93" spans="1:13" x14ac:dyDescent="0.2">
      <c r="A93" s="17"/>
      <c r="B93" s="43" t="s">
        <v>110</v>
      </c>
      <c r="C93" s="17" t="s">
        <v>111</v>
      </c>
      <c r="D93" s="18">
        <v>498098</v>
      </c>
      <c r="E93" s="18">
        <v>553882</v>
      </c>
      <c r="F93" s="18">
        <v>0</v>
      </c>
      <c r="G93" s="18">
        <v>26187.29</v>
      </c>
      <c r="H93" s="18">
        <v>116180.97</v>
      </c>
      <c r="I93" s="18">
        <f t="shared" si="31"/>
        <v>142368.26</v>
      </c>
      <c r="J93" s="18">
        <f t="shared" si="32"/>
        <v>411513.74</v>
      </c>
      <c r="K93" s="37">
        <f t="shared" si="33"/>
        <v>0.74296283323884871</v>
      </c>
      <c r="L93" s="37">
        <f t="shared" si="34"/>
        <v>-1</v>
      </c>
      <c r="M93" s="37">
        <f t="shared" si="35"/>
        <v>-0.93696060412386273</v>
      </c>
    </row>
    <row r="94" spans="1:13" x14ac:dyDescent="0.2">
      <c r="A94" s="17"/>
      <c r="B94" s="43" t="s">
        <v>112</v>
      </c>
      <c r="C94" s="17" t="s">
        <v>113</v>
      </c>
      <c r="D94" s="18">
        <v>42282</v>
      </c>
      <c r="E94" s="18">
        <v>62455</v>
      </c>
      <c r="F94" s="18">
        <v>32955</v>
      </c>
      <c r="G94" s="18">
        <v>137950</v>
      </c>
      <c r="H94" s="18">
        <v>451.82</v>
      </c>
      <c r="I94" s="18">
        <f t="shared" si="31"/>
        <v>138401.82</v>
      </c>
      <c r="J94" s="18">
        <f t="shared" si="32"/>
        <v>-75946.820000000007</v>
      </c>
      <c r="K94" s="37">
        <f t="shared" si="33"/>
        <v>-1.2160246577535827</v>
      </c>
      <c r="L94" s="37">
        <f t="shared" si="34"/>
        <v>-0.47234008486110002</v>
      </c>
      <c r="M94" s="37">
        <f t="shared" si="35"/>
        <v>1.9450537720492087</v>
      </c>
    </row>
    <row r="95" spans="1:13" x14ac:dyDescent="0.2">
      <c r="A95" s="17"/>
      <c r="B95" s="43" t="s">
        <v>114</v>
      </c>
      <c r="C95" s="17" t="s">
        <v>115</v>
      </c>
      <c r="D95" s="18">
        <v>85434</v>
      </c>
      <c r="E95" s="18">
        <v>89615</v>
      </c>
      <c r="F95" s="18">
        <v>-3200</v>
      </c>
      <c r="G95" s="18">
        <v>239.85</v>
      </c>
      <c r="H95" s="18">
        <v>2400</v>
      </c>
      <c r="I95" s="18">
        <f t="shared" si="31"/>
        <v>2639.85</v>
      </c>
      <c r="J95" s="18">
        <f t="shared" si="32"/>
        <v>86975.15</v>
      </c>
      <c r="K95" s="37">
        <f t="shared" si="33"/>
        <v>0.97054231992411977</v>
      </c>
      <c r="L95" s="37">
        <f t="shared" si="34"/>
        <v>-1.0357083077609774</v>
      </c>
      <c r="M95" s="37">
        <f t="shared" si="35"/>
        <v>-0.99643140099313721</v>
      </c>
    </row>
    <row r="96" spans="1:13" x14ac:dyDescent="0.2">
      <c r="A96" s="17"/>
      <c r="B96" s="43" t="s">
        <v>116</v>
      </c>
      <c r="C96" s="17" t="s">
        <v>117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31"/>
        <v>0</v>
      </c>
      <c r="J96" s="18">
        <f t="shared" si="32"/>
        <v>0</v>
      </c>
      <c r="K96" s="37" t="str">
        <f t="shared" si="33"/>
        <v>NA</v>
      </c>
      <c r="L96" s="37" t="str">
        <f t="shared" si="34"/>
        <v>NA</v>
      </c>
      <c r="M96" s="37" t="str">
        <f t="shared" si="35"/>
        <v>NA</v>
      </c>
    </row>
    <row r="97" spans="1:13" x14ac:dyDescent="0.2">
      <c r="A97" s="62" t="s">
        <v>118</v>
      </c>
      <c r="B97" s="63"/>
      <c r="C97" s="62"/>
      <c r="D97" s="64">
        <v>122237672.85000001</v>
      </c>
      <c r="E97" s="64">
        <v>243710966.00999999</v>
      </c>
      <c r="F97" s="64">
        <v>4563711.7999999989</v>
      </c>
      <c r="G97" s="64">
        <v>37808794.600000001</v>
      </c>
      <c r="H97" s="64">
        <v>6066674.4900000002</v>
      </c>
      <c r="I97" s="64">
        <f t="shared" si="31"/>
        <v>43875469.090000004</v>
      </c>
      <c r="J97" s="64">
        <f t="shared" si="32"/>
        <v>199835496.91999999</v>
      </c>
      <c r="K97" s="65">
        <f t="shared" si="33"/>
        <v>0.8199692455028893</v>
      </c>
      <c r="L97" s="65">
        <f t="shared" si="34"/>
        <v>-0.9812740810365802</v>
      </c>
      <c r="M97" s="65">
        <f t="shared" si="35"/>
        <v>-0.79314953709852831</v>
      </c>
    </row>
    <row r="98" spans="1:13" x14ac:dyDescent="0.2">
      <c r="A98" s="17" t="s">
        <v>119</v>
      </c>
      <c r="B98" s="43" t="s">
        <v>64</v>
      </c>
      <c r="C98" s="17" t="s">
        <v>65</v>
      </c>
      <c r="F98" s="18">
        <v>0</v>
      </c>
      <c r="G98" s="18">
        <v>0</v>
      </c>
      <c r="H98" s="18">
        <v>0</v>
      </c>
      <c r="I98" s="18">
        <f t="shared" si="31"/>
        <v>0</v>
      </c>
      <c r="J98" s="18">
        <f t="shared" si="32"/>
        <v>0</v>
      </c>
      <c r="K98" s="37" t="str">
        <f t="shared" si="33"/>
        <v>NA</v>
      </c>
      <c r="L98" s="37" t="str">
        <f t="shared" si="34"/>
        <v>NA</v>
      </c>
      <c r="M98" s="37" t="str">
        <f t="shared" si="35"/>
        <v>NA</v>
      </c>
    </row>
    <row r="99" spans="1:13" x14ac:dyDescent="0.2">
      <c r="A99" s="17"/>
      <c r="B99" s="43" t="s">
        <v>195</v>
      </c>
      <c r="C99" s="17" t="s">
        <v>66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0</v>
      </c>
      <c r="K99" s="37" t="str">
        <f t="shared" si="33"/>
        <v>NA</v>
      </c>
      <c r="L99" s="37" t="str">
        <f t="shared" si="34"/>
        <v>NA</v>
      </c>
      <c r="M99" s="37" t="str">
        <f t="shared" si="35"/>
        <v>NA</v>
      </c>
    </row>
    <row r="100" spans="1:13" x14ac:dyDescent="0.2">
      <c r="A100" s="17"/>
      <c r="B100" s="43" t="s">
        <v>67</v>
      </c>
      <c r="C100" s="17" t="s">
        <v>66</v>
      </c>
      <c r="D100" s="18">
        <v>0</v>
      </c>
      <c r="E100" s="18">
        <v>0</v>
      </c>
      <c r="F100" s="18">
        <v>180</v>
      </c>
      <c r="G100" s="18">
        <v>2362.5</v>
      </c>
      <c r="H100" s="18">
        <v>0</v>
      </c>
      <c r="I100" s="18">
        <f t="shared" si="31"/>
        <v>2362.5</v>
      </c>
      <c r="J100" s="18">
        <f t="shared" si="32"/>
        <v>-2362.5</v>
      </c>
      <c r="K100" s="37" t="str">
        <f t="shared" si="33"/>
        <v>NA</v>
      </c>
      <c r="L100" s="37" t="str">
        <f t="shared" si="34"/>
        <v>NA</v>
      </c>
      <c r="M100" s="37" t="str">
        <f t="shared" si="35"/>
        <v>NA</v>
      </c>
    </row>
    <row r="101" spans="1:13" x14ac:dyDescent="0.2">
      <c r="A101" s="17"/>
      <c r="B101" s="43" t="s">
        <v>198</v>
      </c>
      <c r="C101" s="17" t="s">
        <v>199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1960</v>
      </c>
      <c r="K101" s="37">
        <f t="shared" si="33"/>
        <v>1</v>
      </c>
      <c r="L101" s="37">
        <f t="shared" si="34"/>
        <v>-1</v>
      </c>
      <c r="M101" s="37">
        <f t="shared" si="35"/>
        <v>-1</v>
      </c>
    </row>
    <row r="102" spans="1:13" x14ac:dyDescent="0.2">
      <c r="A102" s="17"/>
      <c r="B102" s="43" t="s">
        <v>206</v>
      </c>
      <c r="C102" s="17" t="s">
        <v>207</v>
      </c>
      <c r="D102" s="18">
        <v>73571.930000000008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0</v>
      </c>
      <c r="K102" s="37" t="str">
        <f t="shared" si="33"/>
        <v>NA</v>
      </c>
      <c r="L102" s="37" t="str">
        <f t="shared" si="34"/>
        <v>NA</v>
      </c>
      <c r="M102" s="37" t="str">
        <f t="shared" si="35"/>
        <v>NA</v>
      </c>
    </row>
    <row r="103" spans="1:13" x14ac:dyDescent="0.2">
      <c r="A103" s="17"/>
      <c r="B103" s="43" t="s">
        <v>68</v>
      </c>
      <c r="C103" s="17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31"/>
        <v>0</v>
      </c>
      <c r="J103" s="18">
        <f t="shared" si="32"/>
        <v>0</v>
      </c>
      <c r="K103" s="37" t="str">
        <f t="shared" si="33"/>
        <v>NA</v>
      </c>
      <c r="L103" s="37" t="str">
        <f t="shared" si="34"/>
        <v>NA</v>
      </c>
      <c r="M103" s="37" t="str">
        <f t="shared" si="35"/>
        <v>NA</v>
      </c>
    </row>
    <row r="104" spans="1:13" x14ac:dyDescent="0.2">
      <c r="A104" s="17"/>
      <c r="B104" s="43" t="s">
        <v>208</v>
      </c>
      <c r="C104" s="17" t="s">
        <v>209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31"/>
        <v>910</v>
      </c>
      <c r="J104" s="18">
        <f t="shared" si="32"/>
        <v>-910</v>
      </c>
      <c r="K104" s="37" t="str">
        <f t="shared" si="33"/>
        <v>NA</v>
      </c>
      <c r="L104" s="37" t="str">
        <f t="shared" si="34"/>
        <v>NA</v>
      </c>
      <c r="M104" s="37" t="str">
        <f t="shared" si="35"/>
        <v>NA</v>
      </c>
    </row>
    <row r="105" spans="1:13" x14ac:dyDescent="0.2">
      <c r="A105" s="17"/>
      <c r="B105" s="43" t="s">
        <v>246</v>
      </c>
      <c r="C105" s="17" t="s">
        <v>247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1"/>
        <v>0</v>
      </c>
      <c r="J105" s="18">
        <f t="shared" si="32"/>
        <v>0</v>
      </c>
      <c r="K105" s="37" t="str">
        <f t="shared" si="33"/>
        <v>NA</v>
      </c>
      <c r="L105" s="37" t="str">
        <f t="shared" si="34"/>
        <v>NA</v>
      </c>
      <c r="M105" s="37" t="str">
        <f t="shared" si="35"/>
        <v>NA</v>
      </c>
    </row>
    <row r="106" spans="1:13" x14ac:dyDescent="0.2">
      <c r="A106" s="17"/>
      <c r="B106" s="43" t="s">
        <v>248</v>
      </c>
      <c r="C106" s="17" t="s">
        <v>249</v>
      </c>
      <c r="D106" s="18">
        <v>68006</v>
      </c>
      <c r="E106" s="18">
        <v>73174</v>
      </c>
      <c r="F106" s="18">
        <v>6014.5</v>
      </c>
      <c r="G106" s="18">
        <v>42101.5</v>
      </c>
      <c r="H106" s="18">
        <v>0</v>
      </c>
      <c r="I106" s="18">
        <f t="shared" si="31"/>
        <v>42101.5</v>
      </c>
      <c r="J106" s="18">
        <f t="shared" si="32"/>
        <v>31072.5</v>
      </c>
      <c r="K106" s="37">
        <f t="shared" si="33"/>
        <v>0.42463853281220104</v>
      </c>
      <c r="L106" s="37">
        <f t="shared" si="34"/>
        <v>-0.91780550468745725</v>
      </c>
      <c r="M106" s="37">
        <f t="shared" si="35"/>
        <v>-0.23285137708293474</v>
      </c>
    </row>
    <row r="107" spans="1:13" x14ac:dyDescent="0.2">
      <c r="A107" s="17"/>
      <c r="B107" s="43" t="s">
        <v>212</v>
      </c>
      <c r="C107" s="17" t="s">
        <v>213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1"/>
        <v>0</v>
      </c>
      <c r="J107" s="18">
        <f t="shared" si="32"/>
        <v>0</v>
      </c>
      <c r="K107" s="37" t="str">
        <f t="shared" si="33"/>
        <v>NA</v>
      </c>
      <c r="L107" s="37" t="str">
        <f t="shared" si="34"/>
        <v>NA</v>
      </c>
      <c r="M107" s="37" t="str">
        <f t="shared" si="35"/>
        <v>NA</v>
      </c>
    </row>
    <row r="108" spans="1:13" x14ac:dyDescent="0.2">
      <c r="A108" s="17"/>
      <c r="B108" s="43" t="s">
        <v>281</v>
      </c>
      <c r="C108" s="17" t="s">
        <v>282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31"/>
        <v>0</v>
      </c>
      <c r="J108" s="18">
        <f t="shared" si="32"/>
        <v>0</v>
      </c>
      <c r="K108" s="37" t="str">
        <f t="shared" si="33"/>
        <v>NA</v>
      </c>
      <c r="L108" s="37" t="str">
        <f t="shared" si="34"/>
        <v>NA</v>
      </c>
      <c r="M108" s="37" t="str">
        <f t="shared" si="35"/>
        <v>NA</v>
      </c>
    </row>
    <row r="109" spans="1:13" x14ac:dyDescent="0.2">
      <c r="A109" s="17"/>
      <c r="B109" s="43" t="s">
        <v>250</v>
      </c>
      <c r="C109" s="17" t="s">
        <v>251</v>
      </c>
      <c r="D109" s="18">
        <v>1253849.07</v>
      </c>
      <c r="E109" s="18">
        <v>979311</v>
      </c>
      <c r="F109" s="18">
        <v>90922.9</v>
      </c>
      <c r="G109" s="18">
        <v>653589.19999999995</v>
      </c>
      <c r="H109" s="18">
        <v>0</v>
      </c>
      <c r="I109" s="18">
        <f t="shared" si="31"/>
        <v>653589.19999999995</v>
      </c>
      <c r="J109" s="18">
        <f t="shared" si="32"/>
        <v>325721.80000000005</v>
      </c>
      <c r="K109" s="37">
        <f t="shared" si="33"/>
        <v>0.3326030239627657</v>
      </c>
      <c r="L109" s="37">
        <f t="shared" si="34"/>
        <v>-0.90715625577574432</v>
      </c>
      <c r="M109" s="37">
        <f t="shared" si="35"/>
        <v>-0.1101373652836876</v>
      </c>
    </row>
    <row r="110" spans="1:13" x14ac:dyDescent="0.2">
      <c r="A110" s="17"/>
      <c r="B110" s="43" t="s">
        <v>214</v>
      </c>
      <c r="C110" s="17" t="s">
        <v>215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1"/>
        <v>0</v>
      </c>
      <c r="J110" s="18">
        <f t="shared" si="32"/>
        <v>0</v>
      </c>
      <c r="K110" s="37" t="str">
        <f t="shared" si="33"/>
        <v>NA</v>
      </c>
      <c r="L110" s="37" t="str">
        <f t="shared" si="34"/>
        <v>NA</v>
      </c>
      <c r="M110" s="37" t="str">
        <f t="shared" si="35"/>
        <v>NA</v>
      </c>
    </row>
    <row r="111" spans="1:13" x14ac:dyDescent="0.2">
      <c r="A111" s="17"/>
      <c r="B111" s="43" t="s">
        <v>216</v>
      </c>
      <c r="C111" s="17" t="s">
        <v>217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f t="shared" si="31"/>
        <v>0</v>
      </c>
      <c r="J111" s="18">
        <f t="shared" si="32"/>
        <v>0</v>
      </c>
      <c r="K111" s="37" t="str">
        <f t="shared" si="33"/>
        <v>NA</v>
      </c>
      <c r="L111" s="37" t="str">
        <f t="shared" si="34"/>
        <v>NA</v>
      </c>
      <c r="M111" s="37" t="str">
        <f t="shared" si="35"/>
        <v>NA</v>
      </c>
    </row>
    <row r="112" spans="1:13" x14ac:dyDescent="0.2">
      <c r="A112" s="17"/>
      <c r="B112" s="43" t="s">
        <v>252</v>
      </c>
      <c r="C112" s="17" t="s">
        <v>253</v>
      </c>
      <c r="D112" s="18">
        <v>0</v>
      </c>
      <c r="E112" s="18">
        <v>71748</v>
      </c>
      <c r="F112" s="18">
        <v>0</v>
      </c>
      <c r="G112" s="18">
        <v>0</v>
      </c>
      <c r="H112" s="18">
        <v>0</v>
      </c>
      <c r="I112" s="18">
        <f t="shared" si="31"/>
        <v>0</v>
      </c>
      <c r="J112" s="18">
        <f t="shared" si="32"/>
        <v>71748</v>
      </c>
      <c r="K112" s="37">
        <f t="shared" si="33"/>
        <v>1</v>
      </c>
      <c r="L112" s="37">
        <f t="shared" si="34"/>
        <v>-1</v>
      </c>
      <c r="M112" s="37">
        <f t="shared" si="35"/>
        <v>-1</v>
      </c>
    </row>
    <row r="113" spans="1:13" x14ac:dyDescent="0.2">
      <c r="A113" s="17"/>
      <c r="B113" s="43" t="s">
        <v>254</v>
      </c>
      <c r="C113" s="17" t="s">
        <v>255</v>
      </c>
      <c r="D113" s="18">
        <v>369497.04</v>
      </c>
      <c r="E113" s="18">
        <v>146669</v>
      </c>
      <c r="F113" s="18">
        <v>10527.6</v>
      </c>
      <c r="G113" s="18">
        <v>72968.22</v>
      </c>
      <c r="H113" s="18">
        <v>0</v>
      </c>
      <c r="I113" s="18">
        <f t="shared" si="31"/>
        <v>72968.22</v>
      </c>
      <c r="J113" s="18">
        <f t="shared" si="32"/>
        <v>73700.78</v>
      </c>
      <c r="K113" s="37">
        <f t="shared" si="33"/>
        <v>0.5024973239062106</v>
      </c>
      <c r="L113" s="37">
        <f t="shared" si="34"/>
        <v>-0.92822205101282473</v>
      </c>
      <c r="M113" s="37">
        <f t="shared" si="35"/>
        <v>-0.33666309854161408</v>
      </c>
    </row>
    <row r="114" spans="1:13" x14ac:dyDescent="0.2">
      <c r="A114" s="17"/>
      <c r="B114" s="43" t="s">
        <v>256</v>
      </c>
      <c r="C114" s="17" t="s">
        <v>257</v>
      </c>
      <c r="D114" s="18">
        <v>500193.88</v>
      </c>
      <c r="E114" s="18">
        <v>1574339.38</v>
      </c>
      <c r="F114" s="18">
        <v>100259.34000000001</v>
      </c>
      <c r="G114" s="18">
        <v>825839.88</v>
      </c>
      <c r="H114" s="18">
        <v>0</v>
      </c>
      <c r="I114" s="18">
        <f t="shared" si="31"/>
        <v>825839.88</v>
      </c>
      <c r="J114" s="18">
        <f t="shared" si="32"/>
        <v>748499.49999999988</v>
      </c>
      <c r="K114" s="37">
        <f t="shared" si="33"/>
        <v>0.47543719575889665</v>
      </c>
      <c r="L114" s="37">
        <f t="shared" si="34"/>
        <v>-0.93631656472951841</v>
      </c>
      <c r="M114" s="37">
        <f t="shared" si="35"/>
        <v>-0.30058292767852884</v>
      </c>
    </row>
    <row r="115" spans="1:13" x14ac:dyDescent="0.2">
      <c r="A115" s="17"/>
      <c r="B115" s="43" t="s">
        <v>466</v>
      </c>
      <c r="C115" s="17" t="s">
        <v>467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0</v>
      </c>
      <c r="K115" s="37" t="str">
        <f t="shared" si="33"/>
        <v>NA</v>
      </c>
      <c r="L115" s="37" t="str">
        <f t="shared" si="34"/>
        <v>NA</v>
      </c>
      <c r="M115" s="37" t="str">
        <f t="shared" si="35"/>
        <v>NA</v>
      </c>
    </row>
    <row r="116" spans="1:13" x14ac:dyDescent="0.2">
      <c r="A116" s="17"/>
      <c r="B116" s="43" t="s">
        <v>379</v>
      </c>
      <c r="C116" s="17" t="s">
        <v>380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f t="shared" si="31"/>
        <v>0</v>
      </c>
      <c r="J116" s="18">
        <f t="shared" si="32"/>
        <v>0</v>
      </c>
      <c r="K116" s="37" t="str">
        <f t="shared" si="33"/>
        <v>NA</v>
      </c>
      <c r="L116" s="37" t="str">
        <f t="shared" si="34"/>
        <v>NA</v>
      </c>
      <c r="M116" s="37" t="str">
        <f t="shared" si="35"/>
        <v>NA</v>
      </c>
    </row>
    <row r="117" spans="1:13" x14ac:dyDescent="0.2">
      <c r="A117" s="17"/>
      <c r="B117" s="43" t="s">
        <v>70</v>
      </c>
      <c r="C117" s="17" t="s">
        <v>71</v>
      </c>
      <c r="D117" s="18">
        <v>350991.35</v>
      </c>
      <c r="E117" s="18">
        <v>0</v>
      </c>
      <c r="F117" s="18">
        <v>21571.8</v>
      </c>
      <c r="G117" s="18">
        <v>179165.15</v>
      </c>
      <c r="H117" s="18">
        <v>0</v>
      </c>
      <c r="I117" s="18">
        <f t="shared" si="31"/>
        <v>179165.15</v>
      </c>
      <c r="J117" s="18">
        <f t="shared" si="32"/>
        <v>-179165.15</v>
      </c>
      <c r="K117" s="37" t="str">
        <f t="shared" si="33"/>
        <v>NA</v>
      </c>
      <c r="L117" s="37" t="str">
        <f t="shared" si="34"/>
        <v>NA</v>
      </c>
      <c r="M117" s="37" t="str">
        <f t="shared" si="35"/>
        <v>NA</v>
      </c>
    </row>
    <row r="118" spans="1:13" x14ac:dyDescent="0.2">
      <c r="A118" s="17"/>
      <c r="B118" s="43" t="s">
        <v>120</v>
      </c>
      <c r="C118" s="17" t="s">
        <v>121</v>
      </c>
      <c r="D118" s="18">
        <v>333659</v>
      </c>
      <c r="E118" s="18">
        <v>2774016</v>
      </c>
      <c r="F118" s="18">
        <v>20121.589999999997</v>
      </c>
      <c r="G118" s="18">
        <v>198431.34</v>
      </c>
      <c r="H118" s="18">
        <v>0</v>
      </c>
      <c r="I118" s="18">
        <f t="shared" si="31"/>
        <v>198431.34</v>
      </c>
      <c r="J118" s="18">
        <f t="shared" si="32"/>
        <v>2575584.66</v>
      </c>
      <c r="K118" s="37">
        <f t="shared" si="33"/>
        <v>0.9284678458956257</v>
      </c>
      <c r="L118" s="37">
        <f t="shared" si="34"/>
        <v>-0.99274640449081775</v>
      </c>
      <c r="M118" s="37">
        <f t="shared" si="35"/>
        <v>-0.90462379452750086</v>
      </c>
    </row>
    <row r="119" spans="1:13" x14ac:dyDescent="0.2">
      <c r="A119" s="17"/>
      <c r="B119" s="43" t="s">
        <v>72</v>
      </c>
      <c r="C119" s="17" t="s">
        <v>73</v>
      </c>
      <c r="D119" s="18">
        <v>3324719.61</v>
      </c>
      <c r="E119" s="18">
        <v>5163051</v>
      </c>
      <c r="F119" s="18">
        <v>917386.64</v>
      </c>
      <c r="G119" s="18">
        <v>6269917.3700000001</v>
      </c>
      <c r="H119" s="18">
        <v>0</v>
      </c>
      <c r="I119" s="18">
        <f t="shared" si="31"/>
        <v>6269917.3700000001</v>
      </c>
      <c r="J119" s="18">
        <f t="shared" si="32"/>
        <v>-1106866.3700000001</v>
      </c>
      <c r="K119" s="37">
        <f t="shared" si="33"/>
        <v>-0.21438222671052448</v>
      </c>
      <c r="L119" s="37">
        <f t="shared" si="34"/>
        <v>-0.82231695174035668</v>
      </c>
      <c r="M119" s="37">
        <f t="shared" si="35"/>
        <v>0.61917630228069931</v>
      </c>
    </row>
    <row r="120" spans="1:13" x14ac:dyDescent="0.2">
      <c r="A120" s="17"/>
      <c r="B120" s="43" t="s">
        <v>220</v>
      </c>
      <c r="C120" s="17" t="s">
        <v>221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31"/>
        <v>0</v>
      </c>
      <c r="J120" s="18">
        <f t="shared" si="32"/>
        <v>0</v>
      </c>
      <c r="K120" s="37" t="str">
        <f t="shared" si="33"/>
        <v>NA</v>
      </c>
      <c r="L120" s="37" t="str">
        <f t="shared" si="34"/>
        <v>NA</v>
      </c>
      <c r="M120" s="37" t="str">
        <f t="shared" si="35"/>
        <v>NA</v>
      </c>
    </row>
    <row r="121" spans="1:13" x14ac:dyDescent="0.2">
      <c r="A121" s="17"/>
      <c r="B121" s="43" t="s">
        <v>222</v>
      </c>
      <c r="C121" s="17" t="s">
        <v>223</v>
      </c>
      <c r="D121" s="18">
        <v>0</v>
      </c>
      <c r="E121" s="18">
        <v>67964</v>
      </c>
      <c r="F121" s="18">
        <v>0</v>
      </c>
      <c r="G121" s="18">
        <v>0</v>
      </c>
      <c r="H121" s="18">
        <v>0</v>
      </c>
      <c r="I121" s="18">
        <f t="shared" si="31"/>
        <v>0</v>
      </c>
      <c r="J121" s="18">
        <f t="shared" si="32"/>
        <v>67964</v>
      </c>
      <c r="K121" s="37">
        <f t="shared" si="33"/>
        <v>1</v>
      </c>
      <c r="L121" s="37">
        <f t="shared" si="34"/>
        <v>-1</v>
      </c>
      <c r="M121" s="37">
        <f t="shared" si="35"/>
        <v>-1</v>
      </c>
    </row>
    <row r="122" spans="1:13" x14ac:dyDescent="0.2">
      <c r="A122" s="17"/>
      <c r="B122" s="43" t="s">
        <v>74</v>
      </c>
      <c r="C122" s="17" t="s">
        <v>75</v>
      </c>
      <c r="D122" s="18">
        <v>621810</v>
      </c>
      <c r="E122" s="18">
        <v>1113465</v>
      </c>
      <c r="F122" s="18">
        <v>145215.13</v>
      </c>
      <c r="G122" s="18">
        <v>993668.28</v>
      </c>
      <c r="H122" s="18">
        <v>0</v>
      </c>
      <c r="I122" s="18">
        <f t="shared" si="31"/>
        <v>993668.28</v>
      </c>
      <c r="J122" s="18">
        <f t="shared" si="32"/>
        <v>119796.71999999997</v>
      </c>
      <c r="K122" s="37">
        <f t="shared" si="33"/>
        <v>0.10758912044833019</v>
      </c>
      <c r="L122" s="37">
        <f t="shared" si="34"/>
        <v>-0.86958267210913676</v>
      </c>
      <c r="M122" s="37">
        <f t="shared" si="35"/>
        <v>0.18988117273555974</v>
      </c>
    </row>
    <row r="123" spans="1:13" x14ac:dyDescent="0.2">
      <c r="A123" s="17"/>
      <c r="B123" s="43" t="s">
        <v>76</v>
      </c>
      <c r="C123" s="17" t="s">
        <v>77</v>
      </c>
      <c r="D123" s="18">
        <v>744373.02999999991</v>
      </c>
      <c r="E123" s="18">
        <v>1159468.1499999999</v>
      </c>
      <c r="F123" s="18">
        <v>215608.47999999995</v>
      </c>
      <c r="G123" s="18">
        <v>1538253.3599999999</v>
      </c>
      <c r="H123" s="18">
        <v>0</v>
      </c>
      <c r="I123" s="18">
        <f t="shared" si="31"/>
        <v>1538253.3599999999</v>
      </c>
      <c r="J123" s="18">
        <f t="shared" si="32"/>
        <v>-378785.20999999996</v>
      </c>
      <c r="K123" s="37">
        <f t="shared" si="33"/>
        <v>-0.3266887581172454</v>
      </c>
      <c r="L123" s="37">
        <f t="shared" si="34"/>
        <v>-0.81404536209123124</v>
      </c>
      <c r="M123" s="37">
        <f t="shared" si="35"/>
        <v>0.7689183441563272</v>
      </c>
    </row>
    <row r="124" spans="1:13" x14ac:dyDescent="0.2">
      <c r="A124" s="17"/>
      <c r="B124" s="43" t="s">
        <v>468</v>
      </c>
      <c r="C124" s="17" t="s">
        <v>469</v>
      </c>
      <c r="D124" s="18">
        <v>0</v>
      </c>
      <c r="E124" s="18">
        <v>4972</v>
      </c>
      <c r="F124" s="18">
        <v>0</v>
      </c>
      <c r="G124" s="18">
        <v>0</v>
      </c>
      <c r="H124" s="18">
        <v>0</v>
      </c>
      <c r="I124" s="18">
        <f t="shared" si="31"/>
        <v>0</v>
      </c>
      <c r="J124" s="18">
        <f t="shared" si="32"/>
        <v>4972</v>
      </c>
      <c r="K124" s="37">
        <f t="shared" si="33"/>
        <v>1</v>
      </c>
      <c r="L124" s="37">
        <f t="shared" si="34"/>
        <v>-1</v>
      </c>
      <c r="M124" s="37">
        <f t="shared" si="35"/>
        <v>-1</v>
      </c>
    </row>
    <row r="125" spans="1:13" x14ac:dyDescent="0.2">
      <c r="A125" s="17"/>
      <c r="B125" s="43" t="s">
        <v>82</v>
      </c>
      <c r="C125" s="17" t="s">
        <v>83</v>
      </c>
      <c r="D125" s="18">
        <v>161561.45000000001</v>
      </c>
      <c r="E125" s="18">
        <v>382022.55</v>
      </c>
      <c r="F125" s="18">
        <v>42522.629999999896</v>
      </c>
      <c r="G125" s="18">
        <v>301417.67999999993</v>
      </c>
      <c r="H125" s="18">
        <v>0</v>
      </c>
      <c r="I125" s="18">
        <f t="shared" si="31"/>
        <v>301417.67999999993</v>
      </c>
      <c r="J125" s="18">
        <f t="shared" si="32"/>
        <v>80604.870000000054</v>
      </c>
      <c r="K125" s="37">
        <f t="shared" si="33"/>
        <v>0.21099505775248098</v>
      </c>
      <c r="L125" s="37">
        <f t="shared" si="34"/>
        <v>-0.88869078539997215</v>
      </c>
      <c r="M125" s="37">
        <f t="shared" si="35"/>
        <v>5.2006589663358735E-2</v>
      </c>
    </row>
    <row r="126" spans="1:13" x14ac:dyDescent="0.2">
      <c r="A126" s="17"/>
      <c r="B126" s="43" t="s">
        <v>84</v>
      </c>
      <c r="C126" s="17" t="s">
        <v>85</v>
      </c>
      <c r="D126" s="18">
        <v>37733652.060000002</v>
      </c>
      <c r="E126" s="18">
        <v>17495295.829999998</v>
      </c>
      <c r="F126" s="18">
        <v>437909.94</v>
      </c>
      <c r="G126" s="18">
        <v>2679729.9300000002</v>
      </c>
      <c r="H126" s="18">
        <v>1280535.7800000003</v>
      </c>
      <c r="I126" s="18">
        <f t="shared" si="31"/>
        <v>3960265.7100000004</v>
      </c>
      <c r="J126" s="18">
        <f t="shared" si="32"/>
        <v>13535030.119999997</v>
      </c>
      <c r="K126" s="37">
        <f t="shared" si="33"/>
        <v>0.77363825404946007</v>
      </c>
      <c r="L126" s="37">
        <f t="shared" si="34"/>
        <v>-0.97496984650873431</v>
      </c>
      <c r="M126" s="37">
        <f t="shared" si="35"/>
        <v>-0.7957752029620867</v>
      </c>
    </row>
    <row r="127" spans="1:13" x14ac:dyDescent="0.2">
      <c r="A127" s="17"/>
      <c r="B127" s="43" t="s">
        <v>86</v>
      </c>
      <c r="C127" s="17" t="s">
        <v>87</v>
      </c>
      <c r="D127" s="18">
        <v>0</v>
      </c>
      <c r="E127" s="18">
        <v>0</v>
      </c>
      <c r="F127" s="18">
        <v>0</v>
      </c>
      <c r="G127" s="18">
        <v>2500</v>
      </c>
      <c r="H127" s="18">
        <v>0</v>
      </c>
      <c r="I127" s="18">
        <f t="shared" si="31"/>
        <v>2500</v>
      </c>
      <c r="J127" s="18">
        <f t="shared" si="32"/>
        <v>-2500</v>
      </c>
      <c r="K127" s="37" t="str">
        <f t="shared" si="33"/>
        <v>NA</v>
      </c>
      <c r="L127" s="37" t="str">
        <f t="shared" si="34"/>
        <v>NA</v>
      </c>
      <c r="M127" s="37" t="str">
        <f t="shared" si="35"/>
        <v>NA</v>
      </c>
    </row>
    <row r="128" spans="1:13" x14ac:dyDescent="0.2">
      <c r="A128" s="17"/>
      <c r="B128" s="43" t="s">
        <v>236</v>
      </c>
      <c r="C128" s="17" t="s">
        <v>237</v>
      </c>
      <c r="D128" s="18">
        <v>82727</v>
      </c>
      <c r="E128" s="18">
        <v>95501</v>
      </c>
      <c r="F128" s="18">
        <v>24855</v>
      </c>
      <c r="G128" s="18">
        <v>50725.78</v>
      </c>
      <c r="H128" s="18">
        <v>16121.630000000001</v>
      </c>
      <c r="I128" s="18">
        <f t="shared" si="31"/>
        <v>66847.41</v>
      </c>
      <c r="J128" s="18">
        <f t="shared" si="32"/>
        <v>28653.589999999997</v>
      </c>
      <c r="K128" s="37">
        <f t="shared" si="33"/>
        <v>0.30003444990104811</v>
      </c>
      <c r="L128" s="37">
        <f t="shared" si="34"/>
        <v>-0.73974094512099353</v>
      </c>
      <c r="M128" s="37">
        <f t="shared" si="35"/>
        <v>-0.29179408243543697</v>
      </c>
    </row>
    <row r="129" spans="1:13" x14ac:dyDescent="0.2">
      <c r="A129" s="17"/>
      <c r="B129" s="43" t="s">
        <v>92</v>
      </c>
      <c r="C129" s="17" t="s">
        <v>93</v>
      </c>
      <c r="D129" s="18">
        <v>117158</v>
      </c>
      <c r="E129" s="18">
        <v>2783505.36</v>
      </c>
      <c r="F129" s="18">
        <v>1078.8</v>
      </c>
      <c r="G129" s="18">
        <v>504935.81</v>
      </c>
      <c r="H129" s="18">
        <v>45234.3</v>
      </c>
      <c r="I129" s="18">
        <f t="shared" si="31"/>
        <v>550170.11</v>
      </c>
      <c r="J129" s="18">
        <f t="shared" si="32"/>
        <v>2233335.25</v>
      </c>
      <c r="K129" s="37">
        <f t="shared" si="33"/>
        <v>0.80234630839726495</v>
      </c>
      <c r="L129" s="37">
        <f t="shared" si="34"/>
        <v>-0.9996124311397051</v>
      </c>
      <c r="M129" s="37">
        <f t="shared" si="35"/>
        <v>-0.75812953107923353</v>
      </c>
    </row>
    <row r="130" spans="1:13" x14ac:dyDescent="0.2">
      <c r="A130" s="17"/>
      <c r="B130" s="43" t="s">
        <v>94</v>
      </c>
      <c r="C130" s="17" t="s">
        <v>95</v>
      </c>
      <c r="D130" s="18">
        <v>34000</v>
      </c>
      <c r="E130" s="18">
        <v>81000</v>
      </c>
      <c r="F130" s="18">
        <v>246.4</v>
      </c>
      <c r="G130" s="18">
        <v>1719.94</v>
      </c>
      <c r="H130" s="18">
        <v>0</v>
      </c>
      <c r="I130" s="18">
        <f t="shared" si="31"/>
        <v>1719.94</v>
      </c>
      <c r="J130" s="18">
        <f t="shared" si="32"/>
        <v>79280.06</v>
      </c>
      <c r="K130" s="37">
        <f t="shared" si="33"/>
        <v>0.97876617283950618</v>
      </c>
      <c r="L130" s="37">
        <f t="shared" si="34"/>
        <v>-0.99695802469135808</v>
      </c>
      <c r="M130" s="37">
        <f t="shared" si="35"/>
        <v>-0.97168823045267483</v>
      </c>
    </row>
    <row r="131" spans="1:13" x14ac:dyDescent="0.2">
      <c r="A131" s="17"/>
      <c r="B131" s="43" t="s">
        <v>96</v>
      </c>
      <c r="C131" s="17" t="s">
        <v>97</v>
      </c>
      <c r="D131" s="18">
        <v>8000</v>
      </c>
      <c r="E131" s="18">
        <v>11422</v>
      </c>
      <c r="F131" s="18">
        <v>0</v>
      </c>
      <c r="G131" s="18">
        <v>0</v>
      </c>
      <c r="H131" s="18">
        <v>0</v>
      </c>
      <c r="I131" s="18">
        <f t="shared" si="31"/>
        <v>0</v>
      </c>
      <c r="J131" s="18">
        <f t="shared" si="32"/>
        <v>11422</v>
      </c>
      <c r="K131" s="37">
        <f t="shared" si="33"/>
        <v>1</v>
      </c>
      <c r="L131" s="37">
        <f t="shared" si="34"/>
        <v>-1</v>
      </c>
      <c r="M131" s="37">
        <f t="shared" si="35"/>
        <v>-1</v>
      </c>
    </row>
    <row r="132" spans="1:13" x14ac:dyDescent="0.2">
      <c r="A132" s="17"/>
      <c r="B132" s="43" t="s">
        <v>98</v>
      </c>
      <c r="C132" s="17" t="s">
        <v>99</v>
      </c>
      <c r="D132" s="18">
        <v>470063.22</v>
      </c>
      <c r="E132" s="18">
        <v>798128.14000000013</v>
      </c>
      <c r="F132" s="18">
        <v>59045.630000000005</v>
      </c>
      <c r="G132" s="18">
        <v>336689.87000000011</v>
      </c>
      <c r="H132" s="18">
        <v>51106.529999999992</v>
      </c>
      <c r="I132" s="18">
        <f t="shared" si="31"/>
        <v>387796.40000000008</v>
      </c>
      <c r="J132" s="18">
        <f t="shared" si="32"/>
        <v>410331.74000000005</v>
      </c>
      <c r="K132" s="37">
        <f t="shared" si="33"/>
        <v>0.51411762026082675</v>
      </c>
      <c r="L132" s="37">
        <f t="shared" si="34"/>
        <v>-0.926019861923425</v>
      </c>
      <c r="M132" s="37">
        <f t="shared" si="35"/>
        <v>-0.43753414499748533</v>
      </c>
    </row>
    <row r="133" spans="1:13" x14ac:dyDescent="0.2">
      <c r="A133" s="17"/>
      <c r="B133" s="43" t="s">
        <v>240</v>
      </c>
      <c r="C133" s="17" t="s">
        <v>241</v>
      </c>
      <c r="D133" s="18">
        <v>5260</v>
      </c>
      <c r="E133" s="18">
        <v>6876</v>
      </c>
      <c r="F133" s="18">
        <v>0</v>
      </c>
      <c r="G133" s="18">
        <v>3261.9</v>
      </c>
      <c r="H133" s="18">
        <v>0</v>
      </c>
      <c r="I133" s="18">
        <f t="shared" si="31"/>
        <v>3261.9</v>
      </c>
      <c r="J133" s="18">
        <f t="shared" si="32"/>
        <v>3614.1</v>
      </c>
      <c r="K133" s="37">
        <f t="shared" si="33"/>
        <v>0.52561082024432804</v>
      </c>
      <c r="L133" s="37">
        <f t="shared" si="34"/>
        <v>-1</v>
      </c>
      <c r="M133" s="37">
        <f t="shared" si="35"/>
        <v>-0.36748109365910409</v>
      </c>
    </row>
    <row r="134" spans="1:13" x14ac:dyDescent="0.2">
      <c r="A134" s="17"/>
      <c r="B134" s="43" t="s">
        <v>100</v>
      </c>
      <c r="C134" s="17" t="s">
        <v>101</v>
      </c>
      <c r="D134" s="18">
        <v>4741.6000000000004</v>
      </c>
      <c r="E134" s="18">
        <v>14741.6</v>
      </c>
      <c r="F134" s="18">
        <v>0</v>
      </c>
      <c r="G134" s="18">
        <v>0</v>
      </c>
      <c r="H134" s="18">
        <v>641.66999999999996</v>
      </c>
      <c r="I134" s="18">
        <f t="shared" si="31"/>
        <v>641.66999999999996</v>
      </c>
      <c r="J134" s="18">
        <f t="shared" si="32"/>
        <v>14099.93</v>
      </c>
      <c r="K134" s="37">
        <f t="shared" si="33"/>
        <v>0.95647216041677974</v>
      </c>
      <c r="L134" s="37">
        <f t="shared" si="34"/>
        <v>-1</v>
      </c>
      <c r="M134" s="37">
        <f t="shared" si="35"/>
        <v>-1</v>
      </c>
    </row>
    <row r="135" spans="1:13" x14ac:dyDescent="0.2">
      <c r="A135" s="17"/>
      <c r="B135" s="43" t="s">
        <v>102</v>
      </c>
      <c r="C135" s="17" t="s">
        <v>103</v>
      </c>
      <c r="D135" s="18">
        <v>25351</v>
      </c>
      <c r="E135" s="18">
        <v>156602.56</v>
      </c>
      <c r="F135" s="18">
        <v>1723.3799999999999</v>
      </c>
      <c r="G135" s="18">
        <v>75073.33</v>
      </c>
      <c r="H135" s="18">
        <v>904.61</v>
      </c>
      <c r="I135" s="18">
        <f t="shared" si="31"/>
        <v>75977.94</v>
      </c>
      <c r="J135" s="18">
        <f t="shared" si="32"/>
        <v>80624.62</v>
      </c>
      <c r="K135" s="37">
        <f t="shared" si="33"/>
        <v>0.51483590051146033</v>
      </c>
      <c r="L135" s="37">
        <f t="shared" si="34"/>
        <v>-0.98899519905677147</v>
      </c>
      <c r="M135" s="37">
        <f t="shared" si="35"/>
        <v>-0.36081649410243782</v>
      </c>
    </row>
    <row r="136" spans="1:13" x14ac:dyDescent="0.2">
      <c r="A136" s="17"/>
      <c r="B136" s="43" t="s">
        <v>104</v>
      </c>
      <c r="C136" s="17" t="s">
        <v>105</v>
      </c>
      <c r="D136" s="18">
        <v>88492</v>
      </c>
      <c r="E136" s="18">
        <v>186864</v>
      </c>
      <c r="F136" s="18">
        <v>46626.84</v>
      </c>
      <c r="G136" s="18">
        <v>74086.62</v>
      </c>
      <c r="H136" s="18">
        <v>899</v>
      </c>
      <c r="I136" s="18">
        <f t="shared" si="31"/>
        <v>74985.62</v>
      </c>
      <c r="J136" s="18">
        <f t="shared" si="32"/>
        <v>111878.38</v>
      </c>
      <c r="K136" s="37">
        <f t="shared" si="33"/>
        <v>0.59871553643291375</v>
      </c>
      <c r="L136" s="37">
        <f t="shared" si="34"/>
        <v>-0.75047713845363473</v>
      </c>
      <c r="M136" s="37">
        <f t="shared" si="35"/>
        <v>-0.47136869594999575</v>
      </c>
    </row>
    <row r="137" spans="1:13" x14ac:dyDescent="0.2">
      <c r="A137" s="17"/>
      <c r="B137" s="43" t="s">
        <v>369</v>
      </c>
      <c r="C137" s="17" t="s">
        <v>370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f t="shared" si="31"/>
        <v>0</v>
      </c>
      <c r="J137" s="18">
        <f t="shared" si="32"/>
        <v>0</v>
      </c>
      <c r="K137" s="37" t="str">
        <f t="shared" si="33"/>
        <v>NA</v>
      </c>
      <c r="L137" s="37" t="str">
        <f t="shared" si="34"/>
        <v>NA</v>
      </c>
      <c r="M137" s="37" t="str">
        <f t="shared" si="35"/>
        <v>NA</v>
      </c>
    </row>
    <row r="138" spans="1:13" x14ac:dyDescent="0.2">
      <c r="A138" s="17"/>
      <c r="B138" s="43" t="s">
        <v>244</v>
      </c>
      <c r="C138" s="17" t="s">
        <v>245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f t="shared" si="31"/>
        <v>0</v>
      </c>
      <c r="J138" s="18">
        <f t="shared" si="32"/>
        <v>0</v>
      </c>
      <c r="K138" s="37" t="str">
        <f t="shared" si="33"/>
        <v>NA</v>
      </c>
      <c r="L138" s="37" t="str">
        <f t="shared" si="34"/>
        <v>NA</v>
      </c>
      <c r="M138" s="37" t="str">
        <f t="shared" si="35"/>
        <v>NA</v>
      </c>
    </row>
    <row r="139" spans="1:13" x14ac:dyDescent="0.2">
      <c r="A139" s="17"/>
      <c r="B139" s="43" t="s">
        <v>106</v>
      </c>
      <c r="C139" s="17" t="s">
        <v>107</v>
      </c>
      <c r="D139" s="18">
        <v>93116</v>
      </c>
      <c r="E139" s="18">
        <v>118345</v>
      </c>
      <c r="F139" s="18">
        <v>332.97</v>
      </c>
      <c r="G139" s="18">
        <v>7167.7900000000009</v>
      </c>
      <c r="H139" s="18">
        <v>17144.86</v>
      </c>
      <c r="I139" s="18">
        <f t="shared" si="31"/>
        <v>24312.65</v>
      </c>
      <c r="J139" s="18">
        <f t="shared" si="32"/>
        <v>94032.35</v>
      </c>
      <c r="K139" s="37">
        <f t="shared" si="33"/>
        <v>0.79456124044108334</v>
      </c>
      <c r="L139" s="37">
        <f t="shared" si="34"/>
        <v>-0.9971864464066923</v>
      </c>
      <c r="M139" s="37">
        <f t="shared" si="35"/>
        <v>-0.91924413086033763</v>
      </c>
    </row>
    <row r="140" spans="1:13" x14ac:dyDescent="0.2">
      <c r="A140" s="17"/>
      <c r="B140" s="43" t="s">
        <v>110</v>
      </c>
      <c r="C140" s="17" t="s">
        <v>111</v>
      </c>
      <c r="D140" s="18">
        <v>0</v>
      </c>
      <c r="E140" s="18">
        <v>30380</v>
      </c>
      <c r="F140" s="18">
        <v>0</v>
      </c>
      <c r="G140" s="18">
        <v>30000</v>
      </c>
      <c r="H140" s="18">
        <v>19200</v>
      </c>
      <c r="I140" s="18">
        <f t="shared" si="31"/>
        <v>49200</v>
      </c>
      <c r="J140" s="18">
        <f t="shared" si="32"/>
        <v>-18820</v>
      </c>
      <c r="K140" s="37">
        <f t="shared" si="33"/>
        <v>-0.61948650427913099</v>
      </c>
      <c r="L140" s="37">
        <f t="shared" si="34"/>
        <v>-1</v>
      </c>
      <c r="M140" s="37">
        <f t="shared" si="35"/>
        <v>0.31665569453587888</v>
      </c>
    </row>
    <row r="141" spans="1:13" x14ac:dyDescent="0.2">
      <c r="A141" s="17"/>
      <c r="B141" s="43" t="s">
        <v>112</v>
      </c>
      <c r="C141" s="17" t="s">
        <v>113</v>
      </c>
      <c r="D141" s="18">
        <v>0</v>
      </c>
      <c r="E141" s="18">
        <v>100000</v>
      </c>
      <c r="F141" s="18">
        <v>0</v>
      </c>
      <c r="G141" s="18">
        <v>0</v>
      </c>
      <c r="H141" s="18">
        <v>0</v>
      </c>
      <c r="I141" s="18">
        <f t="shared" si="31"/>
        <v>0</v>
      </c>
      <c r="J141" s="18">
        <f t="shared" si="32"/>
        <v>100000</v>
      </c>
      <c r="K141" s="37">
        <f t="shared" si="33"/>
        <v>1</v>
      </c>
      <c r="L141" s="37">
        <f t="shared" si="34"/>
        <v>-1</v>
      </c>
      <c r="M141" s="37">
        <f t="shared" si="35"/>
        <v>-1</v>
      </c>
    </row>
    <row r="142" spans="1:13" x14ac:dyDescent="0.2">
      <c r="A142" s="17"/>
      <c r="B142" s="43" t="s">
        <v>114</v>
      </c>
      <c r="C142" s="17" t="s">
        <v>115</v>
      </c>
      <c r="D142" s="18">
        <v>12027</v>
      </c>
      <c r="E142" s="18">
        <v>38441.660000000003</v>
      </c>
      <c r="F142" s="18">
        <v>55</v>
      </c>
      <c r="G142" s="18">
        <v>3910.66</v>
      </c>
      <c r="H142" s="18">
        <v>593.5</v>
      </c>
      <c r="I142" s="18">
        <f t="shared" si="31"/>
        <v>4504.16</v>
      </c>
      <c r="J142" s="18">
        <f t="shared" si="32"/>
        <v>33937.5</v>
      </c>
      <c r="K142" s="37">
        <f t="shared" si="33"/>
        <v>0.8828312825200576</v>
      </c>
      <c r="L142" s="37">
        <f t="shared" si="34"/>
        <v>-0.99856926053661577</v>
      </c>
      <c r="M142" s="37">
        <f t="shared" si="35"/>
        <v>-0.86436034933628436</v>
      </c>
    </row>
    <row r="143" spans="1:13" x14ac:dyDescent="0.2">
      <c r="A143" s="17"/>
      <c r="B143" s="43" t="s">
        <v>116</v>
      </c>
      <c r="C143" s="17" t="s">
        <v>117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31"/>
        <v>0</v>
      </c>
      <c r="J143" s="18">
        <f t="shared" si="32"/>
        <v>0</v>
      </c>
      <c r="K143" s="37" t="str">
        <f t="shared" si="33"/>
        <v>NA</v>
      </c>
      <c r="L143" s="37" t="str">
        <f t="shared" si="34"/>
        <v>NA</v>
      </c>
      <c r="M143" s="37" t="str">
        <f t="shared" si="35"/>
        <v>NA</v>
      </c>
    </row>
    <row r="144" spans="1:13" x14ac:dyDescent="0.2">
      <c r="A144" s="62" t="s">
        <v>124</v>
      </c>
      <c r="B144" s="63"/>
      <c r="C144" s="62"/>
      <c r="D144" s="64">
        <v>46476820.240000002</v>
      </c>
      <c r="E144" s="64">
        <v>35429263.229999997</v>
      </c>
      <c r="F144" s="64">
        <v>2142204.5699999998</v>
      </c>
      <c r="G144" s="64">
        <v>14848426.109999998</v>
      </c>
      <c r="H144" s="64">
        <v>1432381.8800000004</v>
      </c>
      <c r="I144" s="64">
        <f t="shared" si="31"/>
        <v>16280807.989999998</v>
      </c>
      <c r="J144" s="64">
        <f t="shared" si="32"/>
        <v>19148455.239999998</v>
      </c>
      <c r="K144" s="65">
        <f t="shared" si="33"/>
        <v>0.54047003788060433</v>
      </c>
      <c r="L144" s="65">
        <f t="shared" si="34"/>
        <v>-0.9395357290922699</v>
      </c>
      <c r="M144" s="65">
        <f t="shared" si="35"/>
        <v>-0.44119917618732823</v>
      </c>
    </row>
    <row r="145" spans="1:13" x14ac:dyDescent="0.2">
      <c r="A145" s="17" t="s">
        <v>268</v>
      </c>
      <c r="B145" s="43" t="s">
        <v>64</v>
      </c>
      <c r="C145" s="17" t="s">
        <v>65</v>
      </c>
      <c r="D145" s="18">
        <v>184284</v>
      </c>
      <c r="E145" s="18">
        <v>0</v>
      </c>
      <c r="F145" s="18">
        <v>8781.86</v>
      </c>
      <c r="G145" s="18">
        <v>8781.86</v>
      </c>
      <c r="H145" s="18">
        <v>0</v>
      </c>
      <c r="I145" s="18">
        <f t="shared" si="31"/>
        <v>8781.86</v>
      </c>
      <c r="J145" s="18">
        <f t="shared" si="32"/>
        <v>-8781.86</v>
      </c>
      <c r="K145" s="37" t="str">
        <f t="shared" si="33"/>
        <v>NA</v>
      </c>
      <c r="L145" s="37" t="str">
        <f t="shared" si="34"/>
        <v>NA</v>
      </c>
      <c r="M145" s="37" t="str">
        <f t="shared" si="35"/>
        <v>NA</v>
      </c>
    </row>
    <row r="146" spans="1:13" x14ac:dyDescent="0.2">
      <c r="A146" s="17"/>
      <c r="B146" s="43" t="s">
        <v>195</v>
      </c>
      <c r="C146" s="17" t="s">
        <v>66</v>
      </c>
      <c r="D146" s="18">
        <v>0</v>
      </c>
      <c r="E146" s="18">
        <v>540.30999999999995</v>
      </c>
      <c r="F146" s="18">
        <v>180</v>
      </c>
      <c r="G146" s="18">
        <v>2340</v>
      </c>
      <c r="H146" s="18">
        <v>0</v>
      </c>
      <c r="I146" s="18">
        <f t="shared" si="31"/>
        <v>2340</v>
      </c>
      <c r="J146" s="18">
        <f t="shared" si="32"/>
        <v>-1799.69</v>
      </c>
      <c r="K146" s="37">
        <f t="shared" si="33"/>
        <v>-3.3308471062908334</v>
      </c>
      <c r="L146" s="37">
        <f t="shared" si="34"/>
        <v>-0.66685791490070512</v>
      </c>
      <c r="M146" s="37">
        <f t="shared" si="35"/>
        <v>4.7744628083877778</v>
      </c>
    </row>
    <row r="147" spans="1:13" x14ac:dyDescent="0.2">
      <c r="A147" s="17"/>
      <c r="B147" s="43" t="s">
        <v>67</v>
      </c>
      <c r="C147" s="17" t="s">
        <v>66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31"/>
        <v>0</v>
      </c>
      <c r="J147" s="18">
        <f t="shared" si="32"/>
        <v>0</v>
      </c>
      <c r="K147" s="37" t="str">
        <f t="shared" si="33"/>
        <v>NA</v>
      </c>
      <c r="L147" s="37" t="str">
        <f t="shared" si="34"/>
        <v>NA</v>
      </c>
      <c r="M147" s="37" t="str">
        <f t="shared" si="35"/>
        <v>NA</v>
      </c>
    </row>
    <row r="148" spans="1:13" x14ac:dyDescent="0.2">
      <c r="A148" s="17"/>
      <c r="B148" s="43" t="s">
        <v>196</v>
      </c>
      <c r="C148" s="17" t="s">
        <v>197</v>
      </c>
      <c r="D148" s="18">
        <v>0</v>
      </c>
      <c r="E148" s="18">
        <v>2000</v>
      </c>
      <c r="F148" s="18">
        <v>0</v>
      </c>
      <c r="G148" s="18">
        <v>409.46</v>
      </c>
      <c r="H148" s="18">
        <v>0</v>
      </c>
      <c r="I148" s="18">
        <f t="shared" si="31"/>
        <v>409.46</v>
      </c>
      <c r="J148" s="18">
        <f t="shared" si="32"/>
        <v>1590.54</v>
      </c>
      <c r="K148" s="37">
        <f t="shared" si="33"/>
        <v>0.79527000000000003</v>
      </c>
      <c r="L148" s="37">
        <f t="shared" si="34"/>
        <v>-1</v>
      </c>
      <c r="M148" s="37">
        <f t="shared" si="35"/>
        <v>-0.7270266666666666</v>
      </c>
    </row>
    <row r="149" spans="1:13" x14ac:dyDescent="0.2">
      <c r="A149" s="17"/>
      <c r="B149" s="43" t="s">
        <v>198</v>
      </c>
      <c r="C149" s="17" t="s">
        <v>199</v>
      </c>
      <c r="D149" s="18">
        <v>0</v>
      </c>
      <c r="E149" s="18">
        <v>7750</v>
      </c>
      <c r="F149" s="18">
        <v>0</v>
      </c>
      <c r="G149" s="18">
        <v>16118.51</v>
      </c>
      <c r="H149" s="18">
        <v>0</v>
      </c>
      <c r="I149" s="18">
        <f t="shared" si="31"/>
        <v>16118.51</v>
      </c>
      <c r="J149" s="18">
        <f t="shared" si="32"/>
        <v>-8368.51</v>
      </c>
      <c r="K149" s="37">
        <f t="shared" si="33"/>
        <v>-1.0798077419354839</v>
      </c>
      <c r="L149" s="37">
        <f t="shared" si="34"/>
        <v>-1</v>
      </c>
      <c r="M149" s="37">
        <f t="shared" si="35"/>
        <v>1.7730769892473119</v>
      </c>
    </row>
    <row r="150" spans="1:13" x14ac:dyDescent="0.2">
      <c r="A150" s="17"/>
      <c r="B150" s="43" t="s">
        <v>206</v>
      </c>
      <c r="C150" s="17" t="s">
        <v>207</v>
      </c>
      <c r="F150" s="18">
        <v>0</v>
      </c>
      <c r="G150" s="18">
        <v>0</v>
      </c>
      <c r="H150" s="18">
        <v>0</v>
      </c>
      <c r="I150" s="18">
        <f t="shared" si="31"/>
        <v>0</v>
      </c>
      <c r="J150" s="18">
        <f t="shared" si="32"/>
        <v>0</v>
      </c>
      <c r="K150" s="37" t="str">
        <f t="shared" si="33"/>
        <v>NA</v>
      </c>
      <c r="L150" s="37" t="str">
        <f t="shared" si="34"/>
        <v>NA</v>
      </c>
      <c r="M150" s="37" t="str">
        <f t="shared" si="35"/>
        <v>NA</v>
      </c>
    </row>
    <row r="151" spans="1:13" x14ac:dyDescent="0.2">
      <c r="A151" s="17"/>
      <c r="B151" s="43" t="s">
        <v>68</v>
      </c>
      <c r="C151" s="17" t="s">
        <v>69</v>
      </c>
      <c r="D151" s="18">
        <v>50001</v>
      </c>
      <c r="E151" s="18">
        <v>53871</v>
      </c>
      <c r="F151" s="18">
        <v>4503.2</v>
      </c>
      <c r="G151" s="18">
        <v>59389.279999999992</v>
      </c>
      <c r="H151" s="18">
        <v>0</v>
      </c>
      <c r="I151" s="18">
        <f t="shared" si="31"/>
        <v>59389.279999999992</v>
      </c>
      <c r="J151" s="18">
        <f t="shared" si="32"/>
        <v>-5518.2799999999916</v>
      </c>
      <c r="K151" s="37">
        <f t="shared" si="33"/>
        <v>-0.10243507638618164</v>
      </c>
      <c r="L151" s="37">
        <f t="shared" si="34"/>
        <v>-0.91640771472591942</v>
      </c>
      <c r="M151" s="37">
        <f t="shared" si="35"/>
        <v>0.46991343518157552</v>
      </c>
    </row>
    <row r="152" spans="1:13" x14ac:dyDescent="0.2">
      <c r="A152" s="17"/>
      <c r="B152" s="43" t="s">
        <v>256</v>
      </c>
      <c r="C152" s="17" t="s">
        <v>257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31"/>
        <v>0</v>
      </c>
      <c r="J152" s="18">
        <f t="shared" si="32"/>
        <v>0</v>
      </c>
      <c r="K152" s="37" t="str">
        <f t="shared" si="33"/>
        <v>NA</v>
      </c>
      <c r="L152" s="37" t="str">
        <f t="shared" si="34"/>
        <v>NA</v>
      </c>
      <c r="M152" s="37" t="str">
        <f t="shared" si="35"/>
        <v>NA</v>
      </c>
    </row>
    <row r="153" spans="1:13" x14ac:dyDescent="0.2">
      <c r="A153" s="17"/>
      <c r="B153" s="43" t="s">
        <v>70</v>
      </c>
      <c r="C153" s="17" t="s">
        <v>71</v>
      </c>
      <c r="D153" s="18">
        <v>330602.5</v>
      </c>
      <c r="E153" s="18">
        <v>344589.5</v>
      </c>
      <c r="F153" s="18">
        <v>28325.340000000004</v>
      </c>
      <c r="G153" s="18">
        <v>254146.82</v>
      </c>
      <c r="H153" s="18">
        <v>0</v>
      </c>
      <c r="I153" s="18">
        <f t="shared" si="31"/>
        <v>254146.82</v>
      </c>
      <c r="J153" s="18">
        <f t="shared" si="32"/>
        <v>90442.68</v>
      </c>
      <c r="K153" s="37">
        <f t="shared" si="33"/>
        <v>0.26246499095300346</v>
      </c>
      <c r="L153" s="37">
        <f t="shared" si="34"/>
        <v>-0.91779975884349341</v>
      </c>
      <c r="M153" s="37">
        <f t="shared" si="35"/>
        <v>-1.6619987937337974E-2</v>
      </c>
    </row>
    <row r="154" spans="1:13" x14ac:dyDescent="0.2">
      <c r="A154" s="17"/>
      <c r="B154" s="43" t="s">
        <v>120</v>
      </c>
      <c r="C154" s="17" t="s">
        <v>121</v>
      </c>
      <c r="D154" s="18">
        <v>0</v>
      </c>
      <c r="E154" s="18">
        <v>95267</v>
      </c>
      <c r="F154" s="18">
        <v>17577.03</v>
      </c>
      <c r="G154" s="18">
        <v>172692.93</v>
      </c>
      <c r="H154" s="18">
        <v>0</v>
      </c>
      <c r="I154" s="18">
        <f t="shared" si="31"/>
        <v>172692.93</v>
      </c>
      <c r="J154" s="18">
        <f t="shared" si="32"/>
        <v>-77425.929999999993</v>
      </c>
      <c r="K154" s="37">
        <f t="shared" si="33"/>
        <v>-0.8127256027795563</v>
      </c>
      <c r="L154" s="37">
        <f t="shared" si="34"/>
        <v>-0.81549718160538276</v>
      </c>
      <c r="M154" s="37">
        <f t="shared" si="35"/>
        <v>1.4169674703727417</v>
      </c>
    </row>
    <row r="155" spans="1:13" x14ac:dyDescent="0.2">
      <c r="A155" s="17"/>
      <c r="B155" s="43" t="s">
        <v>72</v>
      </c>
      <c r="C155" s="17" t="s">
        <v>73</v>
      </c>
      <c r="D155" s="18">
        <v>0</v>
      </c>
      <c r="E155" s="18">
        <v>6500</v>
      </c>
      <c r="F155" s="18">
        <v>4099.0200000000004</v>
      </c>
      <c r="G155" s="18">
        <v>4099.0200000000004</v>
      </c>
      <c r="H155" s="18">
        <v>0</v>
      </c>
      <c r="I155" s="18">
        <f t="shared" si="31"/>
        <v>4099.0200000000004</v>
      </c>
      <c r="J155" s="18">
        <f t="shared" si="32"/>
        <v>2400.9799999999996</v>
      </c>
      <c r="K155" s="37">
        <f t="shared" si="33"/>
        <v>0.36938153846153837</v>
      </c>
      <c r="L155" s="37">
        <f t="shared" si="34"/>
        <v>-0.36938153846153837</v>
      </c>
      <c r="M155" s="37">
        <f t="shared" si="35"/>
        <v>-0.15917538461538452</v>
      </c>
    </row>
    <row r="156" spans="1:13" x14ac:dyDescent="0.2">
      <c r="A156" s="17"/>
      <c r="B156" s="43" t="s">
        <v>220</v>
      </c>
      <c r="C156" s="17" t="s">
        <v>221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f t="shared" si="31"/>
        <v>0</v>
      </c>
      <c r="J156" s="18">
        <f t="shared" si="32"/>
        <v>0</v>
      </c>
      <c r="K156" s="37" t="str">
        <f t="shared" si="33"/>
        <v>NA</v>
      </c>
      <c r="L156" s="37" t="str">
        <f t="shared" si="34"/>
        <v>NA</v>
      </c>
      <c r="M156" s="37" t="str">
        <f t="shared" si="35"/>
        <v>NA</v>
      </c>
    </row>
    <row r="157" spans="1:13" x14ac:dyDescent="0.2">
      <c r="A157" s="17"/>
      <c r="B157" s="43" t="s">
        <v>222</v>
      </c>
      <c r="C157" s="17" t="s">
        <v>223</v>
      </c>
      <c r="D157" s="18">
        <v>0</v>
      </c>
      <c r="E157" s="18">
        <v>1689</v>
      </c>
      <c r="F157" s="18">
        <v>0</v>
      </c>
      <c r="G157" s="18">
        <v>0</v>
      </c>
      <c r="H157" s="18">
        <v>0</v>
      </c>
      <c r="I157" s="18">
        <f t="shared" si="31"/>
        <v>0</v>
      </c>
      <c r="J157" s="18">
        <f t="shared" si="32"/>
        <v>1689</v>
      </c>
      <c r="K157" s="37">
        <f t="shared" si="33"/>
        <v>1</v>
      </c>
      <c r="L157" s="37">
        <f t="shared" si="34"/>
        <v>-1</v>
      </c>
      <c r="M157" s="37">
        <f t="shared" si="35"/>
        <v>-1</v>
      </c>
    </row>
    <row r="158" spans="1:13" x14ac:dyDescent="0.2">
      <c r="A158" s="17"/>
      <c r="B158" s="43" t="s">
        <v>74</v>
      </c>
      <c r="C158" s="17" t="s">
        <v>75</v>
      </c>
      <c r="D158" s="18">
        <v>68040</v>
      </c>
      <c r="E158" s="18">
        <v>79380</v>
      </c>
      <c r="F158" s="18">
        <v>2835</v>
      </c>
      <c r="G158" s="18">
        <v>26969.54</v>
      </c>
      <c r="H158" s="18">
        <v>0</v>
      </c>
      <c r="I158" s="18">
        <f t="shared" si="31"/>
        <v>26969.54</v>
      </c>
      <c r="J158" s="18">
        <f t="shared" si="32"/>
        <v>52410.46</v>
      </c>
      <c r="K158" s="37">
        <f t="shared" si="33"/>
        <v>0.66024766943814561</v>
      </c>
      <c r="L158" s="37">
        <f t="shared" si="34"/>
        <v>-0.9642857142857143</v>
      </c>
      <c r="M158" s="37">
        <f t="shared" si="35"/>
        <v>-0.54699689258419415</v>
      </c>
    </row>
    <row r="159" spans="1:13" x14ac:dyDescent="0.2">
      <c r="A159" s="17"/>
      <c r="B159" s="43" t="s">
        <v>76</v>
      </c>
      <c r="C159" s="17" t="s">
        <v>77</v>
      </c>
      <c r="D159" s="18">
        <v>111909.77</v>
      </c>
      <c r="E159" s="18">
        <v>76900.11</v>
      </c>
      <c r="F159" s="18">
        <v>6559.16</v>
      </c>
      <c r="G159" s="18">
        <v>61166.430000000008</v>
      </c>
      <c r="H159" s="18">
        <v>0</v>
      </c>
      <c r="I159" s="18">
        <f t="shared" si="31"/>
        <v>61166.430000000008</v>
      </c>
      <c r="J159" s="18">
        <f t="shared" si="32"/>
        <v>15733.679999999993</v>
      </c>
      <c r="K159" s="37">
        <f t="shared" si="33"/>
        <v>0.20459892710166466</v>
      </c>
      <c r="L159" s="37">
        <f t="shared" si="34"/>
        <v>-0.9147054536072835</v>
      </c>
      <c r="M159" s="37">
        <f t="shared" si="35"/>
        <v>6.05347638644472E-2</v>
      </c>
    </row>
    <row r="160" spans="1:13" x14ac:dyDescent="0.2">
      <c r="A160" s="17"/>
      <c r="B160" s="43" t="s">
        <v>82</v>
      </c>
      <c r="C160" s="17" t="s">
        <v>83</v>
      </c>
      <c r="D160" s="18">
        <v>14719.179999999998</v>
      </c>
      <c r="E160" s="18">
        <v>25025.800000000003</v>
      </c>
      <c r="F160" s="18">
        <v>2381.71</v>
      </c>
      <c r="G160" s="18">
        <v>22800.959999999999</v>
      </c>
      <c r="H160" s="18">
        <v>0</v>
      </c>
      <c r="I160" s="18">
        <f t="shared" si="31"/>
        <v>22800.959999999999</v>
      </c>
      <c r="J160" s="18">
        <f t="shared" si="32"/>
        <v>2224.8400000000038</v>
      </c>
      <c r="K160" s="37">
        <f t="shared" si="33"/>
        <v>8.8901853287407531E-2</v>
      </c>
      <c r="L160" s="37">
        <f t="shared" si="34"/>
        <v>-0.90482981563026965</v>
      </c>
      <c r="M160" s="37">
        <f t="shared" si="35"/>
        <v>0.21479752895012327</v>
      </c>
    </row>
    <row r="161" spans="1:13" x14ac:dyDescent="0.2">
      <c r="A161" s="17"/>
      <c r="B161" s="43" t="s">
        <v>84</v>
      </c>
      <c r="C161" s="17" t="s">
        <v>85</v>
      </c>
      <c r="D161" s="18">
        <v>27175748.169999998</v>
      </c>
      <c r="E161" s="18">
        <v>852528.09</v>
      </c>
      <c r="F161" s="18">
        <v>0</v>
      </c>
      <c r="G161" s="18">
        <v>27522.95</v>
      </c>
      <c r="H161" s="18">
        <v>0</v>
      </c>
      <c r="I161" s="18">
        <f t="shared" si="31"/>
        <v>27522.95</v>
      </c>
      <c r="J161" s="18">
        <f t="shared" si="32"/>
        <v>825005.14</v>
      </c>
      <c r="K161" s="37">
        <f t="shared" si="33"/>
        <v>0.96771607842270635</v>
      </c>
      <c r="L161" s="37">
        <f t="shared" si="34"/>
        <v>-1</v>
      </c>
      <c r="M161" s="37">
        <f t="shared" si="35"/>
        <v>-0.95695477123027506</v>
      </c>
    </row>
    <row r="162" spans="1:13" x14ac:dyDescent="0.2">
      <c r="A162" s="17"/>
      <c r="B162" s="43" t="s">
        <v>147</v>
      </c>
      <c r="C162" s="17" t="s">
        <v>148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31"/>
        <v>0</v>
      </c>
      <c r="J162" s="18">
        <f t="shared" si="32"/>
        <v>0</v>
      </c>
      <c r="K162" s="37" t="str">
        <f t="shared" si="33"/>
        <v>NA</v>
      </c>
      <c r="L162" s="37" t="str">
        <f t="shared" si="34"/>
        <v>NA</v>
      </c>
      <c r="M162" s="37" t="str">
        <f t="shared" si="35"/>
        <v>NA</v>
      </c>
    </row>
    <row r="163" spans="1:13" x14ac:dyDescent="0.2">
      <c r="A163" s="17"/>
      <c r="B163" s="43" t="s">
        <v>271</v>
      </c>
      <c r="C163" s="17" t="s">
        <v>272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f t="shared" si="31"/>
        <v>0</v>
      </c>
      <c r="J163" s="18">
        <f t="shared" si="32"/>
        <v>0</v>
      </c>
      <c r="K163" s="37" t="str">
        <f t="shared" si="33"/>
        <v>NA</v>
      </c>
      <c r="L163" s="37" t="str">
        <f t="shared" si="34"/>
        <v>NA</v>
      </c>
      <c r="M163" s="37" t="str">
        <f t="shared" si="35"/>
        <v>NA</v>
      </c>
    </row>
    <row r="164" spans="1:13" x14ac:dyDescent="0.2">
      <c r="A164" s="17"/>
      <c r="B164" s="43" t="s">
        <v>234</v>
      </c>
      <c r="C164" s="17" t="s">
        <v>235</v>
      </c>
      <c r="D164" s="18">
        <v>60000</v>
      </c>
      <c r="E164" s="18">
        <v>45000</v>
      </c>
      <c r="F164" s="18">
        <v>0</v>
      </c>
      <c r="G164" s="18">
        <v>29475</v>
      </c>
      <c r="H164" s="18">
        <v>0</v>
      </c>
      <c r="I164" s="18">
        <f t="shared" si="31"/>
        <v>29475</v>
      </c>
      <c r="J164" s="18">
        <f t="shared" si="32"/>
        <v>15525</v>
      </c>
      <c r="K164" s="37">
        <f t="shared" si="33"/>
        <v>0.34499999999999997</v>
      </c>
      <c r="L164" s="37">
        <f t="shared" si="34"/>
        <v>-1</v>
      </c>
      <c r="M164" s="37">
        <f t="shared" si="35"/>
        <v>-0.12666666666666668</v>
      </c>
    </row>
    <row r="165" spans="1:13" x14ac:dyDescent="0.2">
      <c r="A165" s="17"/>
      <c r="B165" s="43" t="s">
        <v>86</v>
      </c>
      <c r="C165" s="17" t="s">
        <v>87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f t="shared" si="31"/>
        <v>0</v>
      </c>
      <c r="J165" s="18">
        <f t="shared" si="32"/>
        <v>0</v>
      </c>
      <c r="K165" s="37" t="str">
        <f t="shared" si="33"/>
        <v>NA</v>
      </c>
      <c r="L165" s="37" t="str">
        <f t="shared" si="34"/>
        <v>NA</v>
      </c>
      <c r="M165" s="37" t="str">
        <f t="shared" si="35"/>
        <v>NA</v>
      </c>
    </row>
    <row r="166" spans="1:13" x14ac:dyDescent="0.2">
      <c r="A166" s="17"/>
      <c r="B166" s="43" t="s">
        <v>88</v>
      </c>
      <c r="C166" s="17" t="s">
        <v>89</v>
      </c>
      <c r="D166" s="18">
        <v>2000</v>
      </c>
      <c r="E166" s="18">
        <v>2000</v>
      </c>
      <c r="F166" s="18">
        <v>0</v>
      </c>
      <c r="G166" s="18">
        <v>0</v>
      </c>
      <c r="H166" s="18">
        <v>0</v>
      </c>
      <c r="I166" s="18">
        <f t="shared" si="31"/>
        <v>0</v>
      </c>
      <c r="J166" s="18">
        <f t="shared" si="32"/>
        <v>2000</v>
      </c>
      <c r="K166" s="37">
        <f t="shared" si="33"/>
        <v>1</v>
      </c>
      <c r="L166" s="37">
        <f t="shared" si="34"/>
        <v>-1</v>
      </c>
      <c r="M166" s="37">
        <f t="shared" si="35"/>
        <v>-1</v>
      </c>
    </row>
    <row r="167" spans="1:13" x14ac:dyDescent="0.2">
      <c r="A167" s="17"/>
      <c r="B167" s="43" t="s">
        <v>236</v>
      </c>
      <c r="C167" s="17" t="s">
        <v>237</v>
      </c>
      <c r="D167" s="18">
        <v>4100</v>
      </c>
      <c r="E167" s="18">
        <v>2500</v>
      </c>
      <c r="F167" s="18">
        <v>550</v>
      </c>
      <c r="G167" s="18">
        <v>1041.75</v>
      </c>
      <c r="H167" s="18">
        <v>0</v>
      </c>
      <c r="I167" s="18">
        <f t="shared" si="31"/>
        <v>1041.75</v>
      </c>
      <c r="J167" s="18">
        <f t="shared" si="32"/>
        <v>1458.25</v>
      </c>
      <c r="K167" s="37">
        <f t="shared" si="33"/>
        <v>0.58330000000000004</v>
      </c>
      <c r="L167" s="37">
        <f t="shared" si="34"/>
        <v>-0.78</v>
      </c>
      <c r="M167" s="37">
        <f t="shared" si="35"/>
        <v>-0.44440000000000002</v>
      </c>
    </row>
    <row r="168" spans="1:13" x14ac:dyDescent="0.2">
      <c r="A168" s="17"/>
      <c r="B168" s="43" t="s">
        <v>92</v>
      </c>
      <c r="C168" s="17" t="s">
        <v>93</v>
      </c>
      <c r="D168" s="18">
        <v>49096.800000000003</v>
      </c>
      <c r="E168" s="18">
        <v>1309768</v>
      </c>
      <c r="F168" s="18">
        <v>0</v>
      </c>
      <c r="G168" s="18">
        <v>1308467</v>
      </c>
      <c r="H168" s="18">
        <v>0</v>
      </c>
      <c r="I168" s="18">
        <f t="shared" si="31"/>
        <v>1308467</v>
      </c>
      <c r="J168" s="18">
        <f t="shared" si="32"/>
        <v>1301</v>
      </c>
      <c r="K168" s="37">
        <f t="shared" si="33"/>
        <v>9.9330568467087305E-4</v>
      </c>
      <c r="L168" s="37">
        <f t="shared" si="34"/>
        <v>-1</v>
      </c>
      <c r="M168" s="37">
        <f t="shared" si="35"/>
        <v>0.33200892575377217</v>
      </c>
    </row>
    <row r="169" spans="1:13" x14ac:dyDescent="0.2">
      <c r="A169" s="17"/>
      <c r="B169" s="43" t="s">
        <v>94</v>
      </c>
      <c r="C169" s="17" t="s">
        <v>95</v>
      </c>
      <c r="D169" s="18">
        <v>36779</v>
      </c>
      <c r="E169" s="18">
        <v>96430.35</v>
      </c>
      <c r="F169" s="18">
        <v>446.84000000000003</v>
      </c>
      <c r="G169" s="18">
        <v>14627.54</v>
      </c>
      <c r="H169" s="18">
        <v>0</v>
      </c>
      <c r="I169" s="18">
        <f t="shared" si="31"/>
        <v>14627.54</v>
      </c>
      <c r="J169" s="18">
        <f t="shared" si="32"/>
        <v>81802.81</v>
      </c>
      <c r="K169" s="37">
        <f t="shared" si="33"/>
        <v>0.8483097904342356</v>
      </c>
      <c r="L169" s="37">
        <f t="shared" si="34"/>
        <v>-0.99536618917177011</v>
      </c>
      <c r="M169" s="37">
        <f t="shared" si="35"/>
        <v>-0.79774638724564761</v>
      </c>
    </row>
    <row r="170" spans="1:13" x14ac:dyDescent="0.2">
      <c r="A170" s="17"/>
      <c r="B170" s="43" t="s">
        <v>96</v>
      </c>
      <c r="C170" s="17" t="s">
        <v>97</v>
      </c>
      <c r="D170" s="18">
        <v>0</v>
      </c>
      <c r="E170" s="18">
        <v>53912</v>
      </c>
      <c r="F170" s="18">
        <v>0</v>
      </c>
      <c r="G170" s="18">
        <v>38709.450000000004</v>
      </c>
      <c r="H170" s="18">
        <v>0</v>
      </c>
      <c r="I170" s="18">
        <f t="shared" si="31"/>
        <v>38709.450000000004</v>
      </c>
      <c r="J170" s="18">
        <f t="shared" si="32"/>
        <v>15202.549999999996</v>
      </c>
      <c r="K170" s="37">
        <f t="shared" si="33"/>
        <v>0.28198824009496948</v>
      </c>
      <c r="L170" s="37">
        <f t="shared" si="34"/>
        <v>-1</v>
      </c>
      <c r="M170" s="37">
        <f t="shared" si="35"/>
        <v>-4.2650986793292663E-2</v>
      </c>
    </row>
    <row r="171" spans="1:13" x14ac:dyDescent="0.2">
      <c r="A171" s="17"/>
      <c r="B171" s="43" t="s">
        <v>98</v>
      </c>
      <c r="C171" s="17" t="s">
        <v>99</v>
      </c>
      <c r="D171" s="18">
        <v>208400</v>
      </c>
      <c r="E171" s="18">
        <v>539032.75999999989</v>
      </c>
      <c r="F171" s="18">
        <v>48277.899999999994</v>
      </c>
      <c r="G171" s="18">
        <v>364570.6100000001</v>
      </c>
      <c r="H171" s="18">
        <v>80021.27</v>
      </c>
      <c r="I171" s="18">
        <f t="shared" si="31"/>
        <v>444591.88000000012</v>
      </c>
      <c r="J171" s="18">
        <f t="shared" si="32"/>
        <v>94440.879999999772</v>
      </c>
      <c r="K171" s="37">
        <f t="shared" si="33"/>
        <v>0.1752043419401815</v>
      </c>
      <c r="L171" s="37">
        <f t="shared" si="34"/>
        <v>-0.9104360558716319</v>
      </c>
      <c r="M171" s="37">
        <f t="shared" si="35"/>
        <v>-9.8210382117281947E-2</v>
      </c>
    </row>
    <row r="172" spans="1:13" x14ac:dyDescent="0.2">
      <c r="A172" s="17"/>
      <c r="B172" s="43" t="s">
        <v>240</v>
      </c>
      <c r="C172" s="17" t="s">
        <v>241</v>
      </c>
      <c r="D172" s="18">
        <v>14150</v>
      </c>
      <c r="E172" s="18">
        <v>14770.029999999997</v>
      </c>
      <c r="F172" s="18">
        <v>846.46</v>
      </c>
      <c r="G172" s="18">
        <v>4301.41</v>
      </c>
      <c r="H172" s="18">
        <v>3117.83</v>
      </c>
      <c r="I172" s="18">
        <f t="shared" si="31"/>
        <v>7419.24</v>
      </c>
      <c r="J172" s="18">
        <f t="shared" si="32"/>
        <v>7350.7899999999972</v>
      </c>
      <c r="K172" s="37">
        <f t="shared" si="33"/>
        <v>0.49768280768556317</v>
      </c>
      <c r="L172" s="37">
        <f t="shared" si="34"/>
        <v>-0.94269070543526312</v>
      </c>
      <c r="M172" s="37">
        <f t="shared" si="35"/>
        <v>-0.61169927662074253</v>
      </c>
    </row>
    <row r="173" spans="1:13" x14ac:dyDescent="0.2">
      <c r="A173" s="17"/>
      <c r="B173" s="43" t="s">
        <v>100</v>
      </c>
      <c r="C173" s="17" t="s">
        <v>101</v>
      </c>
      <c r="D173" s="18">
        <v>309583</v>
      </c>
      <c r="E173" s="18">
        <v>336731</v>
      </c>
      <c r="F173" s="18">
        <v>0</v>
      </c>
      <c r="G173" s="18">
        <v>67591.259999999995</v>
      </c>
      <c r="H173" s="18">
        <v>76.97</v>
      </c>
      <c r="I173" s="18">
        <f t="shared" si="31"/>
        <v>67668.23</v>
      </c>
      <c r="J173" s="18">
        <f t="shared" si="32"/>
        <v>269062.77</v>
      </c>
      <c r="K173" s="37">
        <f t="shared" si="33"/>
        <v>0.79904365799406651</v>
      </c>
      <c r="L173" s="37">
        <f t="shared" si="34"/>
        <v>-1</v>
      </c>
      <c r="M173" s="37">
        <f t="shared" si="35"/>
        <v>-0.73236298410303768</v>
      </c>
    </row>
    <row r="174" spans="1:13" x14ac:dyDescent="0.2">
      <c r="A174" s="17"/>
      <c r="B174" s="43" t="s">
        <v>102</v>
      </c>
      <c r="C174" s="17" t="s">
        <v>103</v>
      </c>
      <c r="D174" s="18">
        <v>8000</v>
      </c>
      <c r="E174" s="18">
        <v>416252.39</v>
      </c>
      <c r="F174" s="18">
        <v>87607.859999999986</v>
      </c>
      <c r="G174" s="18">
        <v>287824.14000000007</v>
      </c>
      <c r="H174" s="18">
        <v>137626.57000000004</v>
      </c>
      <c r="I174" s="18">
        <f t="shared" si="31"/>
        <v>425450.71000000008</v>
      </c>
      <c r="J174" s="18">
        <f t="shared" si="32"/>
        <v>-9198.3200000000652</v>
      </c>
      <c r="K174" s="37">
        <f t="shared" si="33"/>
        <v>-2.2097939185406396E-2</v>
      </c>
      <c r="L174" s="37">
        <f t="shared" si="34"/>
        <v>-0.78953187512028467</v>
      </c>
      <c r="M174" s="37">
        <f t="shared" si="35"/>
        <v>-7.8046086414062105E-2</v>
      </c>
    </row>
    <row r="175" spans="1:13" x14ac:dyDescent="0.2">
      <c r="A175" s="17"/>
      <c r="B175" s="43" t="s">
        <v>104</v>
      </c>
      <c r="C175" s="17" t="s">
        <v>105</v>
      </c>
      <c r="D175" s="18">
        <v>29500</v>
      </c>
      <c r="E175" s="18">
        <v>36493.81</v>
      </c>
      <c r="F175" s="18">
        <v>795.3</v>
      </c>
      <c r="G175" s="18">
        <v>11510.689999999997</v>
      </c>
      <c r="H175" s="18">
        <v>1872.36</v>
      </c>
      <c r="I175" s="18">
        <f t="shared" si="31"/>
        <v>13383.049999999997</v>
      </c>
      <c r="J175" s="18">
        <f t="shared" si="32"/>
        <v>23110.760000000002</v>
      </c>
      <c r="K175" s="37">
        <f t="shared" si="33"/>
        <v>0.63327890401139275</v>
      </c>
      <c r="L175" s="37">
        <f t="shared" si="34"/>
        <v>-0.97820726309475492</v>
      </c>
      <c r="M175" s="37">
        <f t="shared" si="35"/>
        <v>-0.5794468523109354</v>
      </c>
    </row>
    <row r="176" spans="1:13" x14ac:dyDescent="0.2">
      <c r="A176" s="17"/>
      <c r="B176" s="43" t="s">
        <v>244</v>
      </c>
      <c r="C176" s="17" t="s">
        <v>245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f t="shared" si="31"/>
        <v>0</v>
      </c>
      <c r="J176" s="18">
        <f t="shared" si="32"/>
        <v>0</v>
      </c>
      <c r="K176" s="37" t="str">
        <f t="shared" si="33"/>
        <v>NA</v>
      </c>
      <c r="L176" s="37" t="str">
        <f t="shared" si="34"/>
        <v>NA</v>
      </c>
      <c r="M176" s="37" t="str">
        <f t="shared" si="35"/>
        <v>NA</v>
      </c>
    </row>
    <row r="177" spans="1:13" x14ac:dyDescent="0.2">
      <c r="A177" s="17"/>
      <c r="B177" s="43" t="s">
        <v>106</v>
      </c>
      <c r="C177" s="17" t="s">
        <v>107</v>
      </c>
      <c r="D177" s="18">
        <v>3017</v>
      </c>
      <c r="E177" s="18">
        <v>28981.969999999998</v>
      </c>
      <c r="F177" s="18">
        <v>3334</v>
      </c>
      <c r="G177" s="18">
        <v>10542.33</v>
      </c>
      <c r="H177" s="18">
        <v>1365.07</v>
      </c>
      <c r="I177" s="18">
        <f t="shared" si="31"/>
        <v>11907.4</v>
      </c>
      <c r="J177" s="18">
        <f t="shared" si="32"/>
        <v>17074.57</v>
      </c>
      <c r="K177" s="37">
        <f t="shared" si="33"/>
        <v>0.58914456125653303</v>
      </c>
      <c r="L177" s="37">
        <f t="shared" si="34"/>
        <v>-0.8849629614550012</v>
      </c>
      <c r="M177" s="37">
        <f t="shared" si="35"/>
        <v>-0.51499363224791128</v>
      </c>
    </row>
    <row r="178" spans="1:13" x14ac:dyDescent="0.2">
      <c r="A178" s="17"/>
      <c r="B178" s="43" t="s">
        <v>110</v>
      </c>
      <c r="C178" s="17" t="s">
        <v>111</v>
      </c>
      <c r="D178" s="18">
        <v>1000</v>
      </c>
      <c r="E178" s="18">
        <v>1000</v>
      </c>
      <c r="F178" s="18">
        <v>0</v>
      </c>
      <c r="G178" s="18">
        <v>0</v>
      </c>
      <c r="H178" s="18">
        <v>0</v>
      </c>
      <c r="I178" s="18">
        <f t="shared" si="31"/>
        <v>0</v>
      </c>
      <c r="J178" s="18">
        <f t="shared" si="32"/>
        <v>1000</v>
      </c>
      <c r="K178" s="37">
        <f t="shared" si="33"/>
        <v>1</v>
      </c>
      <c r="L178" s="37">
        <f t="shared" si="34"/>
        <v>-1</v>
      </c>
      <c r="M178" s="37">
        <f t="shared" si="35"/>
        <v>-1</v>
      </c>
    </row>
    <row r="179" spans="1:13" x14ac:dyDescent="0.2">
      <c r="A179" s="17"/>
      <c r="B179" s="43" t="s">
        <v>114</v>
      </c>
      <c r="C179" s="17" t="s">
        <v>115</v>
      </c>
      <c r="D179" s="18">
        <v>34700</v>
      </c>
      <c r="E179" s="18">
        <v>49935</v>
      </c>
      <c r="F179" s="18">
        <v>45</v>
      </c>
      <c r="G179" s="18">
        <v>16083</v>
      </c>
      <c r="H179" s="18">
        <v>1200</v>
      </c>
      <c r="I179" s="18">
        <f t="shared" si="31"/>
        <v>17283</v>
      </c>
      <c r="J179" s="18">
        <f t="shared" si="32"/>
        <v>32652</v>
      </c>
      <c r="K179" s="37">
        <f t="shared" si="33"/>
        <v>0.65389005707419645</v>
      </c>
      <c r="L179" s="37">
        <f t="shared" si="34"/>
        <v>-0.99909882847702014</v>
      </c>
      <c r="M179" s="37">
        <f t="shared" si="35"/>
        <v>-0.57056173024932411</v>
      </c>
    </row>
    <row r="180" spans="1:13" x14ac:dyDescent="0.2">
      <c r="A180" s="17"/>
      <c r="B180" s="43" t="s">
        <v>116</v>
      </c>
      <c r="C180" s="17" t="s">
        <v>117</v>
      </c>
      <c r="F180" s="18">
        <v>0</v>
      </c>
      <c r="G180" s="18">
        <v>0</v>
      </c>
      <c r="H180" s="18">
        <v>0</v>
      </c>
      <c r="I180" s="18">
        <f t="shared" si="31"/>
        <v>0</v>
      </c>
      <c r="J180" s="18">
        <f t="shared" si="32"/>
        <v>0</v>
      </c>
      <c r="K180" s="37" t="str">
        <f t="shared" si="33"/>
        <v>NA</v>
      </c>
      <c r="L180" s="37" t="str">
        <f t="shared" si="34"/>
        <v>NA</v>
      </c>
      <c r="M180" s="37" t="str">
        <f t="shared" si="35"/>
        <v>NA</v>
      </c>
    </row>
    <row r="181" spans="1:13" x14ac:dyDescent="0.2">
      <c r="A181" s="17"/>
      <c r="B181" s="43" t="s">
        <v>470</v>
      </c>
      <c r="C181" s="17" t="s">
        <v>60</v>
      </c>
      <c r="D181" s="18">
        <v>3000</v>
      </c>
      <c r="E181" s="18">
        <v>0</v>
      </c>
      <c r="F181" s="18">
        <v>0</v>
      </c>
      <c r="G181" s="18">
        <v>0</v>
      </c>
      <c r="H181" s="18">
        <v>0</v>
      </c>
      <c r="I181" s="18">
        <f t="shared" si="31"/>
        <v>0</v>
      </c>
      <c r="J181" s="18">
        <f t="shared" si="32"/>
        <v>0</v>
      </c>
      <c r="K181" s="37" t="str">
        <f t="shared" si="33"/>
        <v>NA</v>
      </c>
      <c r="L181" s="37" t="str">
        <f t="shared" si="34"/>
        <v>NA</v>
      </c>
      <c r="M181" s="37" t="str">
        <f t="shared" si="35"/>
        <v>NA</v>
      </c>
    </row>
    <row r="182" spans="1:13" x14ac:dyDescent="0.2">
      <c r="A182" s="62" t="s">
        <v>277</v>
      </c>
      <c r="B182" s="63"/>
      <c r="C182" s="62"/>
      <c r="D182" s="64">
        <v>28698630.419999998</v>
      </c>
      <c r="E182" s="64">
        <v>4478848.1199999992</v>
      </c>
      <c r="F182" s="64">
        <v>217145.68</v>
      </c>
      <c r="G182" s="64">
        <v>2811181.9400000004</v>
      </c>
      <c r="H182" s="64">
        <v>225280.07000000004</v>
      </c>
      <c r="I182" s="64">
        <f t="shared" ref="I182:I210" si="36">SUM(G182:H182)</f>
        <v>3036462.0100000002</v>
      </c>
      <c r="J182" s="64">
        <f t="shared" ref="J182:J210" si="37">E182-I182</f>
        <v>1442386.1099999989</v>
      </c>
      <c r="K182" s="65">
        <f t="shared" ref="K182:K210" si="38">IF(E182=0,"NA",J182/E182)</f>
        <v>0.32204398795286659</v>
      </c>
      <c r="L182" s="65">
        <f t="shared" ref="L182:L210" si="39">IF(E182=0,"NA",(  ( F182 - (E182/$L$6)) / (E182/$L$6)))</f>
        <v>-0.95151751651717098</v>
      </c>
      <c r="M182" s="65">
        <f t="shared" ref="M182:M210" si="40">IF(E182=0,"NA",(  ( G182 - ($M$6*(E182/12))) / ($M$6*(E182/12))))</f>
        <v>-0.16312353394410975</v>
      </c>
    </row>
    <row r="183" spans="1:13" x14ac:dyDescent="0.2">
      <c r="A183" s="17" t="s">
        <v>278</v>
      </c>
      <c r="B183" s="43" t="s">
        <v>64</v>
      </c>
      <c r="C183" s="17" t="s">
        <v>65</v>
      </c>
      <c r="F183" s="18">
        <v>0</v>
      </c>
      <c r="G183" s="18">
        <v>0</v>
      </c>
      <c r="H183" s="18">
        <v>0</v>
      </c>
      <c r="I183" s="18">
        <f t="shared" si="36"/>
        <v>0</v>
      </c>
      <c r="J183" s="18">
        <f t="shared" si="37"/>
        <v>0</v>
      </c>
      <c r="K183" s="37" t="str">
        <f t="shared" si="38"/>
        <v>NA</v>
      </c>
      <c r="L183" s="37" t="str">
        <f t="shared" si="39"/>
        <v>NA</v>
      </c>
      <c r="M183" s="37" t="str">
        <f t="shared" si="40"/>
        <v>NA</v>
      </c>
    </row>
    <row r="184" spans="1:13" x14ac:dyDescent="0.2">
      <c r="A184" s="17"/>
      <c r="B184" s="43" t="s">
        <v>195</v>
      </c>
      <c r="C184" s="17" t="s">
        <v>66</v>
      </c>
      <c r="D184" s="18">
        <v>0</v>
      </c>
      <c r="E184" s="18">
        <v>32180</v>
      </c>
      <c r="F184" s="18">
        <v>0</v>
      </c>
      <c r="G184" s="18">
        <v>6211.88</v>
      </c>
      <c r="H184" s="18">
        <v>0</v>
      </c>
      <c r="I184" s="18">
        <f t="shared" si="36"/>
        <v>6211.88</v>
      </c>
      <c r="J184" s="18">
        <f t="shared" si="37"/>
        <v>25968.12</v>
      </c>
      <c r="K184" s="37">
        <f t="shared" si="38"/>
        <v>0.80696457426973267</v>
      </c>
      <c r="L184" s="37">
        <f t="shared" si="39"/>
        <v>-1</v>
      </c>
      <c r="M184" s="37">
        <f t="shared" si="40"/>
        <v>-0.74261943235964367</v>
      </c>
    </row>
    <row r="185" spans="1:13" x14ac:dyDescent="0.2">
      <c r="A185" s="17"/>
      <c r="B185" s="43" t="s">
        <v>67</v>
      </c>
      <c r="C185" s="17" t="s">
        <v>66</v>
      </c>
      <c r="D185" s="18">
        <v>0</v>
      </c>
      <c r="E185" s="18">
        <v>47360</v>
      </c>
      <c r="F185" s="18">
        <v>0</v>
      </c>
      <c r="G185" s="18">
        <v>0</v>
      </c>
      <c r="H185" s="18">
        <v>0</v>
      </c>
      <c r="I185" s="18">
        <f t="shared" si="36"/>
        <v>0</v>
      </c>
      <c r="J185" s="18">
        <f t="shared" si="37"/>
        <v>47360</v>
      </c>
      <c r="K185" s="37">
        <f t="shared" si="38"/>
        <v>1</v>
      </c>
      <c r="L185" s="37">
        <f t="shared" si="39"/>
        <v>-1</v>
      </c>
      <c r="M185" s="37">
        <f t="shared" si="40"/>
        <v>-1</v>
      </c>
    </row>
    <row r="186" spans="1:13" x14ac:dyDescent="0.2">
      <c r="A186" s="17"/>
      <c r="B186" s="43" t="s">
        <v>198</v>
      </c>
      <c r="C186" s="17" t="s">
        <v>199</v>
      </c>
      <c r="D186" s="18">
        <v>54226</v>
      </c>
      <c r="E186" s="18">
        <v>10301147</v>
      </c>
      <c r="F186" s="18">
        <v>10736.25</v>
      </c>
      <c r="G186" s="18">
        <v>944210.56</v>
      </c>
      <c r="H186" s="18">
        <v>0</v>
      </c>
      <c r="I186" s="18">
        <f t="shared" si="36"/>
        <v>944210.56</v>
      </c>
      <c r="J186" s="18">
        <f t="shared" si="37"/>
        <v>9356936.4399999995</v>
      </c>
      <c r="K186" s="37">
        <f t="shared" si="38"/>
        <v>0.90833927911134549</v>
      </c>
      <c r="L186" s="37">
        <f t="shared" si="39"/>
        <v>-0.99895776169391626</v>
      </c>
      <c r="M186" s="37">
        <f t="shared" si="40"/>
        <v>-0.87778570548179402</v>
      </c>
    </row>
    <row r="187" spans="1:13" x14ac:dyDescent="0.2">
      <c r="A187" s="17"/>
      <c r="B187" s="43" t="s">
        <v>200</v>
      </c>
      <c r="C187" s="17" t="s">
        <v>201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36"/>
        <v>0</v>
      </c>
      <c r="J187" s="18">
        <f t="shared" si="37"/>
        <v>0</v>
      </c>
      <c r="K187" s="37" t="str">
        <f t="shared" si="38"/>
        <v>NA</v>
      </c>
      <c r="L187" s="37" t="str">
        <f t="shared" si="39"/>
        <v>NA</v>
      </c>
      <c r="M187" s="37" t="str">
        <f t="shared" si="40"/>
        <v>NA</v>
      </c>
    </row>
    <row r="188" spans="1:13" x14ac:dyDescent="0.2">
      <c r="A188" s="17"/>
      <c r="B188" s="43" t="s">
        <v>254</v>
      </c>
      <c r="C188" s="17" t="s">
        <v>255</v>
      </c>
      <c r="F188" s="18">
        <v>0</v>
      </c>
      <c r="G188" s="18">
        <v>0</v>
      </c>
      <c r="H188" s="18">
        <v>0</v>
      </c>
      <c r="I188" s="18">
        <f t="shared" si="36"/>
        <v>0</v>
      </c>
      <c r="J188" s="18">
        <f t="shared" si="37"/>
        <v>0</v>
      </c>
      <c r="K188" s="37" t="str">
        <f t="shared" si="38"/>
        <v>NA</v>
      </c>
      <c r="L188" s="37" t="str">
        <f t="shared" si="39"/>
        <v>NA</v>
      </c>
      <c r="M188" s="37" t="str">
        <f t="shared" si="40"/>
        <v>NA</v>
      </c>
    </row>
    <row r="189" spans="1:13" x14ac:dyDescent="0.2">
      <c r="A189" s="17"/>
      <c r="B189" s="43" t="s">
        <v>70</v>
      </c>
      <c r="C189" s="17" t="s">
        <v>71</v>
      </c>
      <c r="D189" s="18">
        <v>0</v>
      </c>
      <c r="E189" s="18">
        <v>60000</v>
      </c>
      <c r="F189" s="18">
        <v>4800</v>
      </c>
      <c r="G189" s="18">
        <v>19800</v>
      </c>
      <c r="H189" s="18">
        <v>0</v>
      </c>
      <c r="I189" s="18">
        <f t="shared" si="36"/>
        <v>19800</v>
      </c>
      <c r="J189" s="18">
        <f t="shared" si="37"/>
        <v>40200</v>
      </c>
      <c r="K189" s="37">
        <f t="shared" si="38"/>
        <v>0.67</v>
      </c>
      <c r="L189" s="37">
        <f t="shared" si="39"/>
        <v>-0.92</v>
      </c>
      <c r="M189" s="37">
        <f t="shared" si="40"/>
        <v>-0.56000000000000005</v>
      </c>
    </row>
    <row r="190" spans="1:13" x14ac:dyDescent="0.2">
      <c r="A190" s="17"/>
      <c r="B190" s="43" t="s">
        <v>120</v>
      </c>
      <c r="C190" s="17" t="s">
        <v>121</v>
      </c>
      <c r="D190" s="18">
        <v>2477064</v>
      </c>
      <c r="E190" s="18">
        <v>14503187.549999999</v>
      </c>
      <c r="F190" s="18">
        <v>266769.57</v>
      </c>
      <c r="G190" s="18">
        <v>7306973.7799999993</v>
      </c>
      <c r="H190" s="18">
        <v>0</v>
      </c>
      <c r="I190" s="18">
        <f t="shared" si="36"/>
        <v>7306973.7799999993</v>
      </c>
      <c r="J190" s="18">
        <f t="shared" si="37"/>
        <v>7196213.7699999996</v>
      </c>
      <c r="K190" s="37">
        <f t="shared" si="38"/>
        <v>0.49618152872883453</v>
      </c>
      <c r="L190" s="37">
        <f t="shared" si="39"/>
        <v>-0.98160614216148645</v>
      </c>
      <c r="M190" s="37">
        <f t="shared" si="40"/>
        <v>-0.32824203830511273</v>
      </c>
    </row>
    <row r="191" spans="1:13" x14ac:dyDescent="0.2">
      <c r="A191" s="17"/>
      <c r="B191" s="43" t="s">
        <v>72</v>
      </c>
      <c r="C191" s="17" t="s">
        <v>73</v>
      </c>
      <c r="D191" s="18">
        <v>11394196.76</v>
      </c>
      <c r="E191" s="18">
        <v>3799000</v>
      </c>
      <c r="F191" s="18">
        <v>899656.24</v>
      </c>
      <c r="G191" s="18">
        <v>944174.09</v>
      </c>
      <c r="H191" s="18">
        <v>0</v>
      </c>
      <c r="I191" s="18">
        <f t="shared" si="36"/>
        <v>944174.09</v>
      </c>
      <c r="J191" s="18">
        <f t="shared" si="37"/>
        <v>2854825.91</v>
      </c>
      <c r="K191" s="37">
        <f t="shared" si="38"/>
        <v>0.75146773098183739</v>
      </c>
      <c r="L191" s="37">
        <f t="shared" si="39"/>
        <v>-0.76318603843116606</v>
      </c>
      <c r="M191" s="37">
        <f t="shared" si="40"/>
        <v>-0.66862364130911645</v>
      </c>
    </row>
    <row r="192" spans="1:13" x14ac:dyDescent="0.2">
      <c r="A192" s="17"/>
      <c r="B192" s="43" t="s">
        <v>222</v>
      </c>
      <c r="C192" s="17" t="s">
        <v>223</v>
      </c>
      <c r="D192" s="18">
        <v>0</v>
      </c>
      <c r="E192" s="18">
        <v>156274</v>
      </c>
      <c r="F192" s="18">
        <v>0</v>
      </c>
      <c r="G192" s="18">
        <v>0</v>
      </c>
      <c r="H192" s="18">
        <v>0</v>
      </c>
      <c r="I192" s="18">
        <f t="shared" si="36"/>
        <v>0</v>
      </c>
      <c r="J192" s="18">
        <f t="shared" si="37"/>
        <v>156274</v>
      </c>
      <c r="K192" s="37">
        <f t="shared" si="38"/>
        <v>1</v>
      </c>
      <c r="L192" s="37">
        <f t="shared" si="39"/>
        <v>-1</v>
      </c>
      <c r="M192" s="37">
        <f t="shared" si="40"/>
        <v>-1</v>
      </c>
    </row>
    <row r="193" spans="1:13" x14ac:dyDescent="0.2">
      <c r="A193" s="17"/>
      <c r="B193" s="43" t="s">
        <v>74</v>
      </c>
      <c r="C193" s="17" t="s">
        <v>75</v>
      </c>
      <c r="D193" s="18">
        <v>1576260</v>
      </c>
      <c r="E193" s="18">
        <v>1987060</v>
      </c>
      <c r="F193" s="18">
        <v>155405.25</v>
      </c>
      <c r="G193" s="18">
        <v>1050807.96</v>
      </c>
      <c r="H193" s="18">
        <v>0</v>
      </c>
      <c r="I193" s="18">
        <f t="shared" si="36"/>
        <v>1050807.96</v>
      </c>
      <c r="J193" s="18">
        <f t="shared" si="37"/>
        <v>936252.04</v>
      </c>
      <c r="K193" s="37">
        <f t="shared" si="38"/>
        <v>0.47117451913882824</v>
      </c>
      <c r="L193" s="37">
        <f t="shared" si="39"/>
        <v>-0.92179136513240667</v>
      </c>
      <c r="M193" s="37">
        <f t="shared" si="40"/>
        <v>-0.29489935885177099</v>
      </c>
    </row>
    <row r="194" spans="1:13" x14ac:dyDescent="0.2">
      <c r="A194" s="17"/>
      <c r="B194" s="43" t="s">
        <v>76</v>
      </c>
      <c r="C194" s="17" t="s">
        <v>77</v>
      </c>
      <c r="D194" s="18">
        <v>2420051.1999999997</v>
      </c>
      <c r="E194" s="18">
        <v>2932557.58</v>
      </c>
      <c r="F194" s="18">
        <v>231943.89999999994</v>
      </c>
      <c r="G194" s="18">
        <v>1624547.7299999997</v>
      </c>
      <c r="H194" s="18">
        <v>0</v>
      </c>
      <c r="I194" s="18">
        <f t="shared" si="36"/>
        <v>1624547.7299999997</v>
      </c>
      <c r="J194" s="18">
        <f t="shared" si="37"/>
        <v>1308009.8500000003</v>
      </c>
      <c r="K194" s="37">
        <f t="shared" si="38"/>
        <v>0.44603040667320853</v>
      </c>
      <c r="L194" s="37">
        <f t="shared" si="39"/>
        <v>-0.92090729894551637</v>
      </c>
      <c r="M194" s="37">
        <f t="shared" si="40"/>
        <v>-0.26137387556427805</v>
      </c>
    </row>
    <row r="195" spans="1:13" x14ac:dyDescent="0.2">
      <c r="A195" s="17"/>
      <c r="B195" s="43" t="s">
        <v>82</v>
      </c>
      <c r="C195" s="17" t="s">
        <v>83</v>
      </c>
      <c r="D195" s="18">
        <v>375254.35000000003</v>
      </c>
      <c r="E195" s="18">
        <v>685067.08000000007</v>
      </c>
      <c r="F195" s="18">
        <v>43838.730000000025</v>
      </c>
      <c r="G195" s="18">
        <v>334133.99000000011</v>
      </c>
      <c r="H195" s="18">
        <v>0</v>
      </c>
      <c r="I195" s="18">
        <f t="shared" si="36"/>
        <v>334133.99000000011</v>
      </c>
      <c r="J195" s="18">
        <f t="shared" si="37"/>
        <v>350933.08999999997</v>
      </c>
      <c r="K195" s="37">
        <f t="shared" si="38"/>
        <v>0.51226091611349933</v>
      </c>
      <c r="L195" s="37">
        <f t="shared" si="39"/>
        <v>-0.93600812054784477</v>
      </c>
      <c r="M195" s="37">
        <f t="shared" si="40"/>
        <v>-0.34968122148466574</v>
      </c>
    </row>
    <row r="196" spans="1:13" x14ac:dyDescent="0.2">
      <c r="A196" s="17"/>
      <c r="B196" s="43" t="s">
        <v>84</v>
      </c>
      <c r="C196" s="17" t="s">
        <v>85</v>
      </c>
      <c r="D196" s="18">
        <v>27412633.43</v>
      </c>
      <c r="E196" s="18">
        <v>4568578.05</v>
      </c>
      <c r="F196" s="18">
        <v>132541.46</v>
      </c>
      <c r="G196" s="18">
        <v>847598.92</v>
      </c>
      <c r="H196" s="18">
        <v>304562.94</v>
      </c>
      <c r="I196" s="18">
        <f t="shared" si="36"/>
        <v>1152161.8600000001</v>
      </c>
      <c r="J196" s="18">
        <f t="shared" si="37"/>
        <v>3416416.1899999995</v>
      </c>
      <c r="K196" s="37">
        <f t="shared" si="38"/>
        <v>0.74780733799655663</v>
      </c>
      <c r="L196" s="37">
        <f t="shared" si="39"/>
        <v>-0.97098846543729289</v>
      </c>
      <c r="M196" s="37">
        <f t="shared" si="40"/>
        <v>-0.75262940000919254</v>
      </c>
    </row>
    <row r="197" spans="1:13" x14ac:dyDescent="0.2">
      <c r="A197" s="17"/>
      <c r="B197" s="43" t="s">
        <v>234</v>
      </c>
      <c r="C197" s="17" t="s">
        <v>235</v>
      </c>
      <c r="D197" s="18">
        <v>0</v>
      </c>
      <c r="E197" s="18">
        <v>43473</v>
      </c>
      <c r="F197" s="18">
        <v>0</v>
      </c>
      <c r="G197" s="18">
        <v>0</v>
      </c>
      <c r="H197" s="18">
        <v>0</v>
      </c>
      <c r="I197" s="18">
        <f t="shared" si="36"/>
        <v>0</v>
      </c>
      <c r="J197" s="18">
        <f t="shared" si="37"/>
        <v>43473</v>
      </c>
      <c r="K197" s="37">
        <f t="shared" si="38"/>
        <v>1</v>
      </c>
      <c r="L197" s="37">
        <f t="shared" si="39"/>
        <v>-1</v>
      </c>
      <c r="M197" s="37">
        <f t="shared" si="40"/>
        <v>-1</v>
      </c>
    </row>
    <row r="198" spans="1:13" x14ac:dyDescent="0.2">
      <c r="A198" s="17"/>
      <c r="B198" s="43" t="s">
        <v>471</v>
      </c>
      <c r="C198" s="17" t="s">
        <v>472</v>
      </c>
      <c r="D198" s="18">
        <v>0</v>
      </c>
      <c r="E198" s="18">
        <v>28563</v>
      </c>
      <c r="F198" s="18">
        <v>700</v>
      </c>
      <c r="G198" s="18">
        <v>11200</v>
      </c>
      <c r="H198" s="18">
        <v>0</v>
      </c>
      <c r="I198" s="18">
        <f t="shared" si="36"/>
        <v>11200</v>
      </c>
      <c r="J198" s="18">
        <f t="shared" si="37"/>
        <v>17363</v>
      </c>
      <c r="K198" s="37">
        <f t="shared" si="38"/>
        <v>0.6078843258761335</v>
      </c>
      <c r="L198" s="37">
        <f t="shared" si="39"/>
        <v>-0.97549277036725834</v>
      </c>
      <c r="M198" s="37">
        <f t="shared" si="40"/>
        <v>-0.47717910116817797</v>
      </c>
    </row>
    <row r="199" spans="1:13" x14ac:dyDescent="0.2">
      <c r="A199" s="17"/>
      <c r="B199" s="43" t="s">
        <v>473</v>
      </c>
      <c r="C199" s="17" t="s">
        <v>474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f t="shared" si="36"/>
        <v>0</v>
      </c>
      <c r="J199" s="18">
        <f t="shared" si="37"/>
        <v>0</v>
      </c>
      <c r="K199" s="37" t="str">
        <f t="shared" si="38"/>
        <v>NA</v>
      </c>
      <c r="L199" s="37" t="str">
        <f t="shared" si="39"/>
        <v>NA</v>
      </c>
      <c r="M199" s="37" t="str">
        <f t="shared" si="40"/>
        <v>NA</v>
      </c>
    </row>
    <row r="200" spans="1:13" x14ac:dyDescent="0.2">
      <c r="A200" s="17"/>
      <c r="B200" s="43" t="s">
        <v>92</v>
      </c>
      <c r="C200" s="17" t="s">
        <v>93</v>
      </c>
      <c r="D200" s="18">
        <v>51649</v>
      </c>
      <c r="E200" s="18">
        <v>1195553</v>
      </c>
      <c r="F200" s="18">
        <v>0</v>
      </c>
      <c r="G200" s="18">
        <v>698509</v>
      </c>
      <c r="H200" s="18">
        <v>0</v>
      </c>
      <c r="I200" s="18">
        <f t="shared" si="36"/>
        <v>698509</v>
      </c>
      <c r="J200" s="18">
        <f t="shared" si="37"/>
        <v>497044</v>
      </c>
      <c r="K200" s="37">
        <f t="shared" si="38"/>
        <v>0.41574401134872313</v>
      </c>
      <c r="L200" s="37">
        <f t="shared" si="39"/>
        <v>-1</v>
      </c>
      <c r="M200" s="37">
        <f t="shared" si="40"/>
        <v>-0.22099201513163086</v>
      </c>
    </row>
    <row r="201" spans="1:13" x14ac:dyDescent="0.2">
      <c r="A201" s="17"/>
      <c r="B201" s="43" t="s">
        <v>94</v>
      </c>
      <c r="C201" s="17" t="s">
        <v>95</v>
      </c>
      <c r="D201" s="18">
        <v>118573</v>
      </c>
      <c r="E201" s="18">
        <v>1193627</v>
      </c>
      <c r="F201" s="18">
        <v>53679.69999999999</v>
      </c>
      <c r="G201" s="18">
        <v>146543.59999999998</v>
      </c>
      <c r="H201" s="18">
        <v>4.5199999999999996</v>
      </c>
      <c r="I201" s="18">
        <f t="shared" si="36"/>
        <v>146548.11999999997</v>
      </c>
      <c r="J201" s="18">
        <f t="shared" si="37"/>
        <v>1047078.88</v>
      </c>
      <c r="K201" s="37">
        <f t="shared" si="38"/>
        <v>0.87722452658996486</v>
      </c>
      <c r="L201" s="37">
        <f t="shared" si="39"/>
        <v>-0.95502807828576264</v>
      </c>
      <c r="M201" s="37">
        <f t="shared" si="40"/>
        <v>-0.83630441782343512</v>
      </c>
    </row>
    <row r="202" spans="1:13" x14ac:dyDescent="0.2">
      <c r="A202" s="17"/>
      <c r="B202" s="43" t="s">
        <v>96</v>
      </c>
      <c r="C202" s="17" t="s">
        <v>97</v>
      </c>
      <c r="D202" s="18">
        <v>0</v>
      </c>
      <c r="E202" s="18">
        <v>20299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20299</v>
      </c>
      <c r="K202" s="37">
        <f t="shared" si="38"/>
        <v>1</v>
      </c>
      <c r="L202" s="37">
        <f t="shared" si="39"/>
        <v>-1</v>
      </c>
      <c r="M202" s="37">
        <f t="shared" si="40"/>
        <v>-1</v>
      </c>
    </row>
    <row r="203" spans="1:13" x14ac:dyDescent="0.2">
      <c r="A203" s="17"/>
      <c r="B203" s="43" t="s">
        <v>98</v>
      </c>
      <c r="C203" s="17" t="s">
        <v>99</v>
      </c>
      <c r="D203" s="18">
        <v>177015.66999999998</v>
      </c>
      <c r="E203" s="18">
        <v>1244254</v>
      </c>
      <c r="F203" s="18">
        <v>14559.34</v>
      </c>
      <c r="G203" s="18">
        <v>187863.90000000002</v>
      </c>
      <c r="H203" s="18">
        <v>38291.5</v>
      </c>
      <c r="I203" s="18">
        <f t="shared" si="36"/>
        <v>226155.40000000002</v>
      </c>
      <c r="J203" s="18">
        <f t="shared" si="37"/>
        <v>1018098.6</v>
      </c>
      <c r="K203" s="37">
        <f t="shared" si="38"/>
        <v>0.81824016639689323</v>
      </c>
      <c r="L203" s="37">
        <f t="shared" si="39"/>
        <v>-0.98829873964640658</v>
      </c>
      <c r="M203" s="37">
        <f t="shared" si="40"/>
        <v>-0.79868644183583093</v>
      </c>
    </row>
    <row r="204" spans="1:13" x14ac:dyDescent="0.2">
      <c r="A204" s="17"/>
      <c r="B204" s="43" t="s">
        <v>240</v>
      </c>
      <c r="C204" s="17" t="s">
        <v>241</v>
      </c>
      <c r="D204" s="18">
        <v>36279</v>
      </c>
      <c r="E204" s="18">
        <v>1080</v>
      </c>
      <c r="F204" s="18">
        <v>0</v>
      </c>
      <c r="G204" s="18">
        <v>7920</v>
      </c>
      <c r="H204" s="18">
        <v>0</v>
      </c>
      <c r="I204" s="18">
        <f t="shared" si="36"/>
        <v>7920</v>
      </c>
      <c r="J204" s="18">
        <f t="shared" si="37"/>
        <v>-6840</v>
      </c>
      <c r="K204" s="37">
        <f t="shared" si="38"/>
        <v>-6.333333333333333</v>
      </c>
      <c r="L204" s="37">
        <f t="shared" si="39"/>
        <v>-1</v>
      </c>
      <c r="M204" s="37">
        <f t="shared" si="40"/>
        <v>8.7777777777777786</v>
      </c>
    </row>
    <row r="205" spans="1:13" x14ac:dyDescent="0.2">
      <c r="A205" s="17"/>
      <c r="B205" s="43" t="s">
        <v>100</v>
      </c>
      <c r="C205" s="17" t="s">
        <v>101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f t="shared" si="36"/>
        <v>0</v>
      </c>
      <c r="J205" s="18">
        <f t="shared" si="37"/>
        <v>0</v>
      </c>
      <c r="K205" s="37" t="str">
        <f t="shared" si="38"/>
        <v>NA</v>
      </c>
      <c r="L205" s="37" t="str">
        <f t="shared" si="39"/>
        <v>NA</v>
      </c>
      <c r="M205" s="37" t="str">
        <f t="shared" si="40"/>
        <v>NA</v>
      </c>
    </row>
    <row r="206" spans="1:13" x14ac:dyDescent="0.2">
      <c r="A206" s="17"/>
      <c r="B206" s="43" t="s">
        <v>102</v>
      </c>
      <c r="C206" s="17" t="s">
        <v>103</v>
      </c>
      <c r="D206" s="18">
        <v>2400</v>
      </c>
      <c r="E206" s="18">
        <v>1627585</v>
      </c>
      <c r="F206" s="18">
        <v>6668.1</v>
      </c>
      <c r="G206" s="18">
        <v>6668.1</v>
      </c>
      <c r="H206" s="18">
        <v>650.4</v>
      </c>
      <c r="I206" s="18">
        <f t="shared" si="36"/>
        <v>7318.5</v>
      </c>
      <c r="J206" s="18">
        <f t="shared" si="37"/>
        <v>1620266.5</v>
      </c>
      <c r="K206" s="37">
        <f t="shared" si="38"/>
        <v>0.99550346064875261</v>
      </c>
      <c r="L206" s="37">
        <f t="shared" si="39"/>
        <v>-0.99590307111456544</v>
      </c>
      <c r="M206" s="37">
        <f t="shared" si="40"/>
        <v>-0.99453742815275381</v>
      </c>
    </row>
    <row r="207" spans="1:13" x14ac:dyDescent="0.2">
      <c r="A207" s="17"/>
      <c r="B207" s="43" t="s">
        <v>104</v>
      </c>
      <c r="C207" s="17" t="s">
        <v>105</v>
      </c>
      <c r="D207" s="18">
        <v>96840</v>
      </c>
      <c r="E207" s="18">
        <v>85500</v>
      </c>
      <c r="F207" s="18">
        <v>0</v>
      </c>
      <c r="G207" s="18">
        <v>37920</v>
      </c>
      <c r="H207" s="18">
        <v>0</v>
      </c>
      <c r="I207" s="18">
        <f t="shared" si="36"/>
        <v>37920</v>
      </c>
      <c r="J207" s="18">
        <f t="shared" si="37"/>
        <v>47580</v>
      </c>
      <c r="K207" s="37">
        <f t="shared" si="38"/>
        <v>0.55649122807017548</v>
      </c>
      <c r="L207" s="37">
        <f t="shared" si="39"/>
        <v>-1</v>
      </c>
      <c r="M207" s="37">
        <f t="shared" si="40"/>
        <v>-0.40865497076023394</v>
      </c>
    </row>
    <row r="208" spans="1:13" x14ac:dyDescent="0.2">
      <c r="A208" s="17"/>
      <c r="B208" s="43" t="s">
        <v>242</v>
      </c>
      <c r="C208" s="17" t="s">
        <v>243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f t="shared" si="36"/>
        <v>0</v>
      </c>
      <c r="J208" s="18">
        <f t="shared" si="37"/>
        <v>0</v>
      </c>
      <c r="K208" s="37" t="str">
        <f t="shared" si="38"/>
        <v>NA</v>
      </c>
      <c r="L208" s="37" t="str">
        <f t="shared" si="39"/>
        <v>NA</v>
      </c>
      <c r="M208" s="37" t="str">
        <f t="shared" si="40"/>
        <v>NA</v>
      </c>
    </row>
    <row r="209" spans="1:13" x14ac:dyDescent="0.2">
      <c r="A209" s="17"/>
      <c r="B209" s="43" t="s">
        <v>106</v>
      </c>
      <c r="C209" s="17" t="s">
        <v>107</v>
      </c>
      <c r="D209" s="18">
        <v>389276.71</v>
      </c>
      <c r="E209" s="18">
        <v>4816761</v>
      </c>
      <c r="F209" s="18">
        <v>8476.2199999999993</v>
      </c>
      <c r="G209" s="18">
        <v>210345.52000000002</v>
      </c>
      <c r="H209" s="18">
        <v>3345.98</v>
      </c>
      <c r="I209" s="18">
        <f t="shared" si="36"/>
        <v>213691.50000000003</v>
      </c>
      <c r="J209" s="18">
        <f t="shared" si="37"/>
        <v>4603069.5</v>
      </c>
      <c r="K209" s="37">
        <f t="shared" si="38"/>
        <v>0.95563585156083097</v>
      </c>
      <c r="L209" s="37">
        <f t="shared" si="39"/>
        <v>-0.99824026560587087</v>
      </c>
      <c r="M209" s="37">
        <f t="shared" si="40"/>
        <v>-0.94177400677896761</v>
      </c>
    </row>
    <row r="210" spans="1:13" x14ac:dyDescent="0.2">
      <c r="A210" s="17"/>
      <c r="B210" s="43" t="s">
        <v>110</v>
      </c>
      <c r="C210" s="17" t="s">
        <v>111</v>
      </c>
      <c r="F210" s="18">
        <v>0</v>
      </c>
      <c r="G210" s="18">
        <v>0</v>
      </c>
      <c r="H210" s="18">
        <v>0</v>
      </c>
      <c r="I210" s="18">
        <f t="shared" si="36"/>
        <v>0</v>
      </c>
      <c r="J210" s="18">
        <f t="shared" si="37"/>
        <v>0</v>
      </c>
      <c r="K210" s="37" t="str">
        <f t="shared" si="38"/>
        <v>NA</v>
      </c>
      <c r="L210" s="37" t="str">
        <f t="shared" si="39"/>
        <v>NA</v>
      </c>
      <c r="M210" s="37" t="str">
        <f t="shared" si="40"/>
        <v>NA</v>
      </c>
    </row>
    <row r="211" spans="1:13" x14ac:dyDescent="0.2">
      <c r="A211" s="17"/>
      <c r="B211" s="43" t="s">
        <v>114</v>
      </c>
      <c r="C211" s="17" t="s">
        <v>115</v>
      </c>
      <c r="D211" s="18">
        <v>689149.70000000007</v>
      </c>
      <c r="E211" s="18">
        <v>2797518.46</v>
      </c>
      <c r="F211" s="18">
        <v>39291</v>
      </c>
      <c r="G211" s="18">
        <v>146887.59</v>
      </c>
      <c r="H211" s="18">
        <v>47577.25</v>
      </c>
      <c r="I211" s="18">
        <f t="shared" ref="I211:I277" si="41">SUM(G211:H211)</f>
        <v>194464.84</v>
      </c>
      <c r="J211" s="18">
        <f t="shared" ref="J211:J277" si="42">E211-I211</f>
        <v>2603053.62</v>
      </c>
      <c r="K211" s="37">
        <f t="shared" ref="K211:K277" si="43">IF(E211=0,"NA",J211/E211)</f>
        <v>0.93048666424170801</v>
      </c>
      <c r="L211" s="37">
        <f t="shared" ref="L211:L277" si="44">IF(E211=0,"NA",(  ( F211 - (E211/$L$6)) / (E211/$L$6)))</f>
        <v>-0.98595505246460469</v>
      </c>
      <c r="M211" s="37">
        <f t="shared" ref="M211:M277" si="45">IF(E211=0,"NA",(  ( G211 - ($M$6*(E211/12))) / ($M$6*(E211/12))))</f>
        <v>-0.92999148252269259</v>
      </c>
    </row>
    <row r="212" spans="1:13" x14ac:dyDescent="0.2">
      <c r="A212" s="17"/>
      <c r="B212" s="43" t="s">
        <v>116</v>
      </c>
      <c r="C212" s="17" t="s">
        <v>117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41"/>
        <v>0</v>
      </c>
      <c r="J212" s="18">
        <f t="shared" si="42"/>
        <v>0</v>
      </c>
      <c r="K212" s="37" t="str">
        <f t="shared" si="43"/>
        <v>NA</v>
      </c>
      <c r="L212" s="37" t="str">
        <f t="shared" si="44"/>
        <v>NA</v>
      </c>
      <c r="M212" s="37" t="str">
        <f t="shared" si="45"/>
        <v>NA</v>
      </c>
    </row>
    <row r="213" spans="1:13" x14ac:dyDescent="0.2">
      <c r="A213" s="62" t="s">
        <v>279</v>
      </c>
      <c r="B213" s="63"/>
      <c r="C213" s="62"/>
      <c r="D213" s="64">
        <v>47270868.820000008</v>
      </c>
      <c r="E213" s="64">
        <v>52126624.719999991</v>
      </c>
      <c r="F213" s="64">
        <v>1869065.76</v>
      </c>
      <c r="G213" s="64">
        <v>14532316.619999999</v>
      </c>
      <c r="H213" s="64">
        <v>394432.59</v>
      </c>
      <c r="I213" s="64">
        <f t="shared" si="41"/>
        <v>14926749.209999999</v>
      </c>
      <c r="J213" s="64">
        <f t="shared" si="42"/>
        <v>37199875.50999999</v>
      </c>
      <c r="K213" s="65">
        <f t="shared" si="43"/>
        <v>0.71364443237636122</v>
      </c>
      <c r="L213" s="65">
        <f t="shared" si="44"/>
        <v>-0.96414374093776933</v>
      </c>
      <c r="M213" s="65">
        <f t="shared" si="45"/>
        <v>-0.62828166480985226</v>
      </c>
    </row>
    <row r="214" spans="1:13" x14ac:dyDescent="0.2">
      <c r="A214" s="17" t="s">
        <v>280</v>
      </c>
      <c r="B214" s="43" t="s">
        <v>68</v>
      </c>
      <c r="C214" s="17" t="s">
        <v>69</v>
      </c>
      <c r="D214" s="18">
        <v>0</v>
      </c>
      <c r="E214" s="18">
        <v>0</v>
      </c>
      <c r="F214" s="18">
        <v>2766.23</v>
      </c>
      <c r="G214" s="18">
        <v>2766.23</v>
      </c>
      <c r="H214" s="18">
        <v>0</v>
      </c>
      <c r="I214" s="18">
        <f t="shared" si="41"/>
        <v>2766.23</v>
      </c>
      <c r="J214" s="18">
        <f t="shared" si="42"/>
        <v>-2766.23</v>
      </c>
      <c r="K214" s="37" t="str">
        <f t="shared" si="43"/>
        <v>NA</v>
      </c>
      <c r="L214" s="37" t="str">
        <f t="shared" si="44"/>
        <v>NA</v>
      </c>
      <c r="M214" s="37" t="str">
        <f t="shared" si="45"/>
        <v>NA</v>
      </c>
    </row>
    <row r="215" spans="1:13" x14ac:dyDescent="0.2">
      <c r="A215" s="17"/>
      <c r="B215" s="43" t="s">
        <v>281</v>
      </c>
      <c r="C215" s="17" t="s">
        <v>282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f t="shared" si="41"/>
        <v>0</v>
      </c>
      <c r="J215" s="18">
        <f t="shared" si="42"/>
        <v>0</v>
      </c>
      <c r="K215" s="37" t="str">
        <f t="shared" si="43"/>
        <v>NA</v>
      </c>
      <c r="L215" s="37" t="str">
        <f t="shared" si="44"/>
        <v>NA</v>
      </c>
      <c r="M215" s="37" t="str">
        <f t="shared" si="45"/>
        <v>NA</v>
      </c>
    </row>
    <row r="216" spans="1:13" x14ac:dyDescent="0.2">
      <c r="A216" s="17"/>
      <c r="B216" s="43" t="s">
        <v>72</v>
      </c>
      <c r="C216" s="17" t="s">
        <v>73</v>
      </c>
      <c r="D216" s="18">
        <v>2800000</v>
      </c>
      <c r="E216" s="18">
        <v>5600000</v>
      </c>
      <c r="F216" s="18">
        <v>0</v>
      </c>
      <c r="G216" s="18">
        <v>0</v>
      </c>
      <c r="H216" s="18">
        <v>0</v>
      </c>
      <c r="I216" s="18">
        <f t="shared" si="41"/>
        <v>0</v>
      </c>
      <c r="J216" s="18">
        <f t="shared" si="42"/>
        <v>5600000</v>
      </c>
      <c r="K216" s="37">
        <f t="shared" si="43"/>
        <v>1</v>
      </c>
      <c r="L216" s="37">
        <f t="shared" si="44"/>
        <v>-1</v>
      </c>
      <c r="M216" s="37">
        <f t="shared" si="45"/>
        <v>-1</v>
      </c>
    </row>
    <row r="217" spans="1:13" x14ac:dyDescent="0.2">
      <c r="A217" s="17"/>
      <c r="B217" s="43" t="s">
        <v>74</v>
      </c>
      <c r="C217" s="17" t="s">
        <v>75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41"/>
        <v>0</v>
      </c>
      <c r="J217" s="18">
        <f t="shared" si="42"/>
        <v>0</v>
      </c>
      <c r="K217" s="37" t="str">
        <f t="shared" si="43"/>
        <v>NA</v>
      </c>
      <c r="L217" s="37" t="str">
        <f t="shared" si="44"/>
        <v>NA</v>
      </c>
      <c r="M217" s="37" t="str">
        <f t="shared" si="45"/>
        <v>NA</v>
      </c>
    </row>
    <row r="218" spans="1:13" x14ac:dyDescent="0.2">
      <c r="A218" s="17"/>
      <c r="B218" s="43" t="s">
        <v>76</v>
      </c>
      <c r="C218" s="17" t="s">
        <v>77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f t="shared" si="41"/>
        <v>0</v>
      </c>
      <c r="J218" s="18">
        <f t="shared" si="42"/>
        <v>0</v>
      </c>
      <c r="K218" s="37" t="str">
        <f t="shared" si="43"/>
        <v>NA</v>
      </c>
      <c r="L218" s="37" t="str">
        <f t="shared" si="44"/>
        <v>NA</v>
      </c>
      <c r="M218" s="37" t="str">
        <f t="shared" si="45"/>
        <v>NA</v>
      </c>
    </row>
    <row r="219" spans="1:13" x14ac:dyDescent="0.2">
      <c r="A219" s="17"/>
      <c r="B219" s="43" t="s">
        <v>82</v>
      </c>
      <c r="C219" s="17" t="s">
        <v>83</v>
      </c>
      <c r="D219" s="18">
        <v>74200</v>
      </c>
      <c r="E219" s="18">
        <v>148400</v>
      </c>
      <c r="F219" s="18">
        <v>211.62</v>
      </c>
      <c r="G219" s="18">
        <v>211.62</v>
      </c>
      <c r="H219" s="18">
        <v>0</v>
      </c>
      <c r="I219" s="18">
        <f t="shared" si="41"/>
        <v>211.62</v>
      </c>
      <c r="J219" s="18">
        <f t="shared" si="42"/>
        <v>148188.38</v>
      </c>
      <c r="K219" s="37">
        <f t="shared" si="43"/>
        <v>0.99857398921832885</v>
      </c>
      <c r="L219" s="37">
        <f t="shared" si="44"/>
        <v>-0.99857398921832885</v>
      </c>
      <c r="M219" s="37">
        <f t="shared" si="45"/>
        <v>-0.99809865229110517</v>
      </c>
    </row>
    <row r="220" spans="1:13" x14ac:dyDescent="0.2">
      <c r="A220" s="17"/>
      <c r="B220" s="43" t="s">
        <v>84</v>
      </c>
      <c r="C220" s="17" t="s">
        <v>85</v>
      </c>
      <c r="D220" s="18">
        <v>0</v>
      </c>
      <c r="E220" s="18">
        <v>215882</v>
      </c>
      <c r="F220" s="18">
        <v>0</v>
      </c>
      <c r="G220" s="18">
        <v>0</v>
      </c>
      <c r="H220" s="18">
        <v>0</v>
      </c>
      <c r="I220" s="18">
        <f t="shared" si="41"/>
        <v>0</v>
      </c>
      <c r="J220" s="18">
        <f t="shared" si="42"/>
        <v>215882</v>
      </c>
      <c r="K220" s="37">
        <f t="shared" si="43"/>
        <v>1</v>
      </c>
      <c r="L220" s="37">
        <f t="shared" si="44"/>
        <v>-1</v>
      </c>
      <c r="M220" s="37">
        <f t="shared" si="45"/>
        <v>-1</v>
      </c>
    </row>
    <row r="221" spans="1:13" x14ac:dyDescent="0.2">
      <c r="A221" s="17"/>
      <c r="B221" s="43" t="s">
        <v>102</v>
      </c>
      <c r="C221" s="17" t="s">
        <v>103</v>
      </c>
      <c r="D221" s="18">
        <v>5000</v>
      </c>
      <c r="E221" s="18">
        <v>12209.74</v>
      </c>
      <c r="F221" s="18">
        <v>0</v>
      </c>
      <c r="G221" s="18">
        <v>0</v>
      </c>
      <c r="H221" s="18">
        <v>7209.74</v>
      </c>
      <c r="I221" s="18">
        <f t="shared" si="41"/>
        <v>7209.74</v>
      </c>
      <c r="J221" s="18">
        <f t="shared" si="42"/>
        <v>5000</v>
      </c>
      <c r="K221" s="37">
        <f t="shared" si="43"/>
        <v>0.40950912959653524</v>
      </c>
      <c r="L221" s="37">
        <f t="shared" si="44"/>
        <v>-1</v>
      </c>
      <c r="M221" s="37">
        <f t="shared" si="45"/>
        <v>-1</v>
      </c>
    </row>
    <row r="222" spans="1:13" x14ac:dyDescent="0.2">
      <c r="A222" s="17"/>
      <c r="B222" s="43" t="s">
        <v>106</v>
      </c>
      <c r="C222" s="17" t="s">
        <v>107</v>
      </c>
      <c r="D222" s="18">
        <v>14375</v>
      </c>
      <c r="E222" s="18">
        <v>77881.149999999994</v>
      </c>
      <c r="F222" s="18">
        <v>3212.8</v>
      </c>
      <c r="G222" s="18">
        <v>32004.38</v>
      </c>
      <c r="H222" s="18">
        <v>48168.71</v>
      </c>
      <c r="I222" s="18">
        <f t="shared" si="41"/>
        <v>80173.09</v>
      </c>
      <c r="J222" s="18">
        <f t="shared" si="42"/>
        <v>-2291.9400000000023</v>
      </c>
      <c r="K222" s="37">
        <f t="shared" si="43"/>
        <v>-2.942868717269843E-2</v>
      </c>
      <c r="L222" s="37">
        <f t="shared" si="44"/>
        <v>-0.95874739908180606</v>
      </c>
      <c r="M222" s="37">
        <f t="shared" si="45"/>
        <v>-0.45208170826102761</v>
      </c>
    </row>
    <row r="223" spans="1:13" x14ac:dyDescent="0.2">
      <c r="A223" s="62" t="s">
        <v>283</v>
      </c>
      <c r="B223" s="63"/>
      <c r="C223" s="62"/>
      <c r="D223" s="64">
        <v>2893575</v>
      </c>
      <c r="E223" s="64">
        <v>6054372.8900000006</v>
      </c>
      <c r="F223" s="64">
        <v>6190.65</v>
      </c>
      <c r="G223" s="64">
        <v>34982.230000000003</v>
      </c>
      <c r="H223" s="64">
        <v>55378.45</v>
      </c>
      <c r="I223" s="64">
        <f t="shared" si="41"/>
        <v>90360.68</v>
      </c>
      <c r="J223" s="64">
        <f t="shared" si="42"/>
        <v>5964012.2100000009</v>
      </c>
      <c r="K223" s="65">
        <f t="shared" si="43"/>
        <v>0.98507513798014512</v>
      </c>
      <c r="L223" s="65">
        <f t="shared" si="44"/>
        <v>-0.99897749112707845</v>
      </c>
      <c r="M223" s="65">
        <f t="shared" si="45"/>
        <v>-0.99229598602848301</v>
      </c>
    </row>
    <row r="224" spans="1:13" x14ac:dyDescent="0.2">
      <c r="A224" s="17" t="s">
        <v>475</v>
      </c>
      <c r="B224" s="43" t="s">
        <v>195</v>
      </c>
      <c r="C224" s="17" t="s">
        <v>66</v>
      </c>
      <c r="F224" s="18">
        <v>0</v>
      </c>
      <c r="G224" s="18">
        <v>0</v>
      </c>
      <c r="H224" s="18">
        <v>0</v>
      </c>
      <c r="I224" s="18">
        <f t="shared" si="41"/>
        <v>0</v>
      </c>
      <c r="J224" s="18">
        <f t="shared" si="42"/>
        <v>0</v>
      </c>
      <c r="K224" s="37" t="str">
        <f t="shared" si="43"/>
        <v>NA</v>
      </c>
      <c r="L224" s="37" t="str">
        <f t="shared" si="44"/>
        <v>NA</v>
      </c>
      <c r="M224" s="37" t="str">
        <f t="shared" si="45"/>
        <v>NA</v>
      </c>
    </row>
    <row r="225" spans="1:13" x14ac:dyDescent="0.2">
      <c r="A225" s="17"/>
      <c r="B225" s="43" t="s">
        <v>67</v>
      </c>
      <c r="C225" s="17" t="s">
        <v>66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41"/>
        <v>0</v>
      </c>
      <c r="J225" s="18">
        <f t="shared" si="42"/>
        <v>0</v>
      </c>
      <c r="K225" s="37" t="str">
        <f t="shared" si="43"/>
        <v>NA</v>
      </c>
      <c r="L225" s="37" t="str">
        <f t="shared" si="44"/>
        <v>NA</v>
      </c>
      <c r="M225" s="37" t="str">
        <f t="shared" si="45"/>
        <v>NA</v>
      </c>
    </row>
    <row r="226" spans="1:13" x14ac:dyDescent="0.2">
      <c r="A226" s="17"/>
      <c r="B226" s="43" t="s">
        <v>198</v>
      </c>
      <c r="C226" s="17" t="s">
        <v>199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f t="shared" si="41"/>
        <v>0</v>
      </c>
      <c r="J226" s="18">
        <f t="shared" si="42"/>
        <v>0</v>
      </c>
      <c r="K226" s="37" t="str">
        <f t="shared" si="43"/>
        <v>NA</v>
      </c>
      <c r="L226" s="37" t="str">
        <f t="shared" si="44"/>
        <v>NA</v>
      </c>
      <c r="M226" s="37" t="str">
        <f t="shared" si="45"/>
        <v>NA</v>
      </c>
    </row>
    <row r="227" spans="1:13" x14ac:dyDescent="0.2">
      <c r="A227" s="17"/>
      <c r="B227" s="43" t="s">
        <v>200</v>
      </c>
      <c r="C227" s="17" t="s">
        <v>201</v>
      </c>
      <c r="F227" s="18">
        <v>2096</v>
      </c>
      <c r="G227" s="18">
        <v>2096</v>
      </c>
      <c r="H227" s="18">
        <v>0</v>
      </c>
      <c r="I227" s="18">
        <f t="shared" si="41"/>
        <v>2096</v>
      </c>
      <c r="J227" s="18">
        <f t="shared" si="42"/>
        <v>-2096</v>
      </c>
      <c r="K227" s="37" t="str">
        <f t="shared" si="43"/>
        <v>NA</v>
      </c>
      <c r="L227" s="37" t="str">
        <f t="shared" si="44"/>
        <v>NA</v>
      </c>
      <c r="M227" s="37" t="str">
        <f t="shared" si="45"/>
        <v>NA</v>
      </c>
    </row>
    <row r="228" spans="1:13" x14ac:dyDescent="0.2">
      <c r="A228" s="17"/>
      <c r="B228" s="43" t="s">
        <v>476</v>
      </c>
      <c r="C228" s="17" t="s">
        <v>477</v>
      </c>
      <c r="D228" s="18">
        <v>0</v>
      </c>
      <c r="E228" s="18">
        <v>0</v>
      </c>
      <c r="F228" s="18">
        <v>1663.54</v>
      </c>
      <c r="G228" s="18">
        <v>1663.54</v>
      </c>
      <c r="H228" s="18">
        <v>0</v>
      </c>
      <c r="I228" s="18">
        <f t="shared" si="41"/>
        <v>1663.54</v>
      </c>
      <c r="J228" s="18">
        <f t="shared" si="42"/>
        <v>-1663.54</v>
      </c>
      <c r="K228" s="37" t="str">
        <f t="shared" si="43"/>
        <v>NA</v>
      </c>
      <c r="L228" s="37" t="str">
        <f t="shared" si="44"/>
        <v>NA</v>
      </c>
      <c r="M228" s="37" t="str">
        <f t="shared" si="45"/>
        <v>NA</v>
      </c>
    </row>
    <row r="229" spans="1:13" x14ac:dyDescent="0.2">
      <c r="A229" s="17"/>
      <c r="B229" s="43" t="s">
        <v>68</v>
      </c>
      <c r="C229" s="17" t="s">
        <v>69</v>
      </c>
      <c r="D229" s="18">
        <v>18209</v>
      </c>
      <c r="E229" s="18">
        <v>381688</v>
      </c>
      <c r="F229" s="18">
        <v>15109.359999999999</v>
      </c>
      <c r="G229" s="18">
        <v>131307.53999999998</v>
      </c>
      <c r="H229" s="18">
        <v>0</v>
      </c>
      <c r="I229" s="18">
        <f t="shared" si="41"/>
        <v>131307.53999999998</v>
      </c>
      <c r="J229" s="18">
        <f t="shared" si="42"/>
        <v>250380.46000000002</v>
      </c>
      <c r="K229" s="37">
        <f t="shared" si="43"/>
        <v>0.65598200624593916</v>
      </c>
      <c r="L229" s="37">
        <f t="shared" si="44"/>
        <v>-0.96041436985181616</v>
      </c>
      <c r="M229" s="37">
        <f t="shared" si="45"/>
        <v>-0.54130934166125222</v>
      </c>
    </row>
    <row r="230" spans="1:13" x14ac:dyDescent="0.2">
      <c r="A230" s="17"/>
      <c r="B230" s="43" t="s">
        <v>128</v>
      </c>
      <c r="C230" s="17" t="s">
        <v>129</v>
      </c>
      <c r="D230" s="18">
        <v>0</v>
      </c>
      <c r="E230" s="18">
        <v>0</v>
      </c>
      <c r="F230" s="18">
        <v>23160.38</v>
      </c>
      <c r="G230" s="18">
        <v>23160.38</v>
      </c>
      <c r="H230" s="18">
        <v>0</v>
      </c>
      <c r="I230" s="18">
        <f t="shared" si="41"/>
        <v>23160.38</v>
      </c>
      <c r="J230" s="18">
        <f t="shared" si="42"/>
        <v>-23160.38</v>
      </c>
      <c r="K230" s="37" t="str">
        <f t="shared" si="43"/>
        <v>NA</v>
      </c>
      <c r="L230" s="37" t="str">
        <f t="shared" si="44"/>
        <v>NA</v>
      </c>
      <c r="M230" s="37" t="str">
        <f t="shared" si="45"/>
        <v>NA</v>
      </c>
    </row>
    <row r="231" spans="1:13" x14ac:dyDescent="0.2">
      <c r="A231" s="17"/>
      <c r="B231" s="43" t="s">
        <v>254</v>
      </c>
      <c r="C231" s="17" t="s">
        <v>255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f t="shared" si="41"/>
        <v>0</v>
      </c>
      <c r="J231" s="18">
        <f t="shared" si="42"/>
        <v>0</v>
      </c>
      <c r="K231" s="37" t="str">
        <f t="shared" si="43"/>
        <v>NA</v>
      </c>
      <c r="L231" s="37" t="str">
        <f t="shared" si="44"/>
        <v>NA</v>
      </c>
      <c r="M231" s="37" t="str">
        <f t="shared" si="45"/>
        <v>NA</v>
      </c>
    </row>
    <row r="232" spans="1:13" x14ac:dyDescent="0.2">
      <c r="A232" s="17"/>
      <c r="B232" s="43" t="s">
        <v>256</v>
      </c>
      <c r="C232" s="17" t="s">
        <v>257</v>
      </c>
      <c r="D232" s="18">
        <v>114614</v>
      </c>
      <c r="E232" s="18">
        <v>0</v>
      </c>
      <c r="F232" s="18">
        <v>0</v>
      </c>
      <c r="G232" s="18">
        <v>0</v>
      </c>
      <c r="H232" s="18">
        <v>0</v>
      </c>
      <c r="I232" s="18">
        <f t="shared" si="41"/>
        <v>0</v>
      </c>
      <c r="J232" s="18">
        <f t="shared" si="42"/>
        <v>0</v>
      </c>
      <c r="K232" s="37" t="str">
        <f t="shared" si="43"/>
        <v>NA</v>
      </c>
      <c r="L232" s="37" t="str">
        <f t="shared" si="44"/>
        <v>NA</v>
      </c>
      <c r="M232" s="37" t="str">
        <f t="shared" si="45"/>
        <v>NA</v>
      </c>
    </row>
    <row r="233" spans="1:13" x14ac:dyDescent="0.2">
      <c r="A233" s="17"/>
      <c r="B233" s="43" t="s">
        <v>70</v>
      </c>
      <c r="C233" s="17" t="s">
        <v>71</v>
      </c>
      <c r="D233" s="18">
        <v>1801623.9</v>
      </c>
      <c r="E233" s="18">
        <v>373473</v>
      </c>
      <c r="F233" s="18">
        <v>141885.6</v>
      </c>
      <c r="G233" s="18">
        <v>325593.13</v>
      </c>
      <c r="H233" s="18">
        <v>0</v>
      </c>
      <c r="I233" s="18">
        <f t="shared" si="41"/>
        <v>325593.13</v>
      </c>
      <c r="J233" s="18">
        <f t="shared" si="42"/>
        <v>47879.869999999995</v>
      </c>
      <c r="K233" s="37">
        <f t="shared" si="43"/>
        <v>0.1282016906175279</v>
      </c>
      <c r="L233" s="37">
        <f t="shared" si="44"/>
        <v>-0.62009141223060305</v>
      </c>
      <c r="M233" s="37">
        <f t="shared" si="45"/>
        <v>0.16239774584329614</v>
      </c>
    </row>
    <row r="234" spans="1:13" x14ac:dyDescent="0.2">
      <c r="A234" s="17"/>
      <c r="B234" s="43" t="s">
        <v>120</v>
      </c>
      <c r="C234" s="17" t="s">
        <v>121</v>
      </c>
      <c r="D234" s="18">
        <v>313385.09999999998</v>
      </c>
      <c r="E234" s="18">
        <v>3167892.82</v>
      </c>
      <c r="F234" s="18">
        <v>55355.900000000009</v>
      </c>
      <c r="G234" s="18">
        <v>1593305.87</v>
      </c>
      <c r="H234" s="18">
        <v>0</v>
      </c>
      <c r="I234" s="18">
        <f t="shared" si="41"/>
        <v>1593305.87</v>
      </c>
      <c r="J234" s="18">
        <f t="shared" si="42"/>
        <v>1574586.9499999997</v>
      </c>
      <c r="K234" s="37">
        <f t="shared" si="43"/>
        <v>0.49704552504399435</v>
      </c>
      <c r="L234" s="37">
        <f t="shared" si="44"/>
        <v>-0.98252595553406386</v>
      </c>
      <c r="M234" s="37">
        <f t="shared" si="45"/>
        <v>-0.32939403339199241</v>
      </c>
    </row>
    <row r="235" spans="1:13" x14ac:dyDescent="0.2">
      <c r="A235" s="17"/>
      <c r="B235" s="43" t="s">
        <v>72</v>
      </c>
      <c r="C235" s="17" t="s">
        <v>73</v>
      </c>
      <c r="D235" s="18">
        <v>1200000</v>
      </c>
      <c r="E235" s="18">
        <v>2440380</v>
      </c>
      <c r="F235" s="18">
        <v>0</v>
      </c>
      <c r="G235" s="18">
        <v>10000</v>
      </c>
      <c r="H235" s="18">
        <v>0</v>
      </c>
      <c r="I235" s="18">
        <f t="shared" si="41"/>
        <v>10000</v>
      </c>
      <c r="J235" s="18">
        <f t="shared" si="42"/>
        <v>2430380</v>
      </c>
      <c r="K235" s="37">
        <f t="shared" si="43"/>
        <v>0.99590227751415761</v>
      </c>
      <c r="L235" s="37">
        <f t="shared" si="44"/>
        <v>-1</v>
      </c>
      <c r="M235" s="37">
        <f t="shared" si="45"/>
        <v>-0.99453637001887685</v>
      </c>
    </row>
    <row r="236" spans="1:13" x14ac:dyDescent="0.2">
      <c r="A236" s="17"/>
      <c r="B236" s="43" t="s">
        <v>220</v>
      </c>
      <c r="C236" s="17" t="s">
        <v>221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f t="shared" si="41"/>
        <v>0</v>
      </c>
      <c r="J236" s="18">
        <f t="shared" si="42"/>
        <v>0</v>
      </c>
      <c r="K236" s="37" t="str">
        <f t="shared" si="43"/>
        <v>NA</v>
      </c>
      <c r="L236" s="37" t="str">
        <f t="shared" si="44"/>
        <v>NA</v>
      </c>
      <c r="M236" s="37" t="str">
        <f t="shared" si="45"/>
        <v>NA</v>
      </c>
    </row>
    <row r="237" spans="1:13" x14ac:dyDescent="0.2">
      <c r="A237" s="17"/>
      <c r="B237" s="43" t="s">
        <v>74</v>
      </c>
      <c r="C237" s="17" t="s">
        <v>75</v>
      </c>
      <c r="D237" s="18">
        <v>246645</v>
      </c>
      <c r="E237" s="18">
        <v>503953</v>
      </c>
      <c r="F237" s="18">
        <v>19136.25</v>
      </c>
      <c r="G237" s="18">
        <v>193241.16</v>
      </c>
      <c r="H237" s="18">
        <v>0</v>
      </c>
      <c r="I237" s="18">
        <f t="shared" si="41"/>
        <v>193241.16</v>
      </c>
      <c r="J237" s="18">
        <f t="shared" si="42"/>
        <v>310711.83999999997</v>
      </c>
      <c r="K237" s="37">
        <f t="shared" si="43"/>
        <v>0.61654924169515801</v>
      </c>
      <c r="L237" s="37">
        <f t="shared" si="44"/>
        <v>-0.96202770893317435</v>
      </c>
      <c r="M237" s="37">
        <f t="shared" si="45"/>
        <v>-0.48873232226021074</v>
      </c>
    </row>
    <row r="238" spans="1:13" x14ac:dyDescent="0.2">
      <c r="A238" s="17"/>
      <c r="B238" s="43" t="s">
        <v>76</v>
      </c>
      <c r="C238" s="17" t="s">
        <v>77</v>
      </c>
      <c r="D238" s="18">
        <v>445295.51</v>
      </c>
      <c r="E238" s="18">
        <v>838508</v>
      </c>
      <c r="F238" s="18">
        <v>42131.96</v>
      </c>
      <c r="G238" s="18">
        <v>482160.88999999996</v>
      </c>
      <c r="H238" s="18">
        <v>0</v>
      </c>
      <c r="I238" s="18">
        <f t="shared" si="41"/>
        <v>482160.88999999996</v>
      </c>
      <c r="J238" s="18">
        <f t="shared" si="42"/>
        <v>356347.11000000004</v>
      </c>
      <c r="K238" s="37">
        <f t="shared" si="43"/>
        <v>0.42497759114999506</v>
      </c>
      <c r="L238" s="37">
        <f t="shared" si="44"/>
        <v>-0.94975365768722542</v>
      </c>
      <c r="M238" s="37">
        <f t="shared" si="45"/>
        <v>-0.23330345486666007</v>
      </c>
    </row>
    <row r="239" spans="1:13" x14ac:dyDescent="0.2">
      <c r="A239" s="17"/>
      <c r="B239" s="43" t="s">
        <v>82</v>
      </c>
      <c r="C239" s="17" t="s">
        <v>83</v>
      </c>
      <c r="D239" s="18">
        <v>91367.549999999988</v>
      </c>
      <c r="E239" s="18">
        <v>200984.51</v>
      </c>
      <c r="F239" s="18">
        <v>9399.81</v>
      </c>
      <c r="G239" s="18">
        <v>89090.15</v>
      </c>
      <c r="H239" s="18">
        <v>0</v>
      </c>
      <c r="I239" s="18">
        <f t="shared" si="41"/>
        <v>89090.15</v>
      </c>
      <c r="J239" s="18">
        <f t="shared" si="42"/>
        <v>111894.36000000002</v>
      </c>
      <c r="K239" s="37">
        <f t="shared" si="43"/>
        <v>0.55673126252366423</v>
      </c>
      <c r="L239" s="37">
        <f t="shared" si="44"/>
        <v>-0.95323117189478934</v>
      </c>
      <c r="M239" s="37">
        <f t="shared" si="45"/>
        <v>-0.4089750166982189</v>
      </c>
    </row>
    <row r="240" spans="1:13" x14ac:dyDescent="0.2">
      <c r="A240" s="17"/>
      <c r="B240" s="43" t="s">
        <v>84</v>
      </c>
      <c r="C240" s="17" t="s">
        <v>85</v>
      </c>
      <c r="D240" s="18">
        <v>-5635750</v>
      </c>
      <c r="E240" s="18">
        <v>416500</v>
      </c>
      <c r="F240" s="18">
        <v>9888.4800000000014</v>
      </c>
      <c r="G240" s="18">
        <v>168562.16999999998</v>
      </c>
      <c r="H240" s="18">
        <v>10765.57</v>
      </c>
      <c r="I240" s="18">
        <f t="shared" si="41"/>
        <v>179327.74</v>
      </c>
      <c r="J240" s="18">
        <f t="shared" si="42"/>
        <v>237172.26</v>
      </c>
      <c r="K240" s="37">
        <f t="shared" si="43"/>
        <v>0.56944120048019209</v>
      </c>
      <c r="L240" s="37">
        <f t="shared" si="44"/>
        <v>-0.97625815126050419</v>
      </c>
      <c r="M240" s="37">
        <f t="shared" si="45"/>
        <v>-0.46038521008403366</v>
      </c>
    </row>
    <row r="241" spans="1:13" x14ac:dyDescent="0.2">
      <c r="A241" s="17"/>
      <c r="B241" s="43" t="s">
        <v>478</v>
      </c>
      <c r="C241" s="17" t="s">
        <v>479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41"/>
        <v>0</v>
      </c>
      <c r="J241" s="18">
        <f t="shared" si="42"/>
        <v>0</v>
      </c>
      <c r="K241" s="37" t="str">
        <f t="shared" si="43"/>
        <v>NA</v>
      </c>
      <c r="L241" s="37" t="str">
        <f t="shared" si="44"/>
        <v>NA</v>
      </c>
      <c r="M241" s="37" t="str">
        <f t="shared" si="45"/>
        <v>NA</v>
      </c>
    </row>
    <row r="242" spans="1:13" x14ac:dyDescent="0.2">
      <c r="A242" s="17"/>
      <c r="B242" s="43" t="s">
        <v>234</v>
      </c>
      <c r="C242" s="17" t="s">
        <v>235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0</v>
      </c>
      <c r="K242" s="37" t="str">
        <f t="shared" si="43"/>
        <v>NA</v>
      </c>
      <c r="L242" s="37" t="str">
        <f t="shared" si="44"/>
        <v>NA</v>
      </c>
      <c r="M242" s="37" t="str">
        <f t="shared" si="45"/>
        <v>NA</v>
      </c>
    </row>
    <row r="243" spans="1:13" x14ac:dyDescent="0.2">
      <c r="A243" s="17"/>
      <c r="B243" s="43" t="s">
        <v>291</v>
      </c>
      <c r="C243" s="17" t="s">
        <v>292</v>
      </c>
      <c r="F243" s="18">
        <v>0</v>
      </c>
      <c r="G243" s="18">
        <v>0</v>
      </c>
      <c r="H243" s="18">
        <v>0</v>
      </c>
      <c r="I243" s="18">
        <f t="shared" si="41"/>
        <v>0</v>
      </c>
      <c r="J243" s="18">
        <f t="shared" si="42"/>
        <v>0</v>
      </c>
      <c r="K243" s="37" t="str">
        <f t="shared" si="43"/>
        <v>NA</v>
      </c>
      <c r="L243" s="37" t="str">
        <f t="shared" si="44"/>
        <v>NA</v>
      </c>
      <c r="M243" s="37" t="str">
        <f t="shared" si="45"/>
        <v>NA</v>
      </c>
    </row>
    <row r="244" spans="1:13" x14ac:dyDescent="0.2">
      <c r="A244" s="17"/>
      <c r="B244" s="43" t="s">
        <v>236</v>
      </c>
      <c r="C244" s="17" t="s">
        <v>237</v>
      </c>
      <c r="D244" s="18">
        <v>1575</v>
      </c>
      <c r="E244" s="18">
        <v>20000</v>
      </c>
      <c r="F244" s="18">
        <v>18.239999999999998</v>
      </c>
      <c r="G244" s="18">
        <v>52.49</v>
      </c>
      <c r="H244" s="18">
        <v>0</v>
      </c>
      <c r="I244" s="18">
        <f t="shared" si="41"/>
        <v>52.49</v>
      </c>
      <c r="J244" s="18">
        <f t="shared" si="42"/>
        <v>19947.509999999998</v>
      </c>
      <c r="K244" s="37">
        <f t="shared" si="43"/>
        <v>0.99737549999999997</v>
      </c>
      <c r="L244" s="37">
        <f t="shared" si="44"/>
        <v>-0.99908799999999987</v>
      </c>
      <c r="M244" s="37">
        <f t="shared" si="45"/>
        <v>-0.9965006666666667</v>
      </c>
    </row>
    <row r="245" spans="1:13" x14ac:dyDescent="0.2">
      <c r="A245" s="17"/>
      <c r="B245" s="43" t="s">
        <v>92</v>
      </c>
      <c r="C245" s="17" t="s">
        <v>93</v>
      </c>
      <c r="D245" s="18">
        <v>0</v>
      </c>
      <c r="E245" s="18">
        <v>2000</v>
      </c>
      <c r="F245" s="18">
        <v>0</v>
      </c>
      <c r="G245" s="18">
        <v>0</v>
      </c>
      <c r="H245" s="18">
        <v>0</v>
      </c>
      <c r="I245" s="18">
        <f t="shared" si="41"/>
        <v>0</v>
      </c>
      <c r="J245" s="18">
        <f t="shared" si="42"/>
        <v>2000</v>
      </c>
      <c r="K245" s="37">
        <f t="shared" si="43"/>
        <v>1</v>
      </c>
      <c r="L245" s="37">
        <f t="shared" si="44"/>
        <v>-1</v>
      </c>
      <c r="M245" s="37">
        <f t="shared" si="45"/>
        <v>-1</v>
      </c>
    </row>
    <row r="246" spans="1:13" x14ac:dyDescent="0.2">
      <c r="A246" s="17"/>
      <c r="B246" s="43" t="s">
        <v>94</v>
      </c>
      <c r="C246" s="17" t="s">
        <v>95</v>
      </c>
      <c r="D246" s="18">
        <v>7300</v>
      </c>
      <c r="E246" s="18">
        <v>25000</v>
      </c>
      <c r="F246" s="18">
        <v>1967.98</v>
      </c>
      <c r="G246" s="18">
        <v>14586.02</v>
      </c>
      <c r="H246" s="18">
        <v>0</v>
      </c>
      <c r="I246" s="18">
        <f t="shared" si="41"/>
        <v>14586.02</v>
      </c>
      <c r="J246" s="18">
        <f t="shared" si="42"/>
        <v>10413.98</v>
      </c>
      <c r="K246" s="37">
        <f t="shared" si="43"/>
        <v>0.41655919999999996</v>
      </c>
      <c r="L246" s="37">
        <f t="shared" si="44"/>
        <v>-0.92128080000000001</v>
      </c>
      <c r="M246" s="37">
        <f t="shared" si="45"/>
        <v>-0.22207893333333331</v>
      </c>
    </row>
    <row r="247" spans="1:13" x14ac:dyDescent="0.2">
      <c r="A247" s="17"/>
      <c r="B247" s="43" t="s">
        <v>98</v>
      </c>
      <c r="C247" s="17" t="s">
        <v>99</v>
      </c>
      <c r="D247" s="18">
        <v>54806</v>
      </c>
      <c r="E247" s="18">
        <v>101169</v>
      </c>
      <c r="F247" s="18">
        <v>2474.36</v>
      </c>
      <c r="G247" s="18">
        <v>15240.84</v>
      </c>
      <c r="H247" s="18">
        <v>2098.3900000000003</v>
      </c>
      <c r="I247" s="18">
        <f t="shared" si="41"/>
        <v>17339.23</v>
      </c>
      <c r="J247" s="18">
        <f t="shared" si="42"/>
        <v>83829.77</v>
      </c>
      <c r="K247" s="37">
        <f t="shared" si="43"/>
        <v>0.8286112346667458</v>
      </c>
      <c r="L247" s="37">
        <f t="shared" si="44"/>
        <v>-0.97554231039152306</v>
      </c>
      <c r="M247" s="37">
        <f t="shared" si="45"/>
        <v>-0.79913688975872055</v>
      </c>
    </row>
    <row r="248" spans="1:13" x14ac:dyDescent="0.2">
      <c r="A248" s="17"/>
      <c r="B248" s="43" t="s">
        <v>240</v>
      </c>
      <c r="C248" s="17" t="s">
        <v>241</v>
      </c>
      <c r="D248" s="18">
        <v>6950</v>
      </c>
      <c r="E248" s="18">
        <v>5400</v>
      </c>
      <c r="F248" s="18">
        <v>41.44</v>
      </c>
      <c r="G248" s="18">
        <v>284.44</v>
      </c>
      <c r="H248" s="18">
        <v>0</v>
      </c>
      <c r="I248" s="18">
        <f t="shared" si="41"/>
        <v>284.44</v>
      </c>
      <c r="J248" s="18">
        <f t="shared" si="42"/>
        <v>5115.5600000000004</v>
      </c>
      <c r="K248" s="37">
        <f t="shared" si="43"/>
        <v>0.94732592592592602</v>
      </c>
      <c r="L248" s="37">
        <f t="shared" si="44"/>
        <v>-0.99232592592592594</v>
      </c>
      <c r="M248" s="37">
        <f t="shared" si="45"/>
        <v>-0.92976790123456787</v>
      </c>
    </row>
    <row r="249" spans="1:13" x14ac:dyDescent="0.2">
      <c r="A249" s="17"/>
      <c r="B249" s="43" t="s">
        <v>100</v>
      </c>
      <c r="C249" s="17" t="s">
        <v>101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f t="shared" si="41"/>
        <v>0</v>
      </c>
      <c r="J249" s="18">
        <f t="shared" si="42"/>
        <v>0</v>
      </c>
      <c r="K249" s="37" t="str">
        <f t="shared" si="43"/>
        <v>NA</v>
      </c>
      <c r="L249" s="37" t="str">
        <f t="shared" si="44"/>
        <v>NA</v>
      </c>
      <c r="M249" s="37" t="str">
        <f t="shared" si="45"/>
        <v>NA</v>
      </c>
    </row>
    <row r="250" spans="1:13" x14ac:dyDescent="0.2">
      <c r="A250" s="17"/>
      <c r="B250" s="43" t="s">
        <v>102</v>
      </c>
      <c r="C250" s="17" t="s">
        <v>103</v>
      </c>
      <c r="D250" s="18">
        <v>5000</v>
      </c>
      <c r="E250" s="18">
        <v>57835</v>
      </c>
      <c r="F250" s="18">
        <v>179.81</v>
      </c>
      <c r="G250" s="18">
        <v>2228.1</v>
      </c>
      <c r="H250" s="18">
        <v>0</v>
      </c>
      <c r="I250" s="18">
        <f t="shared" si="41"/>
        <v>2228.1</v>
      </c>
      <c r="J250" s="18">
        <f t="shared" si="42"/>
        <v>55606.9</v>
      </c>
      <c r="K250" s="37">
        <f t="shared" si="43"/>
        <v>0.96147488544998705</v>
      </c>
      <c r="L250" s="37">
        <f t="shared" si="44"/>
        <v>-0.99689098296879053</v>
      </c>
      <c r="M250" s="37">
        <f t="shared" si="45"/>
        <v>-0.94863318059998269</v>
      </c>
    </row>
    <row r="251" spans="1:13" x14ac:dyDescent="0.2">
      <c r="A251" s="17"/>
      <c r="B251" s="43" t="s">
        <v>104</v>
      </c>
      <c r="C251" s="17" t="s">
        <v>105</v>
      </c>
      <c r="D251" s="18">
        <v>12200</v>
      </c>
      <c r="E251" s="18">
        <v>124932</v>
      </c>
      <c r="F251" s="18">
        <v>0</v>
      </c>
      <c r="G251" s="18">
        <v>87747.95</v>
      </c>
      <c r="H251" s="18">
        <v>12248</v>
      </c>
      <c r="I251" s="18">
        <f t="shared" si="41"/>
        <v>99995.95</v>
      </c>
      <c r="J251" s="18">
        <f t="shared" si="42"/>
        <v>24936.050000000003</v>
      </c>
      <c r="K251" s="37">
        <f t="shared" si="43"/>
        <v>0.19959698075753213</v>
      </c>
      <c r="L251" s="37">
        <f t="shared" si="44"/>
        <v>-1</v>
      </c>
      <c r="M251" s="37">
        <f t="shared" si="45"/>
        <v>-6.3512417421744127E-2</v>
      </c>
    </row>
    <row r="252" spans="1:13" x14ac:dyDescent="0.2">
      <c r="A252" s="17"/>
      <c r="B252" s="43" t="s">
        <v>106</v>
      </c>
      <c r="C252" s="17" t="s">
        <v>107</v>
      </c>
      <c r="D252" s="18">
        <v>0</v>
      </c>
      <c r="E252" s="18">
        <v>2000</v>
      </c>
      <c r="F252" s="18">
        <v>0</v>
      </c>
      <c r="G252" s="18">
        <v>0</v>
      </c>
      <c r="H252" s="18">
        <v>0</v>
      </c>
      <c r="I252" s="18">
        <f t="shared" si="41"/>
        <v>0</v>
      </c>
      <c r="J252" s="18">
        <f t="shared" si="42"/>
        <v>2000</v>
      </c>
      <c r="K252" s="37">
        <f t="shared" si="43"/>
        <v>1</v>
      </c>
      <c r="L252" s="37">
        <f t="shared" si="44"/>
        <v>-1</v>
      </c>
      <c r="M252" s="37">
        <f t="shared" si="45"/>
        <v>-1</v>
      </c>
    </row>
    <row r="253" spans="1:13" x14ac:dyDescent="0.2">
      <c r="A253" s="17"/>
      <c r="B253" s="43" t="s">
        <v>114</v>
      </c>
      <c r="C253" s="17" t="s">
        <v>115</v>
      </c>
      <c r="D253" s="18">
        <v>3000</v>
      </c>
      <c r="E253" s="18">
        <v>18000</v>
      </c>
      <c r="F253" s="18">
        <v>1815</v>
      </c>
      <c r="G253" s="18">
        <v>6625</v>
      </c>
      <c r="H253" s="18">
        <v>0</v>
      </c>
      <c r="I253" s="18">
        <f t="shared" si="41"/>
        <v>6625</v>
      </c>
      <c r="J253" s="18">
        <f t="shared" si="42"/>
        <v>11375</v>
      </c>
      <c r="K253" s="37">
        <f t="shared" si="43"/>
        <v>0.63194444444444442</v>
      </c>
      <c r="L253" s="37">
        <f t="shared" si="44"/>
        <v>-0.89916666666666667</v>
      </c>
      <c r="M253" s="37">
        <f t="shared" si="45"/>
        <v>-0.5092592592592593</v>
      </c>
    </row>
    <row r="254" spans="1:13" x14ac:dyDescent="0.2">
      <c r="A254" s="17"/>
      <c r="B254" s="43" t="s">
        <v>480</v>
      </c>
      <c r="C254" s="17" t="s">
        <v>481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f t="shared" si="41"/>
        <v>0</v>
      </c>
      <c r="J254" s="18">
        <f t="shared" si="42"/>
        <v>0</v>
      </c>
      <c r="K254" s="37" t="str">
        <f t="shared" si="43"/>
        <v>NA</v>
      </c>
      <c r="L254" s="37" t="str">
        <f t="shared" si="44"/>
        <v>NA</v>
      </c>
      <c r="M254" s="37" t="str">
        <f t="shared" si="45"/>
        <v>NA</v>
      </c>
    </row>
    <row r="255" spans="1:13" x14ac:dyDescent="0.2">
      <c r="A255" s="17"/>
      <c r="B255" s="43" t="s">
        <v>116</v>
      </c>
      <c r="C255" s="17" t="s">
        <v>117</v>
      </c>
      <c r="F255" s="18">
        <v>0</v>
      </c>
      <c r="G255" s="18">
        <v>0</v>
      </c>
      <c r="H255" s="18">
        <v>0</v>
      </c>
      <c r="I255" s="18">
        <f t="shared" si="41"/>
        <v>0</v>
      </c>
      <c r="J255" s="18">
        <f t="shared" si="42"/>
        <v>0</v>
      </c>
      <c r="K255" s="37" t="str">
        <f t="shared" si="43"/>
        <v>NA</v>
      </c>
      <c r="L255" s="37" t="str">
        <f t="shared" si="44"/>
        <v>NA</v>
      </c>
      <c r="M255" s="37" t="str">
        <f t="shared" si="45"/>
        <v>NA</v>
      </c>
    </row>
    <row r="256" spans="1:13" x14ac:dyDescent="0.2">
      <c r="A256" s="62" t="s">
        <v>482</v>
      </c>
      <c r="B256" s="63"/>
      <c r="C256" s="62"/>
      <c r="D256" s="64">
        <v>-1313778.9400000004</v>
      </c>
      <c r="E256" s="64">
        <v>8679715.3300000001</v>
      </c>
      <c r="F256" s="64">
        <v>326324.11</v>
      </c>
      <c r="G256" s="64">
        <v>3146945.6700000004</v>
      </c>
      <c r="H256" s="64">
        <v>25111.96</v>
      </c>
      <c r="I256" s="64">
        <f t="shared" si="41"/>
        <v>3172057.6300000004</v>
      </c>
      <c r="J256" s="64">
        <f t="shared" si="42"/>
        <v>5507657.6999999993</v>
      </c>
      <c r="K256" s="65">
        <f t="shared" si="43"/>
        <v>0.63454358704181135</v>
      </c>
      <c r="L256" s="65">
        <f t="shared" si="44"/>
        <v>-0.96240382344428799</v>
      </c>
      <c r="M256" s="65">
        <f t="shared" si="45"/>
        <v>-0.51658235316802725</v>
      </c>
    </row>
    <row r="257" spans="1:13" x14ac:dyDescent="0.2">
      <c r="A257" s="17" t="s">
        <v>125</v>
      </c>
      <c r="B257" s="43" t="s">
        <v>64</v>
      </c>
      <c r="C257" s="17" t="s">
        <v>65</v>
      </c>
      <c r="F257" s="18">
        <v>0</v>
      </c>
      <c r="G257" s="18">
        <v>0</v>
      </c>
      <c r="H257" s="18">
        <v>0</v>
      </c>
      <c r="I257" s="18">
        <f t="shared" si="41"/>
        <v>0</v>
      </c>
      <c r="J257" s="18">
        <f t="shared" si="42"/>
        <v>0</v>
      </c>
      <c r="K257" s="37" t="str">
        <f t="shared" si="43"/>
        <v>NA</v>
      </c>
      <c r="L257" s="37" t="str">
        <f t="shared" si="44"/>
        <v>NA</v>
      </c>
      <c r="M257" s="37" t="str">
        <f t="shared" si="45"/>
        <v>NA</v>
      </c>
    </row>
    <row r="258" spans="1:13" x14ac:dyDescent="0.2">
      <c r="A258" s="17"/>
      <c r="B258" s="43" t="s">
        <v>284</v>
      </c>
      <c r="C258" s="17" t="s">
        <v>285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f t="shared" si="41"/>
        <v>0</v>
      </c>
      <c r="J258" s="18">
        <f t="shared" si="42"/>
        <v>0</v>
      </c>
      <c r="K258" s="37" t="str">
        <f t="shared" si="43"/>
        <v>NA</v>
      </c>
      <c r="L258" s="37" t="str">
        <f t="shared" si="44"/>
        <v>NA</v>
      </c>
      <c r="M258" s="37" t="str">
        <f t="shared" si="45"/>
        <v>NA</v>
      </c>
    </row>
    <row r="259" spans="1:13" x14ac:dyDescent="0.2">
      <c r="A259" s="17"/>
      <c r="B259" s="43" t="s">
        <v>286</v>
      </c>
      <c r="C259" s="17" t="s">
        <v>287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f t="shared" si="41"/>
        <v>0</v>
      </c>
      <c r="J259" s="18">
        <f t="shared" si="42"/>
        <v>0</v>
      </c>
      <c r="K259" s="37" t="str">
        <f t="shared" si="43"/>
        <v>NA</v>
      </c>
      <c r="L259" s="37" t="str">
        <f t="shared" si="44"/>
        <v>NA</v>
      </c>
      <c r="M259" s="37" t="str">
        <f t="shared" si="45"/>
        <v>NA</v>
      </c>
    </row>
    <row r="260" spans="1:13" x14ac:dyDescent="0.2">
      <c r="A260" s="17"/>
      <c r="B260" s="43" t="s">
        <v>269</v>
      </c>
      <c r="C260" s="17" t="s">
        <v>270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f t="shared" si="41"/>
        <v>0</v>
      </c>
      <c r="J260" s="18">
        <f t="shared" si="42"/>
        <v>0</v>
      </c>
      <c r="K260" s="37" t="str">
        <f t="shared" si="43"/>
        <v>NA</v>
      </c>
      <c r="L260" s="37" t="str">
        <f t="shared" si="44"/>
        <v>NA</v>
      </c>
      <c r="M260" s="37" t="str">
        <f t="shared" si="45"/>
        <v>NA</v>
      </c>
    </row>
    <row r="261" spans="1:13" x14ac:dyDescent="0.2">
      <c r="A261" s="17"/>
      <c r="B261" s="43" t="s">
        <v>68</v>
      </c>
      <c r="C261" s="17" t="s">
        <v>69</v>
      </c>
      <c r="D261" s="18">
        <v>87110</v>
      </c>
      <c r="E261" s="18">
        <v>94365</v>
      </c>
      <c r="F261" s="18">
        <v>4167.5</v>
      </c>
      <c r="G261" s="18">
        <v>51078.66</v>
      </c>
      <c r="H261" s="18">
        <v>0</v>
      </c>
      <c r="I261" s="18">
        <f t="shared" si="41"/>
        <v>51078.66</v>
      </c>
      <c r="J261" s="18">
        <f t="shared" si="42"/>
        <v>43286.34</v>
      </c>
      <c r="K261" s="37">
        <f t="shared" si="43"/>
        <v>0.45871181052296928</v>
      </c>
      <c r="L261" s="37">
        <f t="shared" si="44"/>
        <v>-0.95583638001377624</v>
      </c>
      <c r="M261" s="37">
        <f t="shared" si="45"/>
        <v>-0.2782824140306257</v>
      </c>
    </row>
    <row r="262" spans="1:13" x14ac:dyDescent="0.2">
      <c r="A262" s="17"/>
      <c r="B262" s="43" t="s">
        <v>70</v>
      </c>
      <c r="C262" s="17" t="s">
        <v>71</v>
      </c>
      <c r="D262" s="18">
        <v>0</v>
      </c>
      <c r="E262" s="18">
        <v>431000</v>
      </c>
      <c r="F262" s="18">
        <v>0</v>
      </c>
      <c r="G262" s="18">
        <v>0</v>
      </c>
      <c r="H262" s="18">
        <v>0</v>
      </c>
      <c r="I262" s="18">
        <f t="shared" si="41"/>
        <v>0</v>
      </c>
      <c r="J262" s="18">
        <f t="shared" si="42"/>
        <v>431000</v>
      </c>
      <c r="K262" s="37">
        <f t="shared" si="43"/>
        <v>1</v>
      </c>
      <c r="L262" s="37">
        <f t="shared" si="44"/>
        <v>-1</v>
      </c>
      <c r="M262" s="37">
        <f t="shared" si="45"/>
        <v>-1</v>
      </c>
    </row>
    <row r="263" spans="1:13" x14ac:dyDescent="0.2">
      <c r="A263" s="17"/>
      <c r="B263" s="43" t="s">
        <v>120</v>
      </c>
      <c r="C263" s="17" t="s">
        <v>121</v>
      </c>
      <c r="D263" s="18">
        <v>514189</v>
      </c>
      <c r="E263" s="18">
        <v>505250</v>
      </c>
      <c r="F263" s="18">
        <v>63718.96</v>
      </c>
      <c r="G263" s="18">
        <v>507060.33</v>
      </c>
      <c r="H263" s="18">
        <v>0</v>
      </c>
      <c r="I263" s="18">
        <f t="shared" si="41"/>
        <v>507060.33</v>
      </c>
      <c r="J263" s="18">
        <f t="shared" si="42"/>
        <v>-1810.3300000000163</v>
      </c>
      <c r="K263" s="37">
        <f t="shared" si="43"/>
        <v>-3.5830380999505519E-3</v>
      </c>
      <c r="L263" s="37">
        <f t="shared" si="44"/>
        <v>-0.87388627412172193</v>
      </c>
      <c r="M263" s="37">
        <f t="shared" si="45"/>
        <v>0.33811071746660076</v>
      </c>
    </row>
    <row r="264" spans="1:13" x14ac:dyDescent="0.2">
      <c r="A264" s="17"/>
      <c r="B264" s="43" t="s">
        <v>72</v>
      </c>
      <c r="C264" s="17" t="s">
        <v>73</v>
      </c>
      <c r="D264" s="18">
        <v>1700000</v>
      </c>
      <c r="E264" s="18">
        <v>3400000</v>
      </c>
      <c r="F264" s="18">
        <v>0</v>
      </c>
      <c r="G264" s="18">
        <v>0</v>
      </c>
      <c r="H264" s="18">
        <v>0</v>
      </c>
      <c r="I264" s="18">
        <f t="shared" si="41"/>
        <v>0</v>
      </c>
      <c r="J264" s="18">
        <f t="shared" si="42"/>
        <v>3400000</v>
      </c>
      <c r="K264" s="37">
        <f t="shared" si="43"/>
        <v>1</v>
      </c>
      <c r="L264" s="37">
        <f t="shared" si="44"/>
        <v>-1</v>
      </c>
      <c r="M264" s="37">
        <f t="shared" si="45"/>
        <v>-1</v>
      </c>
    </row>
    <row r="265" spans="1:13" x14ac:dyDescent="0.2">
      <c r="A265" s="17"/>
      <c r="B265" s="43" t="s">
        <v>222</v>
      </c>
      <c r="C265" s="17" t="s">
        <v>223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f t="shared" si="41"/>
        <v>0</v>
      </c>
      <c r="J265" s="18">
        <f t="shared" si="42"/>
        <v>0</v>
      </c>
      <c r="K265" s="37" t="str">
        <f t="shared" si="43"/>
        <v>NA</v>
      </c>
      <c r="L265" s="37" t="str">
        <f t="shared" si="44"/>
        <v>NA</v>
      </c>
      <c r="M265" s="37" t="str">
        <f t="shared" si="45"/>
        <v>NA</v>
      </c>
    </row>
    <row r="266" spans="1:13" x14ac:dyDescent="0.2">
      <c r="A266" s="17"/>
      <c r="B266" s="43" t="s">
        <v>74</v>
      </c>
      <c r="C266" s="17" t="s">
        <v>75</v>
      </c>
      <c r="D266" s="18">
        <v>79380</v>
      </c>
      <c r="E266" s="18">
        <v>136080</v>
      </c>
      <c r="F266" s="18">
        <v>14175</v>
      </c>
      <c r="G266" s="18">
        <v>109147.5</v>
      </c>
      <c r="H266" s="18">
        <v>0</v>
      </c>
      <c r="I266" s="18">
        <f t="shared" si="41"/>
        <v>109147.5</v>
      </c>
      <c r="J266" s="18">
        <f t="shared" si="42"/>
        <v>26932.5</v>
      </c>
      <c r="K266" s="37">
        <f t="shared" si="43"/>
        <v>0.19791666666666666</v>
      </c>
      <c r="L266" s="37">
        <f t="shared" si="44"/>
        <v>-0.89583333333333337</v>
      </c>
      <c r="M266" s="37">
        <f t="shared" si="45"/>
        <v>6.9444444444444448E-2</v>
      </c>
    </row>
    <row r="267" spans="1:13" x14ac:dyDescent="0.2">
      <c r="A267" s="17"/>
      <c r="B267" s="43" t="s">
        <v>76</v>
      </c>
      <c r="C267" s="17" t="s">
        <v>77</v>
      </c>
      <c r="D267" s="18">
        <v>119117.32999999999</v>
      </c>
      <c r="E267" s="18">
        <v>208863</v>
      </c>
      <c r="F267" s="18">
        <v>18191.16</v>
      </c>
      <c r="G267" s="18">
        <v>136949.47</v>
      </c>
      <c r="H267" s="18">
        <v>0</v>
      </c>
      <c r="I267" s="18">
        <f t="shared" si="41"/>
        <v>136949.47</v>
      </c>
      <c r="J267" s="18">
        <f t="shared" si="42"/>
        <v>71913.53</v>
      </c>
      <c r="K267" s="37">
        <f t="shared" si="43"/>
        <v>0.34430957134581042</v>
      </c>
      <c r="L267" s="37">
        <f t="shared" si="44"/>
        <v>-0.9129038652130822</v>
      </c>
      <c r="M267" s="37">
        <f t="shared" si="45"/>
        <v>-0.1257460951277472</v>
      </c>
    </row>
    <row r="268" spans="1:13" x14ac:dyDescent="0.2">
      <c r="A268" s="17"/>
      <c r="B268" s="43" t="s">
        <v>82</v>
      </c>
      <c r="C268" s="17" t="s">
        <v>83</v>
      </c>
      <c r="D268" s="18">
        <v>60984.43</v>
      </c>
      <c r="E268" s="18">
        <v>117413</v>
      </c>
      <c r="F268" s="18">
        <v>3337.73</v>
      </c>
      <c r="G268" s="18">
        <v>27120.699999999993</v>
      </c>
      <c r="H268" s="18">
        <v>0</v>
      </c>
      <c r="I268" s="18">
        <f t="shared" si="41"/>
        <v>27120.699999999993</v>
      </c>
      <c r="J268" s="18">
        <f t="shared" si="42"/>
        <v>90292.3</v>
      </c>
      <c r="K268" s="37">
        <f t="shared" si="43"/>
        <v>0.76901450435641716</v>
      </c>
      <c r="L268" s="37">
        <f t="shared" si="44"/>
        <v>-0.97157273896416929</v>
      </c>
      <c r="M268" s="37">
        <f t="shared" si="45"/>
        <v>-0.69201933914188951</v>
      </c>
    </row>
    <row r="269" spans="1:13" x14ac:dyDescent="0.2">
      <c r="A269" s="17"/>
      <c r="B269" s="43" t="s">
        <v>84</v>
      </c>
      <c r="C269" s="17" t="s">
        <v>85</v>
      </c>
      <c r="D269" s="18">
        <v>26144855</v>
      </c>
      <c r="E269" s="18">
        <v>473311</v>
      </c>
      <c r="F269" s="18">
        <v>0</v>
      </c>
      <c r="G269" s="18">
        <v>0</v>
      </c>
      <c r="H269" s="18">
        <v>0</v>
      </c>
      <c r="I269" s="18">
        <f t="shared" si="41"/>
        <v>0</v>
      </c>
      <c r="J269" s="18">
        <f t="shared" si="42"/>
        <v>473311</v>
      </c>
      <c r="K269" s="37">
        <f t="shared" si="43"/>
        <v>1</v>
      </c>
      <c r="L269" s="37">
        <f t="shared" si="44"/>
        <v>-1</v>
      </c>
      <c r="M269" s="37">
        <f t="shared" si="45"/>
        <v>-1</v>
      </c>
    </row>
    <row r="270" spans="1:13" x14ac:dyDescent="0.2">
      <c r="A270" s="17"/>
      <c r="B270" s="43" t="s">
        <v>478</v>
      </c>
      <c r="C270" s="17" t="s">
        <v>479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f t="shared" si="41"/>
        <v>0</v>
      </c>
      <c r="J270" s="18">
        <f t="shared" si="42"/>
        <v>0</v>
      </c>
      <c r="K270" s="37" t="str">
        <f t="shared" si="43"/>
        <v>NA</v>
      </c>
      <c r="L270" s="37" t="str">
        <f t="shared" si="44"/>
        <v>NA</v>
      </c>
      <c r="M270" s="37" t="str">
        <f t="shared" si="45"/>
        <v>NA</v>
      </c>
    </row>
    <row r="271" spans="1:13" x14ac:dyDescent="0.2">
      <c r="A271" s="17"/>
      <c r="B271" s="43" t="s">
        <v>90</v>
      </c>
      <c r="C271" s="17" t="s">
        <v>91</v>
      </c>
      <c r="D271" s="18">
        <v>0</v>
      </c>
      <c r="E271" s="18">
        <v>1650</v>
      </c>
      <c r="F271" s="18">
        <v>0</v>
      </c>
      <c r="G271" s="18">
        <v>144.74</v>
      </c>
      <c r="H271" s="18">
        <v>1438.18</v>
      </c>
      <c r="I271" s="18">
        <f t="shared" si="41"/>
        <v>1582.92</v>
      </c>
      <c r="J271" s="18">
        <f t="shared" si="42"/>
        <v>67.079999999999927</v>
      </c>
      <c r="K271" s="37">
        <f t="shared" si="43"/>
        <v>4.0654545454545409E-2</v>
      </c>
      <c r="L271" s="37">
        <f t="shared" si="44"/>
        <v>-1</v>
      </c>
      <c r="M271" s="37">
        <f t="shared" si="45"/>
        <v>-0.88303838383838384</v>
      </c>
    </row>
    <row r="272" spans="1:13" x14ac:dyDescent="0.2">
      <c r="A272" s="17"/>
      <c r="B272" s="43" t="s">
        <v>92</v>
      </c>
      <c r="C272" s="17" t="s">
        <v>93</v>
      </c>
      <c r="D272" s="18">
        <v>275433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41"/>
        <v>0</v>
      </c>
      <c r="J272" s="18">
        <f t="shared" si="42"/>
        <v>0</v>
      </c>
      <c r="K272" s="37" t="str">
        <f t="shared" si="43"/>
        <v>NA</v>
      </c>
      <c r="L272" s="37" t="str">
        <f t="shared" si="44"/>
        <v>NA</v>
      </c>
      <c r="M272" s="37" t="str">
        <f t="shared" si="45"/>
        <v>NA</v>
      </c>
    </row>
    <row r="273" spans="1:13" x14ac:dyDescent="0.2">
      <c r="A273" s="17"/>
      <c r="B273" s="43" t="s">
        <v>94</v>
      </c>
      <c r="C273" s="17" t="s">
        <v>95</v>
      </c>
      <c r="D273" s="18">
        <v>0</v>
      </c>
      <c r="E273" s="18">
        <v>0</v>
      </c>
      <c r="F273" s="18">
        <v>0</v>
      </c>
      <c r="G273" s="18">
        <v>-14.5</v>
      </c>
      <c r="H273" s="18">
        <v>0</v>
      </c>
      <c r="I273" s="18">
        <f t="shared" si="41"/>
        <v>-14.5</v>
      </c>
      <c r="J273" s="18">
        <f t="shared" si="42"/>
        <v>14.5</v>
      </c>
      <c r="K273" s="37" t="str">
        <f t="shared" si="43"/>
        <v>NA</v>
      </c>
      <c r="L273" s="37" t="str">
        <f t="shared" si="44"/>
        <v>NA</v>
      </c>
      <c r="M273" s="37" t="str">
        <f t="shared" si="45"/>
        <v>NA</v>
      </c>
    </row>
    <row r="274" spans="1:13" x14ac:dyDescent="0.2">
      <c r="A274" s="17"/>
      <c r="B274" s="43" t="s">
        <v>96</v>
      </c>
      <c r="C274" s="17" t="s">
        <v>97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1"/>
        <v>0</v>
      </c>
      <c r="J274" s="18">
        <f t="shared" si="42"/>
        <v>0</v>
      </c>
      <c r="K274" s="37" t="str">
        <f t="shared" si="43"/>
        <v>NA</v>
      </c>
      <c r="L274" s="37" t="str">
        <f t="shared" si="44"/>
        <v>NA</v>
      </c>
      <c r="M274" s="37" t="str">
        <f t="shared" si="45"/>
        <v>NA</v>
      </c>
    </row>
    <row r="275" spans="1:13" x14ac:dyDescent="0.2">
      <c r="A275" s="17"/>
      <c r="B275" s="43" t="s">
        <v>98</v>
      </c>
      <c r="C275" s="17" t="s">
        <v>99</v>
      </c>
      <c r="D275" s="18">
        <v>102055.66</v>
      </c>
      <c r="E275" s="18">
        <v>16490.66</v>
      </c>
      <c r="F275" s="18">
        <v>300</v>
      </c>
      <c r="G275" s="18">
        <v>13756.560000000001</v>
      </c>
      <c r="H275" s="18">
        <v>581.86</v>
      </c>
      <c r="I275" s="18">
        <f t="shared" si="41"/>
        <v>14338.420000000002</v>
      </c>
      <c r="J275" s="18">
        <f t="shared" si="42"/>
        <v>2152.239999999998</v>
      </c>
      <c r="K275" s="37">
        <f t="shared" si="43"/>
        <v>0.13051266595757829</v>
      </c>
      <c r="L275" s="37">
        <f t="shared" si="44"/>
        <v>-0.98180788397796082</v>
      </c>
      <c r="M275" s="37">
        <f t="shared" si="45"/>
        <v>0.11227082481841257</v>
      </c>
    </row>
    <row r="276" spans="1:13" x14ac:dyDescent="0.2">
      <c r="A276" s="17"/>
      <c r="B276" s="43" t="s">
        <v>240</v>
      </c>
      <c r="C276" s="17" t="s">
        <v>241</v>
      </c>
      <c r="D276" s="18">
        <v>845000</v>
      </c>
      <c r="E276" s="18">
        <v>0</v>
      </c>
      <c r="F276" s="18">
        <v>0</v>
      </c>
      <c r="G276" s="18">
        <v>20509.759999999998</v>
      </c>
      <c r="H276" s="18">
        <v>0</v>
      </c>
      <c r="I276" s="18">
        <f t="shared" si="41"/>
        <v>20509.759999999998</v>
      </c>
      <c r="J276" s="18">
        <f t="shared" si="42"/>
        <v>-20509.759999999998</v>
      </c>
      <c r="K276" s="37" t="str">
        <f t="shared" si="43"/>
        <v>NA</v>
      </c>
      <c r="L276" s="37" t="str">
        <f t="shared" si="44"/>
        <v>NA</v>
      </c>
      <c r="M276" s="37" t="str">
        <f t="shared" si="45"/>
        <v>NA</v>
      </c>
    </row>
    <row r="277" spans="1:13" x14ac:dyDescent="0.2">
      <c r="A277" s="17"/>
      <c r="B277" s="43" t="s">
        <v>100</v>
      </c>
      <c r="C277" s="17" t="s">
        <v>101</v>
      </c>
      <c r="D277" s="18">
        <v>1396752.5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1"/>
        <v>0</v>
      </c>
      <c r="J277" s="18">
        <f t="shared" si="42"/>
        <v>0</v>
      </c>
      <c r="K277" s="37" t="str">
        <f t="shared" si="43"/>
        <v>NA</v>
      </c>
      <c r="L277" s="37" t="str">
        <f t="shared" si="44"/>
        <v>NA</v>
      </c>
      <c r="M277" s="37" t="str">
        <f t="shared" si="45"/>
        <v>NA</v>
      </c>
    </row>
    <row r="278" spans="1:13" x14ac:dyDescent="0.2">
      <c r="A278" s="17"/>
      <c r="B278" s="43" t="s">
        <v>102</v>
      </c>
      <c r="C278" s="17" t="s">
        <v>103</v>
      </c>
      <c r="D278" s="18">
        <v>0</v>
      </c>
      <c r="E278" s="18">
        <v>3620</v>
      </c>
      <c r="F278" s="18">
        <v>0</v>
      </c>
      <c r="G278" s="18">
        <v>2850</v>
      </c>
      <c r="H278" s="18">
        <v>0</v>
      </c>
      <c r="I278" s="18">
        <f t="shared" ref="I278:I382" si="46">SUM(G278:H278)</f>
        <v>2850</v>
      </c>
      <c r="J278" s="18">
        <f t="shared" ref="J278:J382" si="47">E278-I278</f>
        <v>770</v>
      </c>
      <c r="K278" s="37">
        <f t="shared" ref="K278:K382" si="48">IF(E278=0,"NA",J278/E278)</f>
        <v>0.212707182320442</v>
      </c>
      <c r="L278" s="37">
        <f t="shared" ref="L278:L382" si="49">IF(E278=0,"NA",(  ( F278 - (E278/$L$6)) / (E278/$L$6)))</f>
        <v>-1</v>
      </c>
      <c r="M278" s="37">
        <f t="shared" ref="M278:M382" si="50">IF(E278=0,"NA",(  ( G278 - ($M$6*(E278/12))) / ($M$6*(E278/12))))</f>
        <v>4.9723756906077346E-2</v>
      </c>
    </row>
    <row r="279" spans="1:13" x14ac:dyDescent="0.2">
      <c r="A279" s="17"/>
      <c r="B279" s="43" t="s">
        <v>104</v>
      </c>
      <c r="C279" s="17" t="s">
        <v>105</v>
      </c>
      <c r="D279" s="18">
        <v>0</v>
      </c>
      <c r="E279" s="18">
        <v>0</v>
      </c>
      <c r="F279" s="18">
        <v>0</v>
      </c>
      <c r="G279" s="18">
        <v>94723.66</v>
      </c>
      <c r="H279" s="18">
        <v>1860.6</v>
      </c>
      <c r="I279" s="18">
        <f t="shared" si="46"/>
        <v>96584.260000000009</v>
      </c>
      <c r="J279" s="18">
        <f t="shared" si="47"/>
        <v>-96584.260000000009</v>
      </c>
      <c r="K279" s="37" t="str">
        <f t="shared" si="48"/>
        <v>NA</v>
      </c>
      <c r="L279" s="37" t="str">
        <f t="shared" si="49"/>
        <v>NA</v>
      </c>
      <c r="M279" s="37" t="str">
        <f t="shared" si="50"/>
        <v>NA</v>
      </c>
    </row>
    <row r="280" spans="1:13" x14ac:dyDescent="0.2">
      <c r="A280" s="17"/>
      <c r="B280" s="43" t="s">
        <v>114</v>
      </c>
      <c r="C280" s="17" t="s">
        <v>115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46"/>
        <v>0</v>
      </c>
      <c r="J280" s="18">
        <f t="shared" si="47"/>
        <v>0</v>
      </c>
      <c r="K280" s="37" t="str">
        <f t="shared" si="48"/>
        <v>NA</v>
      </c>
      <c r="L280" s="37" t="str">
        <f t="shared" si="49"/>
        <v>NA</v>
      </c>
      <c r="M280" s="37" t="str">
        <f t="shared" si="50"/>
        <v>NA</v>
      </c>
    </row>
    <row r="281" spans="1:13" x14ac:dyDescent="0.2">
      <c r="A281" s="17"/>
      <c r="B281" s="43" t="s">
        <v>480</v>
      </c>
      <c r="C281" s="17" t="s">
        <v>481</v>
      </c>
      <c r="D281" s="18">
        <v>21085705.280000001</v>
      </c>
      <c r="E281" s="18">
        <v>69587381.280000001</v>
      </c>
      <c r="F281" s="18">
        <v>0</v>
      </c>
      <c r="G281" s="18">
        <v>0</v>
      </c>
      <c r="H281" s="18">
        <v>0</v>
      </c>
      <c r="I281" s="18">
        <f t="shared" si="46"/>
        <v>0</v>
      </c>
      <c r="J281" s="18">
        <f t="shared" si="47"/>
        <v>69587381.280000001</v>
      </c>
      <c r="K281" s="37">
        <f t="shared" si="48"/>
        <v>1</v>
      </c>
      <c r="L281" s="37">
        <f t="shared" si="49"/>
        <v>-1</v>
      </c>
      <c r="M281" s="37">
        <f t="shared" si="50"/>
        <v>-1</v>
      </c>
    </row>
    <row r="282" spans="1:13" x14ac:dyDescent="0.2">
      <c r="A282" s="17"/>
      <c r="B282" s="43" t="s">
        <v>116</v>
      </c>
      <c r="C282" s="17" t="s">
        <v>117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f t="shared" si="46"/>
        <v>0</v>
      </c>
      <c r="J282" s="18">
        <f t="shared" si="47"/>
        <v>0</v>
      </c>
      <c r="K282" s="37" t="str">
        <f t="shared" si="48"/>
        <v>NA</v>
      </c>
      <c r="L282" s="37" t="str">
        <f t="shared" si="49"/>
        <v>NA</v>
      </c>
      <c r="M282" s="37" t="str">
        <f t="shared" si="50"/>
        <v>NA</v>
      </c>
    </row>
    <row r="283" spans="1:13" x14ac:dyDescent="0.2">
      <c r="A283" s="62" t="s">
        <v>126</v>
      </c>
      <c r="B283" s="63"/>
      <c r="C283" s="62"/>
      <c r="D283" s="64">
        <v>52410582.200000003</v>
      </c>
      <c r="E283" s="64">
        <v>74975423.939999998</v>
      </c>
      <c r="F283" s="64">
        <v>103890.34999999999</v>
      </c>
      <c r="G283" s="64">
        <v>963326.88</v>
      </c>
      <c r="H283" s="64">
        <v>3880.64</v>
      </c>
      <c r="I283" s="64">
        <f t="shared" si="46"/>
        <v>967207.52</v>
      </c>
      <c r="J283" s="64">
        <f t="shared" si="47"/>
        <v>74008216.420000002</v>
      </c>
      <c r="K283" s="65">
        <f t="shared" si="48"/>
        <v>0.98709967254371223</v>
      </c>
      <c r="L283" s="65">
        <f t="shared" si="49"/>
        <v>-0.99861434127957538</v>
      </c>
      <c r="M283" s="65">
        <f t="shared" si="50"/>
        <v>-0.98286857516100357</v>
      </c>
    </row>
    <row r="284" spans="1:13" x14ac:dyDescent="0.2">
      <c r="A284" s="17" t="s">
        <v>311</v>
      </c>
      <c r="B284" s="43" t="s">
        <v>67</v>
      </c>
      <c r="C284" s="17" t="s">
        <v>66</v>
      </c>
      <c r="D284" s="18">
        <v>0</v>
      </c>
      <c r="E284" s="18">
        <v>0</v>
      </c>
      <c r="F284" s="18">
        <v>0</v>
      </c>
      <c r="G284" s="18">
        <v>910.04</v>
      </c>
      <c r="H284" s="18">
        <v>0</v>
      </c>
      <c r="I284" s="18">
        <f t="shared" si="46"/>
        <v>910.04</v>
      </c>
      <c r="J284" s="18">
        <f t="shared" si="47"/>
        <v>-910.04</v>
      </c>
      <c r="K284" s="37" t="str">
        <f t="shared" si="48"/>
        <v>NA</v>
      </c>
      <c r="L284" s="37" t="str">
        <f t="shared" si="49"/>
        <v>NA</v>
      </c>
      <c r="M284" s="37" t="str">
        <f t="shared" si="50"/>
        <v>NA</v>
      </c>
    </row>
    <row r="285" spans="1:13" x14ac:dyDescent="0.2">
      <c r="A285" s="17"/>
      <c r="B285" s="43" t="s">
        <v>204</v>
      </c>
      <c r="C285" s="17" t="s">
        <v>205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6"/>
        <v>0</v>
      </c>
      <c r="J285" s="18">
        <f t="shared" si="47"/>
        <v>0</v>
      </c>
      <c r="K285" s="37" t="str">
        <f t="shared" si="48"/>
        <v>NA</v>
      </c>
      <c r="L285" s="37" t="str">
        <f t="shared" si="49"/>
        <v>NA</v>
      </c>
      <c r="M285" s="37" t="str">
        <f t="shared" si="50"/>
        <v>NA</v>
      </c>
    </row>
    <row r="286" spans="1:13" x14ac:dyDescent="0.2">
      <c r="A286" s="17"/>
      <c r="B286" s="43" t="s">
        <v>312</v>
      </c>
      <c r="C286" s="17" t="s">
        <v>313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46"/>
        <v>0</v>
      </c>
      <c r="J286" s="18">
        <f t="shared" si="47"/>
        <v>0</v>
      </c>
      <c r="K286" s="37" t="str">
        <f t="shared" si="48"/>
        <v>NA</v>
      </c>
      <c r="L286" s="37" t="str">
        <f t="shared" si="49"/>
        <v>NA</v>
      </c>
      <c r="M286" s="37" t="str">
        <f t="shared" si="50"/>
        <v>NA</v>
      </c>
    </row>
    <row r="287" spans="1:13" x14ac:dyDescent="0.2">
      <c r="A287" s="17"/>
      <c r="B287" s="43" t="s">
        <v>68</v>
      </c>
      <c r="C287" s="17" t="s">
        <v>69</v>
      </c>
      <c r="D287" s="18">
        <v>155324.10999999999</v>
      </c>
      <c r="E287" s="18">
        <v>139079</v>
      </c>
      <c r="F287" s="18">
        <v>12756.62</v>
      </c>
      <c r="G287" s="18">
        <v>111053.19</v>
      </c>
      <c r="H287" s="18">
        <v>0</v>
      </c>
      <c r="I287" s="18">
        <f t="shared" si="46"/>
        <v>111053.19</v>
      </c>
      <c r="J287" s="18">
        <f t="shared" si="47"/>
        <v>28025.809999999998</v>
      </c>
      <c r="K287" s="37">
        <f t="shared" si="48"/>
        <v>0.20151000510501224</v>
      </c>
      <c r="L287" s="37">
        <f t="shared" si="49"/>
        <v>-0.9082778852306963</v>
      </c>
      <c r="M287" s="37">
        <f t="shared" si="50"/>
        <v>6.4653326526650345E-2</v>
      </c>
    </row>
    <row r="288" spans="1:13" x14ac:dyDescent="0.2">
      <c r="A288" s="17"/>
      <c r="B288" s="43" t="s">
        <v>128</v>
      </c>
      <c r="C288" s="17" t="s">
        <v>129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46"/>
        <v>0</v>
      </c>
      <c r="J288" s="18">
        <f t="shared" si="47"/>
        <v>0</v>
      </c>
      <c r="K288" s="37" t="str">
        <f t="shared" si="48"/>
        <v>NA</v>
      </c>
      <c r="L288" s="37" t="str">
        <f t="shared" si="49"/>
        <v>NA</v>
      </c>
      <c r="M288" s="37" t="str">
        <f t="shared" si="50"/>
        <v>NA</v>
      </c>
    </row>
    <row r="289" spans="1:13" x14ac:dyDescent="0.2">
      <c r="A289" s="17"/>
      <c r="B289" s="43" t="s">
        <v>70</v>
      </c>
      <c r="C289" s="17" t="s">
        <v>71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f t="shared" si="46"/>
        <v>0</v>
      </c>
      <c r="J289" s="18">
        <f t="shared" si="47"/>
        <v>0</v>
      </c>
      <c r="K289" s="37" t="str">
        <f t="shared" si="48"/>
        <v>NA</v>
      </c>
      <c r="L289" s="37" t="str">
        <f t="shared" si="49"/>
        <v>NA</v>
      </c>
      <c r="M289" s="37" t="str">
        <f t="shared" si="50"/>
        <v>NA</v>
      </c>
    </row>
    <row r="290" spans="1:13" x14ac:dyDescent="0.2">
      <c r="A290" s="17"/>
      <c r="B290" s="43" t="s">
        <v>72</v>
      </c>
      <c r="C290" s="17" t="s">
        <v>73</v>
      </c>
      <c r="D290" s="18">
        <v>1500000</v>
      </c>
      <c r="E290" s="18">
        <v>3000000</v>
      </c>
      <c r="F290" s="18">
        <v>0</v>
      </c>
      <c r="G290" s="18">
        <v>40025</v>
      </c>
      <c r="H290" s="18">
        <v>0</v>
      </c>
      <c r="I290" s="18">
        <f t="shared" si="46"/>
        <v>40025</v>
      </c>
      <c r="J290" s="18">
        <f t="shared" si="47"/>
        <v>2959975</v>
      </c>
      <c r="K290" s="37">
        <f t="shared" si="48"/>
        <v>0.9866583333333333</v>
      </c>
      <c r="L290" s="37">
        <f t="shared" si="49"/>
        <v>-1</v>
      </c>
      <c r="M290" s="37">
        <f t="shared" si="50"/>
        <v>-0.98221111111111115</v>
      </c>
    </row>
    <row r="291" spans="1:13" x14ac:dyDescent="0.2">
      <c r="A291" s="17"/>
      <c r="B291" s="43" t="s">
        <v>74</v>
      </c>
      <c r="C291" s="17" t="s">
        <v>75</v>
      </c>
      <c r="D291" s="18">
        <v>45360</v>
      </c>
      <c r="E291" s="18">
        <v>34020</v>
      </c>
      <c r="F291" s="18">
        <v>3780</v>
      </c>
      <c r="G291" s="18">
        <v>27405</v>
      </c>
      <c r="H291" s="18">
        <v>0</v>
      </c>
      <c r="I291" s="18">
        <f t="shared" si="46"/>
        <v>27405</v>
      </c>
      <c r="J291" s="18">
        <f t="shared" si="47"/>
        <v>6615</v>
      </c>
      <c r="K291" s="37">
        <f t="shared" si="48"/>
        <v>0.19444444444444445</v>
      </c>
      <c r="L291" s="37">
        <f t="shared" si="49"/>
        <v>-0.88888888888888884</v>
      </c>
      <c r="M291" s="37">
        <f t="shared" si="50"/>
        <v>7.407407407407407E-2</v>
      </c>
    </row>
    <row r="292" spans="1:13" x14ac:dyDescent="0.2">
      <c r="A292" s="17"/>
      <c r="B292" s="43" t="s">
        <v>76</v>
      </c>
      <c r="C292" s="17" t="s">
        <v>77</v>
      </c>
      <c r="D292" s="18">
        <v>30769.7</v>
      </c>
      <c r="E292" s="18">
        <v>27552</v>
      </c>
      <c r="F292" s="18">
        <v>2548.7800000000002</v>
      </c>
      <c r="G292" s="18">
        <v>20501.900000000001</v>
      </c>
      <c r="H292" s="18">
        <v>0</v>
      </c>
      <c r="I292" s="18">
        <f t="shared" si="46"/>
        <v>20501.900000000001</v>
      </c>
      <c r="J292" s="18">
        <f t="shared" si="47"/>
        <v>7050.0999999999985</v>
      </c>
      <c r="K292" s="37">
        <f t="shared" si="48"/>
        <v>0.25588342044134721</v>
      </c>
      <c r="L292" s="37">
        <f t="shared" si="49"/>
        <v>-0.90749201509872246</v>
      </c>
      <c r="M292" s="37">
        <f t="shared" si="50"/>
        <v>-7.8445605884629576E-3</v>
      </c>
    </row>
    <row r="293" spans="1:13" x14ac:dyDescent="0.2">
      <c r="A293" s="17"/>
      <c r="B293" s="43" t="s">
        <v>82</v>
      </c>
      <c r="C293" s="17" t="s">
        <v>83</v>
      </c>
      <c r="D293" s="18">
        <v>45364.17</v>
      </c>
      <c r="E293" s="18">
        <v>82850</v>
      </c>
      <c r="F293" s="18">
        <v>572.64</v>
      </c>
      <c r="G293" s="18">
        <v>6082.3399999999992</v>
      </c>
      <c r="H293" s="18">
        <v>0</v>
      </c>
      <c r="I293" s="18">
        <f t="shared" si="46"/>
        <v>6082.3399999999992</v>
      </c>
      <c r="J293" s="18">
        <f t="shared" si="47"/>
        <v>76767.66</v>
      </c>
      <c r="K293" s="37">
        <f t="shared" si="48"/>
        <v>0.9265861194930598</v>
      </c>
      <c r="L293" s="37">
        <f t="shared" si="49"/>
        <v>-0.99308823174411587</v>
      </c>
      <c r="M293" s="37">
        <f t="shared" si="50"/>
        <v>-0.90211482599074644</v>
      </c>
    </row>
    <row r="294" spans="1:13" x14ac:dyDescent="0.2">
      <c r="A294" s="17"/>
      <c r="B294" s="43" t="s">
        <v>84</v>
      </c>
      <c r="C294" s="17" t="s">
        <v>85</v>
      </c>
      <c r="D294" s="18">
        <v>26237645</v>
      </c>
      <c r="E294" s="18">
        <v>394221.27</v>
      </c>
      <c r="F294" s="18">
        <v>0</v>
      </c>
      <c r="G294" s="18">
        <v>18000</v>
      </c>
      <c r="H294" s="18">
        <v>0</v>
      </c>
      <c r="I294" s="18">
        <f t="shared" si="46"/>
        <v>18000</v>
      </c>
      <c r="J294" s="18">
        <f t="shared" si="47"/>
        <v>376221.27</v>
      </c>
      <c r="K294" s="37">
        <f t="shared" si="48"/>
        <v>0.95434036321784466</v>
      </c>
      <c r="L294" s="37">
        <f t="shared" si="49"/>
        <v>-1</v>
      </c>
      <c r="M294" s="37">
        <f t="shared" si="50"/>
        <v>-0.93912048429045947</v>
      </c>
    </row>
    <row r="295" spans="1:13" x14ac:dyDescent="0.2">
      <c r="A295" s="17"/>
      <c r="B295" s="43" t="s">
        <v>236</v>
      </c>
      <c r="C295" s="17" t="s">
        <v>237</v>
      </c>
      <c r="D295" s="18">
        <v>2000</v>
      </c>
      <c r="E295" s="18">
        <v>0</v>
      </c>
      <c r="F295" s="18">
        <v>24.81</v>
      </c>
      <c r="G295" s="18">
        <v>99.789999999999992</v>
      </c>
      <c r="H295" s="18">
        <v>0</v>
      </c>
      <c r="I295" s="18">
        <f t="shared" si="46"/>
        <v>99.789999999999992</v>
      </c>
      <c r="J295" s="18">
        <f t="shared" si="47"/>
        <v>-99.789999999999992</v>
      </c>
      <c r="K295" s="37" t="str">
        <f t="shared" si="48"/>
        <v>NA</v>
      </c>
      <c r="L295" s="37" t="str">
        <f t="shared" si="49"/>
        <v>NA</v>
      </c>
      <c r="M295" s="37" t="str">
        <f t="shared" si="50"/>
        <v>NA</v>
      </c>
    </row>
    <row r="296" spans="1:13" x14ac:dyDescent="0.2">
      <c r="A296" s="17"/>
      <c r="B296" s="43" t="s">
        <v>94</v>
      </c>
      <c r="C296" s="17" t="s">
        <v>95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46"/>
        <v>0</v>
      </c>
      <c r="J296" s="18">
        <f t="shared" si="47"/>
        <v>0</v>
      </c>
      <c r="K296" s="37" t="str">
        <f t="shared" si="48"/>
        <v>NA</v>
      </c>
      <c r="L296" s="37" t="str">
        <f t="shared" si="49"/>
        <v>NA</v>
      </c>
      <c r="M296" s="37" t="str">
        <f t="shared" si="50"/>
        <v>NA</v>
      </c>
    </row>
    <row r="297" spans="1:13" x14ac:dyDescent="0.2">
      <c r="A297" s="17"/>
      <c r="B297" s="43" t="s">
        <v>96</v>
      </c>
      <c r="C297" s="17" t="s">
        <v>97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46"/>
        <v>0</v>
      </c>
      <c r="J297" s="18">
        <f t="shared" si="47"/>
        <v>0</v>
      </c>
      <c r="K297" s="37" t="str">
        <f t="shared" si="48"/>
        <v>NA</v>
      </c>
      <c r="L297" s="37" t="str">
        <f t="shared" si="49"/>
        <v>NA</v>
      </c>
      <c r="M297" s="37" t="str">
        <f t="shared" si="50"/>
        <v>NA</v>
      </c>
    </row>
    <row r="298" spans="1:13" x14ac:dyDescent="0.2">
      <c r="A298" s="17"/>
      <c r="B298" s="43" t="s">
        <v>98</v>
      </c>
      <c r="C298" s="17" t="s">
        <v>99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46"/>
        <v>0</v>
      </c>
      <c r="J298" s="18">
        <f t="shared" si="47"/>
        <v>0</v>
      </c>
      <c r="K298" s="37" t="str">
        <f t="shared" si="48"/>
        <v>NA</v>
      </c>
      <c r="L298" s="37" t="str">
        <f t="shared" si="49"/>
        <v>NA</v>
      </c>
      <c r="M298" s="37" t="str">
        <f t="shared" si="50"/>
        <v>NA</v>
      </c>
    </row>
    <row r="299" spans="1:13" x14ac:dyDescent="0.2">
      <c r="A299" s="17"/>
      <c r="B299" s="43" t="s">
        <v>100</v>
      </c>
      <c r="C299" s="17" t="s">
        <v>101</v>
      </c>
      <c r="D299" s="18">
        <v>15250</v>
      </c>
      <c r="E299" s="18">
        <v>15250</v>
      </c>
      <c r="F299" s="18">
        <v>0</v>
      </c>
      <c r="G299" s="18">
        <v>0</v>
      </c>
      <c r="H299" s="18">
        <v>0</v>
      </c>
      <c r="I299" s="18">
        <f t="shared" si="46"/>
        <v>0</v>
      </c>
      <c r="J299" s="18">
        <f t="shared" si="47"/>
        <v>15250</v>
      </c>
      <c r="K299" s="37">
        <f t="shared" si="48"/>
        <v>1</v>
      </c>
      <c r="L299" s="37">
        <f t="shared" si="49"/>
        <v>-1</v>
      </c>
      <c r="M299" s="37">
        <f t="shared" si="50"/>
        <v>-1</v>
      </c>
    </row>
    <row r="300" spans="1:13" x14ac:dyDescent="0.2">
      <c r="A300" s="17"/>
      <c r="B300" s="43" t="s">
        <v>102</v>
      </c>
      <c r="C300" s="17" t="s">
        <v>103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6"/>
        <v>0</v>
      </c>
      <c r="J300" s="18">
        <f t="shared" si="47"/>
        <v>0</v>
      </c>
      <c r="K300" s="37" t="str">
        <f t="shared" si="48"/>
        <v>NA</v>
      </c>
      <c r="L300" s="37" t="str">
        <f t="shared" si="49"/>
        <v>NA</v>
      </c>
      <c r="M300" s="37" t="str">
        <f t="shared" si="50"/>
        <v>NA</v>
      </c>
    </row>
    <row r="301" spans="1:13" x14ac:dyDescent="0.2">
      <c r="A301" s="17"/>
      <c r="B301" s="43" t="s">
        <v>110</v>
      </c>
      <c r="C301" s="17" t="s">
        <v>111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f t="shared" si="46"/>
        <v>0</v>
      </c>
      <c r="J301" s="18">
        <f t="shared" si="47"/>
        <v>0</v>
      </c>
      <c r="K301" s="37" t="str">
        <f t="shared" si="48"/>
        <v>NA</v>
      </c>
      <c r="L301" s="37" t="str">
        <f t="shared" si="49"/>
        <v>NA</v>
      </c>
      <c r="M301" s="37" t="str">
        <f t="shared" si="50"/>
        <v>NA</v>
      </c>
    </row>
    <row r="302" spans="1:13" x14ac:dyDescent="0.2">
      <c r="A302" s="62" t="s">
        <v>316</v>
      </c>
      <c r="B302" s="63"/>
      <c r="C302" s="62"/>
      <c r="D302" s="64">
        <v>28031712.98</v>
      </c>
      <c r="E302" s="64">
        <v>3692972.27</v>
      </c>
      <c r="F302" s="64">
        <v>19682.850000000002</v>
      </c>
      <c r="G302" s="64">
        <v>224077.25999999998</v>
      </c>
      <c r="H302" s="64">
        <v>0</v>
      </c>
      <c r="I302" s="64">
        <f t="shared" si="46"/>
        <v>224077.25999999998</v>
      </c>
      <c r="J302" s="64">
        <f t="shared" si="47"/>
        <v>3468895.0100000002</v>
      </c>
      <c r="K302" s="65">
        <f t="shared" si="48"/>
        <v>0.93932332993120482</v>
      </c>
      <c r="L302" s="65">
        <f t="shared" si="49"/>
        <v>-0.99467018743685287</v>
      </c>
      <c r="M302" s="65">
        <f t="shared" si="50"/>
        <v>-0.91909777324160635</v>
      </c>
    </row>
    <row r="303" spans="1:13" x14ac:dyDescent="0.2">
      <c r="A303" s="17" t="s">
        <v>127</v>
      </c>
      <c r="B303" s="43" t="s">
        <v>68</v>
      </c>
      <c r="C303" s="17" t="s">
        <v>69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46"/>
        <v>0</v>
      </c>
      <c r="J303" s="18">
        <f t="shared" si="47"/>
        <v>0</v>
      </c>
      <c r="K303" s="37" t="str">
        <f t="shared" si="48"/>
        <v>NA</v>
      </c>
      <c r="L303" s="37" t="str">
        <f t="shared" si="49"/>
        <v>NA</v>
      </c>
      <c r="M303" s="37" t="str">
        <f t="shared" si="50"/>
        <v>NA</v>
      </c>
    </row>
    <row r="304" spans="1:13" x14ac:dyDescent="0.2">
      <c r="A304" s="17"/>
      <c r="B304" s="43" t="s">
        <v>128</v>
      </c>
      <c r="C304" s="17" t="s">
        <v>129</v>
      </c>
      <c r="D304" s="18">
        <v>135111</v>
      </c>
      <c r="E304" s="18">
        <v>135111</v>
      </c>
      <c r="F304" s="18">
        <v>6991.7</v>
      </c>
      <c r="G304" s="18">
        <v>201672.79</v>
      </c>
      <c r="H304" s="18">
        <v>0</v>
      </c>
      <c r="I304" s="18">
        <f t="shared" si="46"/>
        <v>201672.79</v>
      </c>
      <c r="J304" s="18">
        <f t="shared" si="47"/>
        <v>-66561.790000000008</v>
      </c>
      <c r="K304" s="37">
        <f t="shared" si="48"/>
        <v>-0.4926452324385136</v>
      </c>
      <c r="L304" s="37">
        <f t="shared" si="49"/>
        <v>-0.9482521778389621</v>
      </c>
      <c r="M304" s="37">
        <f t="shared" si="50"/>
        <v>0.9901936432513514</v>
      </c>
    </row>
    <row r="305" spans="1:13" x14ac:dyDescent="0.2">
      <c r="A305" s="17"/>
      <c r="B305" s="43" t="s">
        <v>130</v>
      </c>
      <c r="C305" s="17" t="s">
        <v>131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6"/>
        <v>0</v>
      </c>
      <c r="J305" s="18">
        <f t="shared" si="47"/>
        <v>0</v>
      </c>
      <c r="K305" s="37" t="str">
        <f t="shared" si="48"/>
        <v>NA</v>
      </c>
      <c r="L305" s="37" t="str">
        <f t="shared" si="49"/>
        <v>NA</v>
      </c>
      <c r="M305" s="37" t="str">
        <f t="shared" si="50"/>
        <v>NA</v>
      </c>
    </row>
    <row r="306" spans="1:13" x14ac:dyDescent="0.2">
      <c r="A306" s="17"/>
      <c r="B306" s="43" t="s">
        <v>70</v>
      </c>
      <c r="C306" s="17" t="s">
        <v>71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46"/>
        <v>0</v>
      </c>
      <c r="J306" s="18">
        <f t="shared" si="47"/>
        <v>0</v>
      </c>
      <c r="K306" s="37" t="str">
        <f t="shared" si="48"/>
        <v>NA</v>
      </c>
      <c r="L306" s="37" t="str">
        <f t="shared" si="49"/>
        <v>NA</v>
      </c>
      <c r="M306" s="37" t="str">
        <f t="shared" si="50"/>
        <v>NA</v>
      </c>
    </row>
    <row r="307" spans="1:13" x14ac:dyDescent="0.2">
      <c r="A307" s="17"/>
      <c r="B307" s="43" t="s">
        <v>120</v>
      </c>
      <c r="C307" s="17" t="s">
        <v>121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f t="shared" si="46"/>
        <v>0</v>
      </c>
      <c r="J307" s="18">
        <f t="shared" si="47"/>
        <v>0</v>
      </c>
      <c r="K307" s="37" t="str">
        <f t="shared" si="48"/>
        <v>NA</v>
      </c>
      <c r="L307" s="37" t="str">
        <f t="shared" si="49"/>
        <v>NA</v>
      </c>
      <c r="M307" s="37" t="str">
        <f t="shared" si="50"/>
        <v>NA</v>
      </c>
    </row>
    <row r="308" spans="1:13" x14ac:dyDescent="0.2">
      <c r="A308" s="17"/>
      <c r="B308" s="43" t="s">
        <v>72</v>
      </c>
      <c r="C308" s="17" t="s">
        <v>73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46"/>
        <v>0</v>
      </c>
      <c r="J308" s="18">
        <f t="shared" si="47"/>
        <v>0</v>
      </c>
      <c r="K308" s="37" t="str">
        <f t="shared" si="48"/>
        <v>NA</v>
      </c>
      <c r="L308" s="37" t="str">
        <f t="shared" si="49"/>
        <v>NA</v>
      </c>
      <c r="M308" s="37" t="str">
        <f t="shared" si="50"/>
        <v>NA</v>
      </c>
    </row>
    <row r="309" spans="1:13" x14ac:dyDescent="0.2">
      <c r="A309" s="17"/>
      <c r="B309" s="43" t="s">
        <v>74</v>
      </c>
      <c r="C309" s="17" t="s">
        <v>75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46"/>
        <v>0</v>
      </c>
      <c r="J309" s="18">
        <f t="shared" si="47"/>
        <v>0</v>
      </c>
      <c r="K309" s="37" t="str">
        <f t="shared" si="48"/>
        <v>NA</v>
      </c>
      <c r="L309" s="37" t="str">
        <f t="shared" si="49"/>
        <v>NA</v>
      </c>
      <c r="M309" s="37" t="str">
        <f t="shared" si="50"/>
        <v>NA</v>
      </c>
    </row>
    <row r="310" spans="1:13" x14ac:dyDescent="0.2">
      <c r="A310" s="17"/>
      <c r="B310" s="43" t="s">
        <v>76</v>
      </c>
      <c r="C310" s="17" t="s">
        <v>77</v>
      </c>
      <c r="D310" s="18">
        <v>15599.19</v>
      </c>
      <c r="E310" s="18">
        <v>15599.19</v>
      </c>
      <c r="F310" s="18">
        <v>0</v>
      </c>
      <c r="G310" s="18">
        <v>0</v>
      </c>
      <c r="H310" s="18">
        <v>0</v>
      </c>
      <c r="I310" s="18">
        <f t="shared" si="46"/>
        <v>0</v>
      </c>
      <c r="J310" s="18">
        <f t="shared" si="47"/>
        <v>15599.19</v>
      </c>
      <c r="K310" s="37">
        <f t="shared" si="48"/>
        <v>1</v>
      </c>
      <c r="L310" s="37">
        <f t="shared" si="49"/>
        <v>-1</v>
      </c>
      <c r="M310" s="37">
        <f t="shared" si="50"/>
        <v>-1</v>
      </c>
    </row>
    <row r="311" spans="1:13" x14ac:dyDescent="0.2">
      <c r="A311" s="17"/>
      <c r="B311" s="43" t="s">
        <v>82</v>
      </c>
      <c r="C311" s="17" t="s">
        <v>83</v>
      </c>
      <c r="D311" s="18">
        <v>2086.7199999999998</v>
      </c>
      <c r="E311" s="18">
        <v>2086.7199999999998</v>
      </c>
      <c r="F311" s="18">
        <v>0</v>
      </c>
      <c r="G311" s="18">
        <v>0</v>
      </c>
      <c r="H311" s="18">
        <v>0</v>
      </c>
      <c r="I311" s="18">
        <f t="shared" si="46"/>
        <v>0</v>
      </c>
      <c r="J311" s="18">
        <f t="shared" si="47"/>
        <v>2086.7199999999998</v>
      </c>
      <c r="K311" s="37">
        <f t="shared" si="48"/>
        <v>1</v>
      </c>
      <c r="L311" s="37">
        <f t="shared" si="49"/>
        <v>-1</v>
      </c>
      <c r="M311" s="37">
        <f t="shared" si="50"/>
        <v>-1</v>
      </c>
    </row>
    <row r="312" spans="1:13" x14ac:dyDescent="0.2">
      <c r="A312" s="17"/>
      <c r="B312" s="43" t="s">
        <v>84</v>
      </c>
      <c r="C312" s="17" t="s">
        <v>85</v>
      </c>
      <c r="D312" s="18">
        <v>26102645</v>
      </c>
      <c r="E312" s="18">
        <v>0</v>
      </c>
      <c r="F312" s="18">
        <v>0</v>
      </c>
      <c r="G312" s="18">
        <v>0</v>
      </c>
      <c r="H312" s="18">
        <v>0</v>
      </c>
      <c r="I312" s="18">
        <f t="shared" si="46"/>
        <v>0</v>
      </c>
      <c r="J312" s="18">
        <f t="shared" si="47"/>
        <v>0</v>
      </c>
      <c r="K312" s="37" t="str">
        <f t="shared" si="48"/>
        <v>NA</v>
      </c>
      <c r="L312" s="37" t="str">
        <f t="shared" si="49"/>
        <v>NA</v>
      </c>
      <c r="M312" s="37" t="str">
        <f t="shared" si="50"/>
        <v>NA</v>
      </c>
    </row>
    <row r="313" spans="1:13" x14ac:dyDescent="0.2">
      <c r="A313" s="17"/>
      <c r="B313" s="43" t="s">
        <v>96</v>
      </c>
      <c r="C313" s="17" t="s">
        <v>97</v>
      </c>
      <c r="F313" s="18">
        <v>0</v>
      </c>
      <c r="G313" s="18">
        <v>0</v>
      </c>
      <c r="H313" s="18">
        <v>0</v>
      </c>
      <c r="I313" s="18">
        <f t="shared" si="46"/>
        <v>0</v>
      </c>
      <c r="J313" s="18">
        <f t="shared" si="47"/>
        <v>0</v>
      </c>
      <c r="K313" s="37" t="str">
        <f t="shared" si="48"/>
        <v>NA</v>
      </c>
      <c r="L313" s="37" t="str">
        <f t="shared" si="49"/>
        <v>NA</v>
      </c>
      <c r="M313" s="37" t="str">
        <f t="shared" si="50"/>
        <v>NA</v>
      </c>
    </row>
    <row r="314" spans="1:13" x14ac:dyDescent="0.2">
      <c r="A314" s="17"/>
      <c r="B314" s="43" t="s">
        <v>98</v>
      </c>
      <c r="C314" s="17" t="s">
        <v>99</v>
      </c>
      <c r="D314" s="18">
        <v>0</v>
      </c>
      <c r="E314" s="18">
        <v>10000</v>
      </c>
      <c r="F314" s="18">
        <v>0</v>
      </c>
      <c r="G314" s="18">
        <v>6277.6</v>
      </c>
      <c r="H314" s="18">
        <v>279.41000000000003</v>
      </c>
      <c r="I314" s="18">
        <f t="shared" si="46"/>
        <v>6557.01</v>
      </c>
      <c r="J314" s="18">
        <f t="shared" si="47"/>
        <v>3442.99</v>
      </c>
      <c r="K314" s="37">
        <f t="shared" si="48"/>
        <v>0.34429899999999997</v>
      </c>
      <c r="L314" s="37">
        <f t="shared" si="49"/>
        <v>-1</v>
      </c>
      <c r="M314" s="37">
        <f t="shared" si="50"/>
        <v>-0.16298666666666661</v>
      </c>
    </row>
    <row r="315" spans="1:13" x14ac:dyDescent="0.2">
      <c r="A315" s="17"/>
      <c r="B315" s="43" t="s">
        <v>240</v>
      </c>
      <c r="C315" s="17" t="s">
        <v>241</v>
      </c>
      <c r="D315" s="18">
        <v>0</v>
      </c>
      <c r="E315" s="18">
        <v>15000</v>
      </c>
      <c r="F315" s="18">
        <v>0</v>
      </c>
      <c r="G315" s="18">
        <v>3258.23</v>
      </c>
      <c r="H315" s="18">
        <v>335.93</v>
      </c>
      <c r="I315" s="18">
        <f t="shared" si="46"/>
        <v>3594.16</v>
      </c>
      <c r="J315" s="18">
        <f t="shared" si="47"/>
        <v>11405.84</v>
      </c>
      <c r="K315" s="37">
        <f t="shared" si="48"/>
        <v>0.76038933333333336</v>
      </c>
      <c r="L315" s="37">
        <f t="shared" si="49"/>
        <v>-1</v>
      </c>
      <c r="M315" s="37">
        <f t="shared" si="50"/>
        <v>-0.71037955555555554</v>
      </c>
    </row>
    <row r="316" spans="1:13" x14ac:dyDescent="0.2">
      <c r="A316" s="17"/>
      <c r="B316" s="43" t="s">
        <v>102</v>
      </c>
      <c r="C316" s="17" t="s">
        <v>103</v>
      </c>
      <c r="D316" s="18">
        <v>0</v>
      </c>
      <c r="E316" s="18">
        <v>35000</v>
      </c>
      <c r="F316" s="18">
        <v>0</v>
      </c>
      <c r="G316" s="18">
        <v>21609.93</v>
      </c>
      <c r="H316" s="18">
        <v>409.06</v>
      </c>
      <c r="I316" s="18">
        <f t="shared" si="46"/>
        <v>22018.99</v>
      </c>
      <c r="J316" s="18">
        <f t="shared" si="47"/>
        <v>12981.009999999998</v>
      </c>
      <c r="K316" s="37">
        <f t="shared" si="48"/>
        <v>0.37088599999999994</v>
      </c>
      <c r="L316" s="37">
        <f t="shared" si="49"/>
        <v>-1</v>
      </c>
      <c r="M316" s="37">
        <f t="shared" si="50"/>
        <v>-0.17676457142857141</v>
      </c>
    </row>
    <row r="317" spans="1:13" x14ac:dyDescent="0.2">
      <c r="A317" s="17"/>
      <c r="B317" s="43" t="s">
        <v>104</v>
      </c>
      <c r="C317" s="17" t="s">
        <v>105</v>
      </c>
      <c r="D317" s="18">
        <v>0</v>
      </c>
      <c r="E317" s="18">
        <v>85000</v>
      </c>
      <c r="F317" s="18">
        <v>0</v>
      </c>
      <c r="G317" s="18">
        <v>2420.91</v>
      </c>
      <c r="H317" s="18">
        <v>0</v>
      </c>
      <c r="I317" s="18">
        <f t="shared" si="46"/>
        <v>2420.91</v>
      </c>
      <c r="J317" s="18">
        <f t="shared" si="47"/>
        <v>82579.09</v>
      </c>
      <c r="K317" s="37">
        <f t="shared" si="48"/>
        <v>0.9715187058823529</v>
      </c>
      <c r="L317" s="37">
        <f t="shared" si="49"/>
        <v>-1</v>
      </c>
      <c r="M317" s="37">
        <f t="shared" si="50"/>
        <v>-0.96202494117647053</v>
      </c>
    </row>
    <row r="318" spans="1:13" x14ac:dyDescent="0.2">
      <c r="A318" s="17"/>
      <c r="B318" s="43" t="s">
        <v>106</v>
      </c>
      <c r="C318" s="17" t="s">
        <v>107</v>
      </c>
      <c r="D318" s="18">
        <v>0</v>
      </c>
      <c r="E318" s="18">
        <v>5000</v>
      </c>
      <c r="F318" s="18">
        <v>0</v>
      </c>
      <c r="G318" s="18">
        <v>0</v>
      </c>
      <c r="H318" s="18">
        <v>0</v>
      </c>
      <c r="I318" s="18">
        <f t="shared" si="46"/>
        <v>0</v>
      </c>
      <c r="J318" s="18">
        <f t="shared" si="47"/>
        <v>5000</v>
      </c>
      <c r="K318" s="37">
        <f t="shared" si="48"/>
        <v>1</v>
      </c>
      <c r="L318" s="37">
        <f t="shared" si="49"/>
        <v>-1</v>
      </c>
      <c r="M318" s="37">
        <f t="shared" si="50"/>
        <v>-1</v>
      </c>
    </row>
    <row r="319" spans="1:13" x14ac:dyDescent="0.2">
      <c r="A319" s="62" t="s">
        <v>132</v>
      </c>
      <c r="B319" s="63"/>
      <c r="C319" s="62"/>
      <c r="D319" s="64">
        <v>26255441.91</v>
      </c>
      <c r="E319" s="64">
        <v>302796.91000000003</v>
      </c>
      <c r="F319" s="64">
        <v>6991.7</v>
      </c>
      <c r="G319" s="64">
        <v>235239.46000000002</v>
      </c>
      <c r="H319" s="64">
        <v>1024.4000000000001</v>
      </c>
      <c r="I319" s="64">
        <f t="shared" si="46"/>
        <v>236263.86000000002</v>
      </c>
      <c r="J319" s="64">
        <f t="shared" si="47"/>
        <v>66533.050000000017</v>
      </c>
      <c r="K319" s="65">
        <f t="shared" si="48"/>
        <v>0.21972829907676406</v>
      </c>
      <c r="L319" s="65">
        <f t="shared" si="49"/>
        <v>-0.97690960584769504</v>
      </c>
      <c r="M319" s="65">
        <f t="shared" si="50"/>
        <v>3.585143366665574E-2</v>
      </c>
    </row>
    <row r="320" spans="1:13" x14ac:dyDescent="0.2">
      <c r="A320" s="17" t="s">
        <v>133</v>
      </c>
      <c r="B320" s="43" t="s">
        <v>379</v>
      </c>
      <c r="C320" s="17" t="s">
        <v>380</v>
      </c>
      <c r="D320" s="18">
        <v>0</v>
      </c>
      <c r="E320" s="18">
        <v>0</v>
      </c>
      <c r="F320" s="18">
        <v>130.59</v>
      </c>
      <c r="G320" s="18">
        <v>2290.9900000000002</v>
      </c>
      <c r="H320" s="18">
        <v>0</v>
      </c>
      <c r="I320" s="18">
        <f t="shared" si="46"/>
        <v>2290.9900000000002</v>
      </c>
      <c r="J320" s="18">
        <f t="shared" si="47"/>
        <v>-2290.9900000000002</v>
      </c>
      <c r="K320" s="37" t="str">
        <f t="shared" si="48"/>
        <v>NA</v>
      </c>
      <c r="L320" s="37" t="str">
        <f t="shared" si="49"/>
        <v>NA</v>
      </c>
      <c r="M320" s="37" t="str">
        <f t="shared" si="50"/>
        <v>NA</v>
      </c>
    </row>
    <row r="321" spans="1:13" x14ac:dyDescent="0.2">
      <c r="A321" s="17"/>
      <c r="B321" s="43" t="s">
        <v>130</v>
      </c>
      <c r="C321" s="17" t="s">
        <v>131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46"/>
        <v>0</v>
      </c>
      <c r="J321" s="18">
        <f t="shared" si="47"/>
        <v>0</v>
      </c>
      <c r="K321" s="37" t="str">
        <f t="shared" si="48"/>
        <v>NA</v>
      </c>
      <c r="L321" s="37" t="str">
        <f t="shared" si="49"/>
        <v>NA</v>
      </c>
      <c r="M321" s="37" t="str">
        <f t="shared" si="50"/>
        <v>NA</v>
      </c>
    </row>
    <row r="322" spans="1:13" x14ac:dyDescent="0.2">
      <c r="A322" s="17"/>
      <c r="B322" s="43" t="s">
        <v>314</v>
      </c>
      <c r="C322" s="17" t="s">
        <v>315</v>
      </c>
      <c r="D322" s="18">
        <v>0</v>
      </c>
      <c r="E322" s="18">
        <v>16450</v>
      </c>
      <c r="F322" s="18">
        <v>521.56999999999994</v>
      </c>
      <c r="G322" s="18">
        <v>2787.3599999999997</v>
      </c>
      <c r="H322" s="18">
        <v>0</v>
      </c>
      <c r="I322" s="18">
        <f t="shared" si="46"/>
        <v>2787.3599999999997</v>
      </c>
      <c r="J322" s="18">
        <f t="shared" si="47"/>
        <v>13662.64</v>
      </c>
      <c r="K322" s="37">
        <f t="shared" si="48"/>
        <v>0.83055562310030395</v>
      </c>
      <c r="L322" s="37">
        <f t="shared" si="49"/>
        <v>-0.96829361702127659</v>
      </c>
      <c r="M322" s="37">
        <f t="shared" si="50"/>
        <v>-0.77407416413373853</v>
      </c>
    </row>
    <row r="323" spans="1:13" x14ac:dyDescent="0.2">
      <c r="A323" s="17"/>
      <c r="B323" s="43" t="s">
        <v>70</v>
      </c>
      <c r="C323" s="17" t="s">
        <v>71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6"/>
        <v>0</v>
      </c>
      <c r="J323" s="18">
        <f t="shared" si="47"/>
        <v>0</v>
      </c>
      <c r="K323" s="37" t="str">
        <f t="shared" si="48"/>
        <v>NA</v>
      </c>
      <c r="L323" s="37" t="str">
        <f t="shared" si="49"/>
        <v>NA</v>
      </c>
      <c r="M323" s="37" t="str">
        <f t="shared" si="50"/>
        <v>NA</v>
      </c>
    </row>
    <row r="324" spans="1:13" x14ac:dyDescent="0.2">
      <c r="A324" s="17"/>
      <c r="B324" s="43" t="s">
        <v>120</v>
      </c>
      <c r="C324" s="17" t="s">
        <v>121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46"/>
        <v>0</v>
      </c>
      <c r="J324" s="18">
        <f t="shared" si="47"/>
        <v>0</v>
      </c>
      <c r="K324" s="37" t="str">
        <f t="shared" si="48"/>
        <v>NA</v>
      </c>
      <c r="L324" s="37" t="str">
        <f t="shared" si="49"/>
        <v>NA</v>
      </c>
      <c r="M324" s="37" t="str">
        <f t="shared" si="50"/>
        <v>NA</v>
      </c>
    </row>
    <row r="325" spans="1:13" x14ac:dyDescent="0.2">
      <c r="A325" s="17"/>
      <c r="B325" s="43" t="s">
        <v>72</v>
      </c>
      <c r="C325" s="17" t="s">
        <v>73</v>
      </c>
      <c r="D325" s="18">
        <v>2444000</v>
      </c>
      <c r="E325" s="18">
        <v>4888000</v>
      </c>
      <c r="F325" s="18">
        <v>0</v>
      </c>
      <c r="G325" s="18">
        <v>1412.43</v>
      </c>
      <c r="H325" s="18">
        <v>0</v>
      </c>
      <c r="I325" s="18">
        <f t="shared" si="46"/>
        <v>1412.43</v>
      </c>
      <c r="J325" s="18">
        <f t="shared" si="47"/>
        <v>4886587.57</v>
      </c>
      <c r="K325" s="37">
        <f t="shared" si="48"/>
        <v>0.99971104132569566</v>
      </c>
      <c r="L325" s="37">
        <f t="shared" si="49"/>
        <v>-1</v>
      </c>
      <c r="M325" s="37">
        <f t="shared" si="50"/>
        <v>-0.99961472176759403</v>
      </c>
    </row>
    <row r="326" spans="1:13" x14ac:dyDescent="0.2">
      <c r="A326" s="17"/>
      <c r="B326" s="43" t="s">
        <v>74</v>
      </c>
      <c r="C326" s="17" t="s">
        <v>75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46"/>
        <v>0</v>
      </c>
      <c r="J326" s="18">
        <f t="shared" si="47"/>
        <v>0</v>
      </c>
      <c r="K326" s="37" t="str">
        <f t="shared" si="48"/>
        <v>NA</v>
      </c>
      <c r="L326" s="37" t="str">
        <f t="shared" si="49"/>
        <v>NA</v>
      </c>
      <c r="M326" s="37" t="str">
        <f t="shared" si="50"/>
        <v>NA</v>
      </c>
    </row>
    <row r="327" spans="1:13" x14ac:dyDescent="0.2">
      <c r="A327" s="17"/>
      <c r="B327" s="43" t="s">
        <v>76</v>
      </c>
      <c r="C327" s="17" t="s">
        <v>77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f t="shared" si="46"/>
        <v>0</v>
      </c>
      <c r="J327" s="18">
        <f t="shared" si="47"/>
        <v>0</v>
      </c>
      <c r="K327" s="37" t="str">
        <f t="shared" si="48"/>
        <v>NA</v>
      </c>
      <c r="L327" s="37" t="str">
        <f t="shared" si="49"/>
        <v>NA</v>
      </c>
      <c r="M327" s="37" t="str">
        <f t="shared" si="50"/>
        <v>NA</v>
      </c>
    </row>
    <row r="328" spans="1:13" x14ac:dyDescent="0.2">
      <c r="A328" s="17"/>
      <c r="B328" s="43" t="s">
        <v>82</v>
      </c>
      <c r="C328" s="17" t="s">
        <v>83</v>
      </c>
      <c r="D328" s="18">
        <v>64766</v>
      </c>
      <c r="E328" s="18">
        <v>142518</v>
      </c>
      <c r="F328" s="18">
        <v>49.89</v>
      </c>
      <c r="G328" s="18">
        <v>425.91</v>
      </c>
      <c r="H328" s="18">
        <v>0</v>
      </c>
      <c r="I328" s="18">
        <f t="shared" si="46"/>
        <v>425.91</v>
      </c>
      <c r="J328" s="18">
        <f t="shared" si="47"/>
        <v>142092.09</v>
      </c>
      <c r="K328" s="37">
        <f t="shared" si="48"/>
        <v>0.99701153538500398</v>
      </c>
      <c r="L328" s="37">
        <f t="shared" si="49"/>
        <v>-0.99964993895507925</v>
      </c>
      <c r="M328" s="37">
        <f t="shared" si="50"/>
        <v>-0.9960153805133386</v>
      </c>
    </row>
    <row r="329" spans="1:13" x14ac:dyDescent="0.2">
      <c r="A329" s="17"/>
      <c r="B329" s="43" t="s">
        <v>84</v>
      </c>
      <c r="C329" s="17" t="s">
        <v>85</v>
      </c>
      <c r="D329" s="18">
        <v>27373820.289999999</v>
      </c>
      <c r="E329" s="18">
        <v>3822742.3200000003</v>
      </c>
      <c r="F329" s="18">
        <v>4260.95</v>
      </c>
      <c r="G329" s="18">
        <v>305175.79000000004</v>
      </c>
      <c r="H329" s="18">
        <v>4216.6499999999996</v>
      </c>
      <c r="I329" s="18">
        <f t="shared" si="46"/>
        <v>309392.44000000006</v>
      </c>
      <c r="J329" s="18">
        <f t="shared" si="47"/>
        <v>3513349.8800000004</v>
      </c>
      <c r="K329" s="37">
        <f t="shared" si="48"/>
        <v>0.91906531644016232</v>
      </c>
      <c r="L329" s="37">
        <f t="shared" si="49"/>
        <v>-0.99888536824004392</v>
      </c>
      <c r="M329" s="37">
        <f t="shared" si="50"/>
        <v>-0.8935578128809547</v>
      </c>
    </row>
    <row r="330" spans="1:13" x14ac:dyDescent="0.2">
      <c r="A330" s="17"/>
      <c r="B330" s="43" t="s">
        <v>329</v>
      </c>
      <c r="C330" s="17" t="s">
        <v>330</v>
      </c>
      <c r="D330" s="18">
        <v>50000</v>
      </c>
      <c r="E330" s="18">
        <v>40000</v>
      </c>
      <c r="F330" s="18">
        <v>0</v>
      </c>
      <c r="G330" s="18">
        <v>55088.75</v>
      </c>
      <c r="H330" s="18">
        <v>0</v>
      </c>
      <c r="I330" s="18">
        <f t="shared" si="46"/>
        <v>55088.75</v>
      </c>
      <c r="J330" s="18">
        <f t="shared" si="47"/>
        <v>-15088.75</v>
      </c>
      <c r="K330" s="37">
        <f t="shared" si="48"/>
        <v>-0.37721874999999999</v>
      </c>
      <c r="L330" s="37">
        <f t="shared" si="49"/>
        <v>-1</v>
      </c>
      <c r="M330" s="37">
        <f t="shared" si="50"/>
        <v>0.83629166666666666</v>
      </c>
    </row>
    <row r="331" spans="1:13" x14ac:dyDescent="0.2">
      <c r="A331" s="17"/>
      <c r="B331" s="43" t="s">
        <v>86</v>
      </c>
      <c r="C331" s="17" t="s">
        <v>87</v>
      </c>
      <c r="D331" s="18">
        <v>7945000</v>
      </c>
      <c r="E331" s="18">
        <v>-28000</v>
      </c>
      <c r="F331" s="18">
        <v>0</v>
      </c>
      <c r="G331" s="18">
        <v>-34807.31</v>
      </c>
      <c r="H331" s="18">
        <v>285</v>
      </c>
      <c r="I331" s="18">
        <f t="shared" si="46"/>
        <v>-34522.31</v>
      </c>
      <c r="J331" s="18">
        <f t="shared" si="47"/>
        <v>6522.3099999999977</v>
      </c>
      <c r="K331" s="37">
        <f t="shared" si="48"/>
        <v>-0.23293964285714278</v>
      </c>
      <c r="L331" s="37">
        <f t="shared" si="49"/>
        <v>-1</v>
      </c>
      <c r="M331" s="37">
        <f t="shared" si="50"/>
        <v>0.65749095238095223</v>
      </c>
    </row>
    <row r="332" spans="1:13" x14ac:dyDescent="0.2">
      <c r="A332" s="17"/>
      <c r="B332" s="43" t="s">
        <v>335</v>
      </c>
      <c r="C332" s="17" t="s">
        <v>336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f t="shared" si="46"/>
        <v>0</v>
      </c>
      <c r="J332" s="18">
        <f t="shared" si="47"/>
        <v>0</v>
      </c>
      <c r="K332" s="37" t="str">
        <f t="shared" si="48"/>
        <v>NA</v>
      </c>
      <c r="L332" s="37" t="str">
        <f t="shared" si="49"/>
        <v>NA</v>
      </c>
      <c r="M332" s="37" t="str">
        <f t="shared" si="50"/>
        <v>NA</v>
      </c>
    </row>
    <row r="333" spans="1:13" x14ac:dyDescent="0.2">
      <c r="A333" s="17"/>
      <c r="B333" s="43" t="s">
        <v>343</v>
      </c>
      <c r="C333" s="17" t="s">
        <v>344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f t="shared" si="46"/>
        <v>0</v>
      </c>
      <c r="J333" s="18">
        <f t="shared" si="47"/>
        <v>0</v>
      </c>
      <c r="K333" s="37" t="str">
        <f t="shared" si="48"/>
        <v>NA</v>
      </c>
      <c r="L333" s="37" t="str">
        <f t="shared" si="49"/>
        <v>NA</v>
      </c>
      <c r="M333" s="37" t="str">
        <f t="shared" si="50"/>
        <v>NA</v>
      </c>
    </row>
    <row r="334" spans="1:13" x14ac:dyDescent="0.2">
      <c r="A334" s="17"/>
      <c r="B334" s="43" t="s">
        <v>359</v>
      </c>
      <c r="C334" s="17" t="s">
        <v>360</v>
      </c>
      <c r="D334" s="18">
        <v>0</v>
      </c>
      <c r="E334" s="18">
        <v>0</v>
      </c>
      <c r="F334" s="18">
        <v>0</v>
      </c>
      <c r="G334" s="18">
        <v>0</v>
      </c>
      <c r="H334" s="18">
        <v>0</v>
      </c>
      <c r="I334" s="18">
        <f t="shared" si="46"/>
        <v>0</v>
      </c>
      <c r="J334" s="18">
        <f t="shared" si="47"/>
        <v>0</v>
      </c>
      <c r="K334" s="37" t="str">
        <f t="shared" si="48"/>
        <v>NA</v>
      </c>
      <c r="L334" s="37" t="str">
        <f t="shared" si="49"/>
        <v>NA</v>
      </c>
      <c r="M334" s="37" t="str">
        <f t="shared" si="50"/>
        <v>NA</v>
      </c>
    </row>
    <row r="335" spans="1:13" x14ac:dyDescent="0.2">
      <c r="A335" s="17"/>
      <c r="B335" s="43" t="s">
        <v>122</v>
      </c>
      <c r="C335" s="17" t="s">
        <v>123</v>
      </c>
      <c r="D335" s="18">
        <v>3750000</v>
      </c>
      <c r="E335" s="18">
        <v>3750000</v>
      </c>
      <c r="F335" s="18">
        <v>0</v>
      </c>
      <c r="G335" s="18">
        <v>0</v>
      </c>
      <c r="H335" s="18">
        <v>0</v>
      </c>
      <c r="I335" s="18">
        <f t="shared" si="46"/>
        <v>0</v>
      </c>
      <c r="J335" s="18">
        <f t="shared" si="47"/>
        <v>3750000</v>
      </c>
      <c r="K335" s="37">
        <f t="shared" si="48"/>
        <v>1</v>
      </c>
      <c r="L335" s="37">
        <f t="shared" si="49"/>
        <v>-1</v>
      </c>
      <c r="M335" s="37">
        <f t="shared" si="50"/>
        <v>-1</v>
      </c>
    </row>
    <row r="336" spans="1:13" x14ac:dyDescent="0.2">
      <c r="A336" s="17"/>
      <c r="B336" s="43" t="s">
        <v>88</v>
      </c>
      <c r="C336" s="17" t="s">
        <v>89</v>
      </c>
      <c r="D336" s="18">
        <v>0</v>
      </c>
      <c r="E336" s="18">
        <v>42080</v>
      </c>
      <c r="F336" s="18">
        <v>0</v>
      </c>
      <c r="G336" s="18">
        <v>0</v>
      </c>
      <c r="H336" s="18">
        <v>0</v>
      </c>
      <c r="I336" s="18">
        <f t="shared" si="46"/>
        <v>0</v>
      </c>
      <c r="J336" s="18">
        <f t="shared" si="47"/>
        <v>42080</v>
      </c>
      <c r="K336" s="37">
        <f t="shared" si="48"/>
        <v>1</v>
      </c>
      <c r="L336" s="37">
        <f t="shared" si="49"/>
        <v>-1</v>
      </c>
      <c r="M336" s="37">
        <f t="shared" si="50"/>
        <v>-1</v>
      </c>
    </row>
    <row r="337" spans="1:13" x14ac:dyDescent="0.2">
      <c r="A337" s="17"/>
      <c r="B337" s="43" t="s">
        <v>92</v>
      </c>
      <c r="C337" s="17" t="s">
        <v>93</v>
      </c>
      <c r="D337" s="18">
        <v>0</v>
      </c>
      <c r="E337" s="18">
        <v>1141050</v>
      </c>
      <c r="F337" s="18">
        <v>0</v>
      </c>
      <c r="G337" s="18">
        <v>0</v>
      </c>
      <c r="H337" s="18">
        <v>1141050</v>
      </c>
      <c r="I337" s="18">
        <f t="shared" si="46"/>
        <v>1141050</v>
      </c>
      <c r="J337" s="18">
        <f t="shared" si="47"/>
        <v>0</v>
      </c>
      <c r="K337" s="37">
        <f t="shared" si="48"/>
        <v>0</v>
      </c>
      <c r="L337" s="37">
        <f t="shared" si="49"/>
        <v>-1</v>
      </c>
      <c r="M337" s="37">
        <f t="shared" si="50"/>
        <v>-1</v>
      </c>
    </row>
    <row r="338" spans="1:13" x14ac:dyDescent="0.2">
      <c r="A338" s="17"/>
      <c r="B338" s="43" t="s">
        <v>98</v>
      </c>
      <c r="C338" s="17" t="s">
        <v>99</v>
      </c>
      <c r="D338" s="18">
        <v>26815394.460000001</v>
      </c>
      <c r="E338" s="18">
        <v>29434819.990000002</v>
      </c>
      <c r="F338" s="18">
        <v>86904.88</v>
      </c>
      <c r="G338" s="18">
        <v>238954.80999999997</v>
      </c>
      <c r="H338" s="18">
        <v>162461.17000000001</v>
      </c>
      <c r="I338" s="18">
        <f t="shared" si="46"/>
        <v>401415.98</v>
      </c>
      <c r="J338" s="18">
        <f t="shared" si="47"/>
        <v>29033404.010000002</v>
      </c>
      <c r="K338" s="37">
        <f t="shared" si="48"/>
        <v>0.98636254680217594</v>
      </c>
      <c r="L338" s="37">
        <f t="shared" si="49"/>
        <v>-0.99704754844671983</v>
      </c>
      <c r="M338" s="37">
        <f t="shared" si="50"/>
        <v>-0.98917586676454716</v>
      </c>
    </row>
    <row r="339" spans="1:13" x14ac:dyDescent="0.2">
      <c r="A339" s="17"/>
      <c r="B339" s="43" t="s">
        <v>240</v>
      </c>
      <c r="C339" s="17" t="s">
        <v>241</v>
      </c>
      <c r="D339" s="18">
        <v>0</v>
      </c>
      <c r="E339" s="18">
        <v>75</v>
      </c>
      <c r="F339" s="18">
        <v>0</v>
      </c>
      <c r="G339" s="18">
        <v>0</v>
      </c>
      <c r="H339" s="18">
        <v>0</v>
      </c>
      <c r="I339" s="18">
        <f t="shared" si="46"/>
        <v>0</v>
      </c>
      <c r="J339" s="18">
        <f t="shared" si="47"/>
        <v>75</v>
      </c>
      <c r="K339" s="37">
        <f t="shared" si="48"/>
        <v>1</v>
      </c>
      <c r="L339" s="37">
        <f t="shared" si="49"/>
        <v>-1</v>
      </c>
      <c r="M339" s="37">
        <f t="shared" si="50"/>
        <v>-1</v>
      </c>
    </row>
    <row r="340" spans="1:13" x14ac:dyDescent="0.2">
      <c r="A340" s="17"/>
      <c r="B340" s="43" t="s">
        <v>102</v>
      </c>
      <c r="C340" s="17" t="s">
        <v>103</v>
      </c>
      <c r="D340" s="18">
        <v>3054552.17</v>
      </c>
      <c r="E340" s="18">
        <v>3356614.71</v>
      </c>
      <c r="F340" s="18">
        <v>21134.589999999997</v>
      </c>
      <c r="G340" s="18">
        <v>133354.05000000002</v>
      </c>
      <c r="H340" s="18">
        <v>35608.9</v>
      </c>
      <c r="I340" s="18">
        <f t="shared" si="46"/>
        <v>168962.95</v>
      </c>
      <c r="J340" s="18">
        <f t="shared" si="47"/>
        <v>3187651.76</v>
      </c>
      <c r="K340" s="37">
        <f t="shared" si="48"/>
        <v>0.94966269155151262</v>
      </c>
      <c r="L340" s="37">
        <f t="shared" si="49"/>
        <v>-0.99370359966038524</v>
      </c>
      <c r="M340" s="37">
        <f t="shared" si="50"/>
        <v>-0.94702835584010181</v>
      </c>
    </row>
    <row r="341" spans="1:13" x14ac:dyDescent="0.2">
      <c r="A341" s="17"/>
      <c r="B341" s="43" t="s">
        <v>104</v>
      </c>
      <c r="C341" s="17" t="s">
        <v>105</v>
      </c>
      <c r="D341" s="18">
        <v>0</v>
      </c>
      <c r="E341" s="18">
        <v>1858781.05</v>
      </c>
      <c r="F341" s="18">
        <v>0</v>
      </c>
      <c r="G341" s="18">
        <v>1641493.6</v>
      </c>
      <c r="H341" s="18">
        <v>217287.45</v>
      </c>
      <c r="I341" s="18">
        <f t="shared" si="46"/>
        <v>1858781.05</v>
      </c>
      <c r="J341" s="18">
        <f t="shared" si="47"/>
        <v>0</v>
      </c>
      <c r="K341" s="37">
        <f t="shared" si="48"/>
        <v>0</v>
      </c>
      <c r="L341" s="37">
        <f t="shared" si="49"/>
        <v>-1</v>
      </c>
      <c r="M341" s="37">
        <f t="shared" si="50"/>
        <v>0.17746957520001255</v>
      </c>
    </row>
    <row r="342" spans="1:13" x14ac:dyDescent="0.2">
      <c r="A342" s="17"/>
      <c r="B342" s="43" t="s">
        <v>369</v>
      </c>
      <c r="C342" s="17" t="s">
        <v>370</v>
      </c>
      <c r="D342" s="18">
        <v>7204</v>
      </c>
      <c r="E342" s="18">
        <v>0</v>
      </c>
      <c r="F342" s="18">
        <v>0</v>
      </c>
      <c r="G342" s="18">
        <v>0</v>
      </c>
      <c r="H342" s="18">
        <v>0</v>
      </c>
      <c r="I342" s="18">
        <f t="shared" si="46"/>
        <v>0</v>
      </c>
      <c r="J342" s="18">
        <f t="shared" si="47"/>
        <v>0</v>
      </c>
      <c r="K342" s="37" t="str">
        <f t="shared" si="48"/>
        <v>NA</v>
      </c>
      <c r="L342" s="37" t="str">
        <f t="shared" si="49"/>
        <v>NA</v>
      </c>
      <c r="M342" s="37" t="str">
        <f t="shared" si="50"/>
        <v>NA</v>
      </c>
    </row>
    <row r="343" spans="1:13" x14ac:dyDescent="0.2">
      <c r="A343" s="17"/>
      <c r="B343" s="43" t="s">
        <v>108</v>
      </c>
      <c r="C343" s="17" t="s">
        <v>109</v>
      </c>
      <c r="D343" s="18">
        <v>0</v>
      </c>
      <c r="E343" s="18">
        <v>411131</v>
      </c>
      <c r="F343" s="18">
        <v>0</v>
      </c>
      <c r="G343" s="18">
        <v>0</v>
      </c>
      <c r="H343" s="18">
        <v>0</v>
      </c>
      <c r="I343" s="18">
        <f t="shared" si="46"/>
        <v>0</v>
      </c>
      <c r="J343" s="18">
        <f t="shared" si="47"/>
        <v>411131</v>
      </c>
      <c r="K343" s="37">
        <f t="shared" si="48"/>
        <v>1</v>
      </c>
      <c r="L343" s="37">
        <f t="shared" si="49"/>
        <v>-1</v>
      </c>
      <c r="M343" s="37">
        <f t="shared" si="50"/>
        <v>-1</v>
      </c>
    </row>
    <row r="344" spans="1:13" x14ac:dyDescent="0.2">
      <c r="A344" s="17"/>
      <c r="B344" s="43" t="s">
        <v>110</v>
      </c>
      <c r="C344" s="17" t="s">
        <v>111</v>
      </c>
      <c r="D344" s="18">
        <v>3750000</v>
      </c>
      <c r="E344" s="18">
        <v>0</v>
      </c>
      <c r="F344" s="18">
        <v>0</v>
      </c>
      <c r="G344" s="18">
        <v>48109.57</v>
      </c>
      <c r="H344" s="18">
        <v>24041.439999999999</v>
      </c>
      <c r="I344" s="18">
        <f t="shared" si="46"/>
        <v>72151.009999999995</v>
      </c>
      <c r="J344" s="18">
        <f t="shared" si="47"/>
        <v>-72151.009999999995</v>
      </c>
      <c r="K344" s="37" t="str">
        <f t="shared" si="48"/>
        <v>NA</v>
      </c>
      <c r="L344" s="37" t="str">
        <f t="shared" si="49"/>
        <v>NA</v>
      </c>
      <c r="M344" s="37" t="str">
        <f t="shared" si="50"/>
        <v>NA</v>
      </c>
    </row>
    <row r="345" spans="1:13" x14ac:dyDescent="0.2">
      <c r="A345" s="17"/>
      <c r="B345" s="43" t="s">
        <v>112</v>
      </c>
      <c r="C345" s="17" t="s">
        <v>113</v>
      </c>
      <c r="D345" s="18">
        <v>-55995</v>
      </c>
      <c r="E345" s="18">
        <v>0</v>
      </c>
      <c r="F345" s="18">
        <v>0</v>
      </c>
      <c r="G345" s="18">
        <v>0</v>
      </c>
      <c r="H345" s="18">
        <v>1050</v>
      </c>
      <c r="I345" s="18">
        <f t="shared" si="46"/>
        <v>1050</v>
      </c>
      <c r="J345" s="18">
        <f t="shared" si="47"/>
        <v>-1050</v>
      </c>
      <c r="K345" s="37" t="str">
        <f t="shared" si="48"/>
        <v>NA</v>
      </c>
      <c r="L345" s="37" t="str">
        <f t="shared" si="49"/>
        <v>NA</v>
      </c>
      <c r="M345" s="37" t="str">
        <f t="shared" si="50"/>
        <v>NA</v>
      </c>
    </row>
    <row r="346" spans="1:13" x14ac:dyDescent="0.2">
      <c r="A346" s="17"/>
      <c r="B346" s="43" t="s">
        <v>114</v>
      </c>
      <c r="C346" s="17" t="s">
        <v>115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f t="shared" si="46"/>
        <v>0</v>
      </c>
      <c r="J346" s="18">
        <f t="shared" si="47"/>
        <v>0</v>
      </c>
      <c r="K346" s="37" t="str">
        <f t="shared" si="48"/>
        <v>NA</v>
      </c>
      <c r="L346" s="37" t="str">
        <f t="shared" si="49"/>
        <v>NA</v>
      </c>
      <c r="M346" s="37" t="str">
        <f t="shared" si="50"/>
        <v>NA</v>
      </c>
    </row>
    <row r="347" spans="1:13" x14ac:dyDescent="0.2">
      <c r="A347" s="62" t="s">
        <v>136</v>
      </c>
      <c r="B347" s="63"/>
      <c r="C347" s="62"/>
      <c r="D347" s="64">
        <v>75198741.920000002</v>
      </c>
      <c r="E347" s="64">
        <v>48876262.07</v>
      </c>
      <c r="F347" s="64">
        <v>113002.47</v>
      </c>
      <c r="G347" s="64">
        <v>2394285.9499999997</v>
      </c>
      <c r="H347" s="64">
        <v>1586000.6099999996</v>
      </c>
      <c r="I347" s="64">
        <f t="shared" si="46"/>
        <v>3980286.5599999996</v>
      </c>
      <c r="J347" s="64">
        <f t="shared" si="47"/>
        <v>44895975.509999998</v>
      </c>
      <c r="K347" s="65">
        <f t="shared" si="48"/>
        <v>0.91856401468877702</v>
      </c>
      <c r="L347" s="65">
        <f t="shared" si="49"/>
        <v>-0.99768798870424746</v>
      </c>
      <c r="M347" s="65">
        <f t="shared" si="50"/>
        <v>-0.93468442283711095</v>
      </c>
    </row>
    <row r="348" spans="1:13" x14ac:dyDescent="0.2">
      <c r="A348" s="17" t="s">
        <v>137</v>
      </c>
      <c r="B348" s="43" t="s">
        <v>198</v>
      </c>
      <c r="C348" s="17" t="s">
        <v>199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46"/>
        <v>0</v>
      </c>
      <c r="J348" s="18">
        <f t="shared" si="47"/>
        <v>0</v>
      </c>
      <c r="K348" s="37" t="str">
        <f t="shared" si="48"/>
        <v>NA</v>
      </c>
      <c r="L348" s="37" t="str">
        <f t="shared" si="49"/>
        <v>NA</v>
      </c>
      <c r="M348" s="37" t="str">
        <f t="shared" si="50"/>
        <v>NA</v>
      </c>
    </row>
    <row r="349" spans="1:13" x14ac:dyDescent="0.2">
      <c r="A349" s="17"/>
      <c r="B349" s="43" t="s">
        <v>379</v>
      </c>
      <c r="C349" s="17" t="s">
        <v>380</v>
      </c>
      <c r="D349" s="18">
        <v>0</v>
      </c>
      <c r="E349" s="18">
        <v>316158.5</v>
      </c>
      <c r="F349" s="18">
        <v>4768.75</v>
      </c>
      <c r="G349" s="18">
        <v>260090.3</v>
      </c>
      <c r="H349" s="18">
        <v>6450</v>
      </c>
      <c r="I349" s="18">
        <f t="shared" si="46"/>
        <v>266540.3</v>
      </c>
      <c r="J349" s="18">
        <f t="shared" si="47"/>
        <v>49618.200000000012</v>
      </c>
      <c r="K349" s="37">
        <f t="shared" si="48"/>
        <v>0.1569409014782143</v>
      </c>
      <c r="L349" s="37">
        <f t="shared" si="49"/>
        <v>-0.98491658456122488</v>
      </c>
      <c r="M349" s="37">
        <f t="shared" si="50"/>
        <v>9.6877251969080855E-2</v>
      </c>
    </row>
    <row r="350" spans="1:13" x14ac:dyDescent="0.2">
      <c r="A350" s="17"/>
      <c r="B350" s="43" t="s">
        <v>130</v>
      </c>
      <c r="C350" s="17" t="s">
        <v>131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f t="shared" si="46"/>
        <v>0</v>
      </c>
      <c r="J350" s="18">
        <f t="shared" si="47"/>
        <v>0</v>
      </c>
      <c r="K350" s="37" t="str">
        <f t="shared" si="48"/>
        <v>NA</v>
      </c>
      <c r="L350" s="37" t="str">
        <f t="shared" si="49"/>
        <v>NA</v>
      </c>
      <c r="M350" s="37" t="str">
        <f t="shared" si="50"/>
        <v>NA</v>
      </c>
    </row>
    <row r="351" spans="1:13" x14ac:dyDescent="0.2">
      <c r="A351" s="17"/>
      <c r="B351" s="43" t="s">
        <v>314</v>
      </c>
      <c r="C351" s="17" t="s">
        <v>315</v>
      </c>
      <c r="F351" s="18">
        <v>0</v>
      </c>
      <c r="G351" s="18">
        <v>0</v>
      </c>
      <c r="H351" s="18">
        <v>0</v>
      </c>
      <c r="I351" s="18">
        <f t="shared" si="46"/>
        <v>0</v>
      </c>
      <c r="J351" s="18">
        <f t="shared" si="47"/>
        <v>0</v>
      </c>
      <c r="K351" s="37" t="str">
        <f t="shared" si="48"/>
        <v>NA</v>
      </c>
      <c r="L351" s="37" t="str">
        <f t="shared" si="49"/>
        <v>NA</v>
      </c>
      <c r="M351" s="37" t="str">
        <f t="shared" si="50"/>
        <v>NA</v>
      </c>
    </row>
    <row r="352" spans="1:13" x14ac:dyDescent="0.2">
      <c r="A352" s="17"/>
      <c r="B352" s="43" t="s">
        <v>70</v>
      </c>
      <c r="C352" s="17" t="s">
        <v>71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f t="shared" si="46"/>
        <v>0</v>
      </c>
      <c r="J352" s="18">
        <f t="shared" si="47"/>
        <v>0</v>
      </c>
      <c r="K352" s="37" t="str">
        <f t="shared" si="48"/>
        <v>NA</v>
      </c>
      <c r="L352" s="37" t="str">
        <f t="shared" si="49"/>
        <v>NA</v>
      </c>
      <c r="M352" s="37" t="str">
        <f t="shared" si="50"/>
        <v>NA</v>
      </c>
    </row>
    <row r="353" spans="1:13" x14ac:dyDescent="0.2">
      <c r="A353" s="17"/>
      <c r="B353" s="43" t="s">
        <v>120</v>
      </c>
      <c r="C353" s="17" t="s">
        <v>121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46"/>
        <v>0</v>
      </c>
      <c r="J353" s="18">
        <f t="shared" si="47"/>
        <v>0</v>
      </c>
      <c r="K353" s="37" t="str">
        <f t="shared" si="48"/>
        <v>NA</v>
      </c>
      <c r="L353" s="37" t="str">
        <f t="shared" si="49"/>
        <v>NA</v>
      </c>
      <c r="M353" s="37" t="str">
        <f t="shared" si="50"/>
        <v>NA</v>
      </c>
    </row>
    <row r="354" spans="1:13" x14ac:dyDescent="0.2">
      <c r="A354" s="17"/>
      <c r="B354" s="43" t="s">
        <v>72</v>
      </c>
      <c r="C354" s="17" t="s">
        <v>73</v>
      </c>
      <c r="D354" s="18">
        <v>1300000</v>
      </c>
      <c r="E354" s="18">
        <v>2600000</v>
      </c>
      <c r="F354" s="18">
        <v>0</v>
      </c>
      <c r="G354" s="18">
        <v>1587.32</v>
      </c>
      <c r="H354" s="18">
        <v>0</v>
      </c>
      <c r="I354" s="18">
        <f t="shared" si="46"/>
        <v>1587.32</v>
      </c>
      <c r="J354" s="18">
        <f t="shared" si="47"/>
        <v>2598412.6800000002</v>
      </c>
      <c r="K354" s="37">
        <f t="shared" si="48"/>
        <v>0.99938949230769236</v>
      </c>
      <c r="L354" s="37">
        <f t="shared" si="49"/>
        <v>-1</v>
      </c>
      <c r="M354" s="37">
        <f t="shared" si="50"/>
        <v>-0.99918598974358974</v>
      </c>
    </row>
    <row r="355" spans="1:13" x14ac:dyDescent="0.2">
      <c r="A355" s="17"/>
      <c r="B355" s="43" t="s">
        <v>74</v>
      </c>
      <c r="C355" s="17" t="s">
        <v>75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6"/>
        <v>0</v>
      </c>
      <c r="J355" s="18">
        <f t="shared" si="47"/>
        <v>0</v>
      </c>
      <c r="K355" s="37" t="str">
        <f t="shared" si="48"/>
        <v>NA</v>
      </c>
      <c r="L355" s="37" t="str">
        <f t="shared" si="49"/>
        <v>NA</v>
      </c>
      <c r="M355" s="37" t="str">
        <f t="shared" si="50"/>
        <v>NA</v>
      </c>
    </row>
    <row r="356" spans="1:13" x14ac:dyDescent="0.2">
      <c r="A356" s="17"/>
      <c r="B356" s="43" t="s">
        <v>76</v>
      </c>
      <c r="C356" s="17" t="s">
        <v>77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0</v>
      </c>
      <c r="K356" s="37" t="str">
        <f t="shared" si="48"/>
        <v>NA</v>
      </c>
      <c r="L356" s="37" t="str">
        <f t="shared" si="49"/>
        <v>NA</v>
      </c>
      <c r="M356" s="37" t="str">
        <f t="shared" si="50"/>
        <v>NA</v>
      </c>
    </row>
    <row r="357" spans="1:13" x14ac:dyDescent="0.2">
      <c r="A357" s="17"/>
      <c r="B357" s="43" t="s">
        <v>82</v>
      </c>
      <c r="C357" s="17" t="s">
        <v>83</v>
      </c>
      <c r="D357" s="18">
        <v>34450</v>
      </c>
      <c r="E357" s="18">
        <v>91964.2</v>
      </c>
      <c r="F357" s="18">
        <v>0</v>
      </c>
      <c r="G357" s="18">
        <v>42.06</v>
      </c>
      <c r="H357" s="18">
        <v>0</v>
      </c>
      <c r="I357" s="18">
        <f t="shared" si="46"/>
        <v>42.06</v>
      </c>
      <c r="J357" s="18">
        <f t="shared" si="47"/>
        <v>91922.14</v>
      </c>
      <c r="K357" s="37">
        <f t="shared" si="48"/>
        <v>0.99954264811741966</v>
      </c>
      <c r="L357" s="37">
        <f t="shared" si="49"/>
        <v>-1</v>
      </c>
      <c r="M357" s="37">
        <f t="shared" si="50"/>
        <v>-0.99939019748989288</v>
      </c>
    </row>
    <row r="358" spans="1:13" x14ac:dyDescent="0.2">
      <c r="A358" s="17"/>
      <c r="B358" s="43" t="s">
        <v>84</v>
      </c>
      <c r="C358" s="17" t="s">
        <v>85</v>
      </c>
      <c r="D358" s="18">
        <v>26125645</v>
      </c>
      <c r="E358" s="18">
        <v>23000</v>
      </c>
      <c r="F358" s="18">
        <v>0</v>
      </c>
      <c r="G358" s="18">
        <v>0</v>
      </c>
      <c r="H358" s="18">
        <v>450.95</v>
      </c>
      <c r="I358" s="18">
        <f t="shared" si="46"/>
        <v>450.95</v>
      </c>
      <c r="J358" s="18">
        <f t="shared" si="47"/>
        <v>22549.05</v>
      </c>
      <c r="K358" s="37">
        <f t="shared" si="48"/>
        <v>0.98039347826086953</v>
      </c>
      <c r="L358" s="37">
        <f t="shared" si="49"/>
        <v>-1</v>
      </c>
      <c r="M358" s="37">
        <f t="shared" si="50"/>
        <v>-1</v>
      </c>
    </row>
    <row r="359" spans="1:13" x14ac:dyDescent="0.2">
      <c r="A359" s="17"/>
      <c r="B359" s="43" t="s">
        <v>86</v>
      </c>
      <c r="C359" s="17" t="s">
        <v>87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6"/>
        <v>0</v>
      </c>
      <c r="J359" s="18">
        <f t="shared" si="47"/>
        <v>0</v>
      </c>
      <c r="K359" s="37" t="str">
        <f t="shared" si="48"/>
        <v>NA</v>
      </c>
      <c r="L359" s="37" t="str">
        <f t="shared" si="49"/>
        <v>NA</v>
      </c>
      <c r="M359" s="37" t="str">
        <f t="shared" si="50"/>
        <v>NA</v>
      </c>
    </row>
    <row r="360" spans="1:13" x14ac:dyDescent="0.2">
      <c r="A360" s="17"/>
      <c r="B360" s="43" t="s">
        <v>381</v>
      </c>
      <c r="C360" s="17" t="s">
        <v>382</v>
      </c>
      <c r="D360" s="18">
        <v>0</v>
      </c>
      <c r="E360" s="18">
        <v>19000</v>
      </c>
      <c r="F360" s="18">
        <v>360</v>
      </c>
      <c r="G360" s="18">
        <v>2480</v>
      </c>
      <c r="H360" s="18">
        <v>1520</v>
      </c>
      <c r="I360" s="18">
        <f t="shared" si="46"/>
        <v>4000</v>
      </c>
      <c r="J360" s="18">
        <f t="shared" si="47"/>
        <v>15000</v>
      </c>
      <c r="K360" s="37">
        <f t="shared" si="48"/>
        <v>0.78947368421052633</v>
      </c>
      <c r="L360" s="37">
        <f t="shared" si="49"/>
        <v>-0.9810526315789474</v>
      </c>
      <c r="M360" s="37">
        <f t="shared" si="50"/>
        <v>-0.82596491228070179</v>
      </c>
    </row>
    <row r="361" spans="1:13" x14ac:dyDescent="0.2">
      <c r="A361" s="17"/>
      <c r="B361" s="43" t="s">
        <v>94</v>
      </c>
      <c r="C361" s="17" t="s">
        <v>95</v>
      </c>
      <c r="D361" s="18">
        <v>0</v>
      </c>
      <c r="E361" s="18">
        <v>0</v>
      </c>
      <c r="F361" s="18">
        <v>0</v>
      </c>
      <c r="G361" s="18">
        <v>0</v>
      </c>
      <c r="H361" s="18">
        <v>0</v>
      </c>
      <c r="I361" s="18">
        <f t="shared" si="46"/>
        <v>0</v>
      </c>
      <c r="J361" s="18">
        <f t="shared" si="47"/>
        <v>0</v>
      </c>
      <c r="K361" s="37" t="str">
        <f t="shared" si="48"/>
        <v>NA</v>
      </c>
      <c r="L361" s="37" t="str">
        <f t="shared" si="49"/>
        <v>NA</v>
      </c>
      <c r="M361" s="37" t="str">
        <f t="shared" si="50"/>
        <v>NA</v>
      </c>
    </row>
    <row r="362" spans="1:13" x14ac:dyDescent="0.2">
      <c r="A362" s="17"/>
      <c r="B362" s="43" t="s">
        <v>96</v>
      </c>
      <c r="C362" s="17" t="s">
        <v>97</v>
      </c>
      <c r="D362" s="18">
        <v>61839</v>
      </c>
      <c r="E362" s="18">
        <v>229780</v>
      </c>
      <c r="F362" s="18">
        <v>0</v>
      </c>
      <c r="G362" s="18">
        <v>0</v>
      </c>
      <c r="H362" s="18">
        <v>0</v>
      </c>
      <c r="I362" s="18">
        <f t="shared" si="46"/>
        <v>0</v>
      </c>
      <c r="J362" s="18">
        <f t="shared" si="47"/>
        <v>229780</v>
      </c>
      <c r="K362" s="37">
        <f t="shared" si="48"/>
        <v>1</v>
      </c>
      <c r="L362" s="37">
        <f t="shared" si="49"/>
        <v>-1</v>
      </c>
      <c r="M362" s="37">
        <f t="shared" si="50"/>
        <v>-1</v>
      </c>
    </row>
    <row r="363" spans="1:13" x14ac:dyDescent="0.2">
      <c r="A363" s="17"/>
      <c r="B363" s="43" t="s">
        <v>98</v>
      </c>
      <c r="C363" s="17" t="s">
        <v>99</v>
      </c>
      <c r="D363" s="18">
        <v>0</v>
      </c>
      <c r="E363" s="18">
        <v>0</v>
      </c>
      <c r="F363" s="18">
        <v>0</v>
      </c>
      <c r="G363" s="18">
        <v>0</v>
      </c>
      <c r="H363" s="18">
        <v>0</v>
      </c>
      <c r="I363" s="18">
        <f t="shared" si="46"/>
        <v>0</v>
      </c>
      <c r="J363" s="18">
        <f t="shared" si="47"/>
        <v>0</v>
      </c>
      <c r="K363" s="37" t="str">
        <f t="shared" si="48"/>
        <v>NA</v>
      </c>
      <c r="L363" s="37" t="str">
        <f t="shared" si="49"/>
        <v>NA</v>
      </c>
      <c r="M363" s="37" t="str">
        <f t="shared" si="50"/>
        <v>NA</v>
      </c>
    </row>
    <row r="364" spans="1:13" x14ac:dyDescent="0.2">
      <c r="A364" s="17"/>
      <c r="B364" s="43" t="s">
        <v>369</v>
      </c>
      <c r="C364" s="17" t="s">
        <v>370</v>
      </c>
      <c r="D364" s="18">
        <v>128851.01000000001</v>
      </c>
      <c r="E364" s="18">
        <v>160165.08000000002</v>
      </c>
      <c r="F364" s="18">
        <v>1488</v>
      </c>
      <c r="G364" s="18">
        <v>70131.199999999997</v>
      </c>
      <c r="H364" s="18">
        <v>1853.25</v>
      </c>
      <c r="I364" s="18">
        <f t="shared" si="46"/>
        <v>71984.45</v>
      </c>
      <c r="J364" s="18">
        <f t="shared" si="47"/>
        <v>88180.630000000019</v>
      </c>
      <c r="K364" s="37">
        <f t="shared" si="48"/>
        <v>0.5505608962952474</v>
      </c>
      <c r="L364" s="37">
        <f t="shared" si="49"/>
        <v>-0.99070958538527876</v>
      </c>
      <c r="M364" s="37">
        <f t="shared" si="50"/>
        <v>-0.41617569406098598</v>
      </c>
    </row>
    <row r="365" spans="1:13" x14ac:dyDescent="0.2">
      <c r="A365" s="17"/>
      <c r="B365" s="43" t="s">
        <v>110</v>
      </c>
      <c r="C365" s="17" t="s">
        <v>111</v>
      </c>
      <c r="D365" s="18">
        <v>0</v>
      </c>
      <c r="E365" s="18">
        <v>6925000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6925000</v>
      </c>
      <c r="K365" s="37">
        <f t="shared" si="48"/>
        <v>1</v>
      </c>
      <c r="L365" s="37">
        <f t="shared" si="49"/>
        <v>-1</v>
      </c>
      <c r="M365" s="37">
        <f t="shared" si="50"/>
        <v>-1</v>
      </c>
    </row>
    <row r="366" spans="1:13" x14ac:dyDescent="0.2">
      <c r="A366" s="17"/>
      <c r="B366" s="43" t="s">
        <v>138</v>
      </c>
      <c r="C366" s="17" t="s">
        <v>139</v>
      </c>
      <c r="F366" s="18">
        <v>0</v>
      </c>
      <c r="G366" s="18">
        <v>0</v>
      </c>
      <c r="H366" s="18">
        <v>0</v>
      </c>
      <c r="I366" s="18">
        <f t="shared" si="46"/>
        <v>0</v>
      </c>
      <c r="J366" s="18">
        <f t="shared" si="47"/>
        <v>0</v>
      </c>
      <c r="K366" s="37" t="str">
        <f t="shared" si="48"/>
        <v>NA</v>
      </c>
      <c r="L366" s="37" t="str">
        <f t="shared" si="49"/>
        <v>NA</v>
      </c>
      <c r="M366" s="37" t="str">
        <f t="shared" si="50"/>
        <v>NA</v>
      </c>
    </row>
    <row r="367" spans="1:13" x14ac:dyDescent="0.2">
      <c r="A367" s="17"/>
      <c r="B367" s="43" t="s">
        <v>114</v>
      </c>
      <c r="C367" s="17" t="s">
        <v>115</v>
      </c>
      <c r="F367" s="18">
        <v>0</v>
      </c>
      <c r="G367" s="18">
        <v>0</v>
      </c>
      <c r="H367" s="18">
        <v>0</v>
      </c>
      <c r="I367" s="18">
        <f t="shared" si="46"/>
        <v>0</v>
      </c>
      <c r="J367" s="18">
        <f t="shared" si="47"/>
        <v>0</v>
      </c>
      <c r="K367" s="37" t="str">
        <f t="shared" si="48"/>
        <v>NA</v>
      </c>
      <c r="L367" s="37" t="str">
        <f t="shared" si="49"/>
        <v>NA</v>
      </c>
      <c r="M367" s="37" t="str">
        <f t="shared" si="50"/>
        <v>NA</v>
      </c>
    </row>
    <row r="368" spans="1:13" x14ac:dyDescent="0.2">
      <c r="A368" s="17"/>
      <c r="B368" s="43" t="s">
        <v>470</v>
      </c>
      <c r="C368" s="17" t="s">
        <v>60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f t="shared" si="46"/>
        <v>0</v>
      </c>
      <c r="J368" s="18">
        <f t="shared" si="47"/>
        <v>0</v>
      </c>
      <c r="K368" s="37" t="str">
        <f t="shared" si="48"/>
        <v>NA</v>
      </c>
      <c r="L368" s="37" t="str">
        <f t="shared" si="49"/>
        <v>NA</v>
      </c>
      <c r="M368" s="37" t="str">
        <f t="shared" si="50"/>
        <v>NA</v>
      </c>
    </row>
    <row r="369" spans="1:13" x14ac:dyDescent="0.2">
      <c r="A369" s="62" t="s">
        <v>140</v>
      </c>
      <c r="B369" s="63"/>
      <c r="C369" s="62"/>
      <c r="D369" s="64">
        <v>27650785.010000002</v>
      </c>
      <c r="E369" s="64">
        <v>10365067.780000001</v>
      </c>
      <c r="F369" s="64">
        <v>6616.75</v>
      </c>
      <c r="G369" s="64">
        <v>334330.88</v>
      </c>
      <c r="H369" s="64">
        <v>10274.200000000001</v>
      </c>
      <c r="I369" s="64">
        <f t="shared" si="46"/>
        <v>344605.08</v>
      </c>
      <c r="J369" s="64">
        <f t="shared" si="47"/>
        <v>10020462.700000001</v>
      </c>
      <c r="K369" s="65">
        <f t="shared" si="48"/>
        <v>0.96675322464702684</v>
      </c>
      <c r="L369" s="65">
        <f t="shared" si="49"/>
        <v>-0.99936162983779353</v>
      </c>
      <c r="M369" s="65">
        <f t="shared" si="50"/>
        <v>-0.95699261055226148</v>
      </c>
    </row>
    <row r="370" spans="1:13" x14ac:dyDescent="0.2">
      <c r="A370" s="17" t="s">
        <v>141</v>
      </c>
      <c r="B370" s="43" t="s">
        <v>198</v>
      </c>
      <c r="C370" s="17" t="s">
        <v>199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46"/>
        <v>0</v>
      </c>
      <c r="J370" s="18">
        <f t="shared" si="47"/>
        <v>0</v>
      </c>
      <c r="K370" s="37" t="str">
        <f t="shared" si="48"/>
        <v>NA</v>
      </c>
      <c r="L370" s="37" t="str">
        <f t="shared" si="49"/>
        <v>NA</v>
      </c>
      <c r="M370" s="37" t="str">
        <f t="shared" si="50"/>
        <v>NA</v>
      </c>
    </row>
    <row r="371" spans="1:13" x14ac:dyDescent="0.2">
      <c r="A371" s="17"/>
      <c r="B371" s="43" t="s">
        <v>269</v>
      </c>
      <c r="C371" s="17" t="s">
        <v>270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6"/>
        <v>0</v>
      </c>
      <c r="J371" s="18">
        <f t="shared" si="47"/>
        <v>0</v>
      </c>
      <c r="K371" s="37" t="str">
        <f t="shared" si="48"/>
        <v>NA</v>
      </c>
      <c r="L371" s="37" t="str">
        <f t="shared" si="49"/>
        <v>NA</v>
      </c>
      <c r="M371" s="37" t="str">
        <f t="shared" si="50"/>
        <v>NA</v>
      </c>
    </row>
    <row r="372" spans="1:13" x14ac:dyDescent="0.2">
      <c r="A372" s="17"/>
      <c r="B372" s="43" t="s">
        <v>68</v>
      </c>
      <c r="C372" s="17" t="s">
        <v>69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46"/>
        <v>0</v>
      </c>
      <c r="J372" s="18">
        <f t="shared" si="47"/>
        <v>0</v>
      </c>
      <c r="K372" s="37" t="str">
        <f t="shared" si="48"/>
        <v>NA</v>
      </c>
      <c r="L372" s="37" t="str">
        <f t="shared" si="49"/>
        <v>NA</v>
      </c>
      <c r="M372" s="37" t="str">
        <f t="shared" si="50"/>
        <v>NA</v>
      </c>
    </row>
    <row r="373" spans="1:13" x14ac:dyDescent="0.2">
      <c r="A373" s="17"/>
      <c r="B373" s="43" t="s">
        <v>387</v>
      </c>
      <c r="C373" s="17" t="s">
        <v>388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f t="shared" si="46"/>
        <v>0</v>
      </c>
      <c r="J373" s="18">
        <f t="shared" si="47"/>
        <v>0</v>
      </c>
      <c r="K373" s="37" t="str">
        <f t="shared" si="48"/>
        <v>NA</v>
      </c>
      <c r="L373" s="37" t="str">
        <f t="shared" si="49"/>
        <v>NA</v>
      </c>
      <c r="M373" s="37" t="str">
        <f t="shared" si="50"/>
        <v>NA</v>
      </c>
    </row>
    <row r="374" spans="1:13" x14ac:dyDescent="0.2">
      <c r="A374" s="17"/>
      <c r="B374" s="43" t="s">
        <v>70</v>
      </c>
      <c r="C374" s="17" t="s">
        <v>71</v>
      </c>
      <c r="D374" s="18">
        <v>0</v>
      </c>
      <c r="E374" s="18">
        <v>65643</v>
      </c>
      <c r="F374" s="18">
        <v>0</v>
      </c>
      <c r="G374" s="18">
        <v>0</v>
      </c>
      <c r="H374" s="18">
        <v>0</v>
      </c>
      <c r="I374" s="18">
        <f t="shared" si="46"/>
        <v>0</v>
      </c>
      <c r="J374" s="18">
        <f t="shared" si="47"/>
        <v>65643</v>
      </c>
      <c r="K374" s="37">
        <f t="shared" si="48"/>
        <v>1</v>
      </c>
      <c r="L374" s="37">
        <f t="shared" si="49"/>
        <v>-1</v>
      </c>
      <c r="M374" s="37">
        <f t="shared" si="50"/>
        <v>-1</v>
      </c>
    </row>
    <row r="375" spans="1:13" x14ac:dyDescent="0.2">
      <c r="A375" s="17"/>
      <c r="B375" s="43" t="s">
        <v>120</v>
      </c>
      <c r="C375" s="17" t="s">
        <v>121</v>
      </c>
      <c r="D375" s="18">
        <v>198170</v>
      </c>
      <c r="E375" s="18">
        <v>103950</v>
      </c>
      <c r="F375" s="18">
        <v>17636.260000000002</v>
      </c>
      <c r="G375" s="18">
        <v>158165.30000000002</v>
      </c>
      <c r="H375" s="18">
        <v>0</v>
      </c>
      <c r="I375" s="18">
        <f t="shared" si="46"/>
        <v>158165.30000000002</v>
      </c>
      <c r="J375" s="18">
        <f t="shared" si="47"/>
        <v>-54215.300000000017</v>
      </c>
      <c r="K375" s="37">
        <f t="shared" si="48"/>
        <v>-0.52155170755170777</v>
      </c>
      <c r="L375" s="37">
        <f t="shared" si="49"/>
        <v>-0.83033900913900904</v>
      </c>
      <c r="M375" s="37">
        <f t="shared" si="50"/>
        <v>1.0287356100689435</v>
      </c>
    </row>
    <row r="376" spans="1:13" x14ac:dyDescent="0.2">
      <c r="A376" s="17"/>
      <c r="B376" s="43" t="s">
        <v>72</v>
      </c>
      <c r="C376" s="17" t="s">
        <v>73</v>
      </c>
      <c r="D376" s="18">
        <v>42239798.5</v>
      </c>
      <c r="E376" s="18">
        <v>0</v>
      </c>
      <c r="F376" s="18">
        <v>24718.75</v>
      </c>
      <c r="G376" s="18">
        <v>1136518.75</v>
      </c>
      <c r="H376" s="18">
        <v>0</v>
      </c>
      <c r="I376" s="18">
        <f t="shared" si="46"/>
        <v>1136518.75</v>
      </c>
      <c r="J376" s="18">
        <f t="shared" si="47"/>
        <v>-1136518.75</v>
      </c>
      <c r="K376" s="37" t="str">
        <f t="shared" si="48"/>
        <v>NA</v>
      </c>
      <c r="L376" s="37" t="str">
        <f t="shared" si="49"/>
        <v>NA</v>
      </c>
      <c r="M376" s="37" t="str">
        <f t="shared" si="50"/>
        <v>NA</v>
      </c>
    </row>
    <row r="377" spans="1:13" x14ac:dyDescent="0.2">
      <c r="A377" s="17"/>
      <c r="B377" s="43" t="s">
        <v>74</v>
      </c>
      <c r="C377" s="17" t="s">
        <v>75</v>
      </c>
      <c r="D377" s="18">
        <v>25515</v>
      </c>
      <c r="E377" s="18">
        <v>35760</v>
      </c>
      <c r="F377" s="18">
        <v>1890</v>
      </c>
      <c r="G377" s="18">
        <v>12285</v>
      </c>
      <c r="H377" s="18">
        <v>0</v>
      </c>
      <c r="I377" s="18">
        <f t="shared" si="46"/>
        <v>12285</v>
      </c>
      <c r="J377" s="18">
        <f t="shared" si="47"/>
        <v>23475</v>
      </c>
      <c r="K377" s="37">
        <f t="shared" si="48"/>
        <v>0.65645973154362414</v>
      </c>
      <c r="L377" s="37">
        <f t="shared" si="49"/>
        <v>-0.94714765100671139</v>
      </c>
      <c r="M377" s="37">
        <f t="shared" si="50"/>
        <v>-0.54194630872483218</v>
      </c>
    </row>
    <row r="378" spans="1:13" x14ac:dyDescent="0.2">
      <c r="A378" s="17"/>
      <c r="B378" s="43" t="s">
        <v>76</v>
      </c>
      <c r="C378" s="17" t="s">
        <v>77</v>
      </c>
      <c r="D378" s="18">
        <v>50423.78</v>
      </c>
      <c r="E378" s="18">
        <v>45477.8</v>
      </c>
      <c r="F378" s="18">
        <v>4290.88</v>
      </c>
      <c r="G378" s="18">
        <v>38487.25</v>
      </c>
      <c r="H378" s="18">
        <v>0</v>
      </c>
      <c r="I378" s="18">
        <f t="shared" si="46"/>
        <v>38487.25</v>
      </c>
      <c r="J378" s="18">
        <f t="shared" si="47"/>
        <v>6990.5500000000029</v>
      </c>
      <c r="K378" s="37">
        <f t="shared" si="48"/>
        <v>0.15371346019376492</v>
      </c>
      <c r="L378" s="37">
        <f t="shared" si="49"/>
        <v>-0.90564891001763503</v>
      </c>
      <c r="M378" s="37">
        <f t="shared" si="50"/>
        <v>0.12838205307497999</v>
      </c>
    </row>
    <row r="379" spans="1:13" x14ac:dyDescent="0.2">
      <c r="A379" s="17"/>
      <c r="B379" s="43" t="s">
        <v>82</v>
      </c>
      <c r="C379" s="17" t="s">
        <v>83</v>
      </c>
      <c r="D379" s="18">
        <v>6745.24</v>
      </c>
      <c r="E379" s="18">
        <v>4248.41</v>
      </c>
      <c r="F379" s="18">
        <v>2345.1999999999998</v>
      </c>
      <c r="G379" s="18">
        <v>40193.14</v>
      </c>
      <c r="H379" s="18">
        <v>0</v>
      </c>
      <c r="I379" s="18">
        <f t="shared" si="46"/>
        <v>40193.14</v>
      </c>
      <c r="J379" s="18">
        <f t="shared" si="47"/>
        <v>-35944.729999999996</v>
      </c>
      <c r="K379" s="37">
        <f t="shared" si="48"/>
        <v>-8.4607488448619588</v>
      </c>
      <c r="L379" s="37">
        <f t="shared" si="49"/>
        <v>-0.44798171551239174</v>
      </c>
      <c r="M379" s="37">
        <f t="shared" si="50"/>
        <v>11.61433179314928</v>
      </c>
    </row>
    <row r="380" spans="1:13" x14ac:dyDescent="0.2">
      <c r="A380" s="17"/>
      <c r="B380" s="43" t="s">
        <v>84</v>
      </c>
      <c r="C380" s="17" t="s">
        <v>85</v>
      </c>
      <c r="D380" s="18">
        <v>26298445</v>
      </c>
      <c r="E380" s="18">
        <v>2966862</v>
      </c>
      <c r="F380" s="18">
        <v>0</v>
      </c>
      <c r="G380" s="18">
        <v>2139554.0499999998</v>
      </c>
      <c r="H380" s="18">
        <v>145.72999999999999</v>
      </c>
      <c r="I380" s="18">
        <f t="shared" si="46"/>
        <v>2139699.7799999998</v>
      </c>
      <c r="J380" s="18">
        <f t="shared" si="47"/>
        <v>827162.2200000002</v>
      </c>
      <c r="K380" s="37">
        <f t="shared" si="48"/>
        <v>0.27880036887458876</v>
      </c>
      <c r="L380" s="37">
        <f t="shared" si="49"/>
        <v>-1</v>
      </c>
      <c r="M380" s="37">
        <f t="shared" si="50"/>
        <v>-3.8465984149807751E-2</v>
      </c>
    </row>
    <row r="381" spans="1:13" x14ac:dyDescent="0.2">
      <c r="A381" s="17"/>
      <c r="B381" s="43" t="s">
        <v>122</v>
      </c>
      <c r="C381" s="17" t="s">
        <v>123</v>
      </c>
      <c r="D381" s="18">
        <v>0</v>
      </c>
      <c r="E381" s="18">
        <v>0</v>
      </c>
      <c r="F381" s="18">
        <v>0</v>
      </c>
      <c r="G381" s="18">
        <v>155359.75</v>
      </c>
      <c r="H381" s="18">
        <v>2677</v>
      </c>
      <c r="I381" s="18">
        <f t="shared" si="46"/>
        <v>158036.75</v>
      </c>
      <c r="J381" s="18">
        <f t="shared" si="47"/>
        <v>-158036.75</v>
      </c>
      <c r="K381" s="37" t="str">
        <f t="shared" si="48"/>
        <v>NA</v>
      </c>
      <c r="L381" s="37" t="str">
        <f t="shared" si="49"/>
        <v>NA</v>
      </c>
      <c r="M381" s="37" t="str">
        <f t="shared" si="50"/>
        <v>NA</v>
      </c>
    </row>
    <row r="382" spans="1:13" x14ac:dyDescent="0.2">
      <c r="A382" s="17"/>
      <c r="B382" s="43" t="s">
        <v>236</v>
      </c>
      <c r="C382" s="17" t="s">
        <v>237</v>
      </c>
      <c r="D382" s="18">
        <v>8335</v>
      </c>
      <c r="E382" s="18">
        <v>8335</v>
      </c>
      <c r="F382" s="18">
        <v>41697.32</v>
      </c>
      <c r="G382" s="18">
        <v>195572.9</v>
      </c>
      <c r="H382" s="18">
        <v>226013.38</v>
      </c>
      <c r="I382" s="18">
        <f t="shared" si="46"/>
        <v>421586.28</v>
      </c>
      <c r="J382" s="18">
        <f t="shared" si="47"/>
        <v>-413251.28</v>
      </c>
      <c r="K382" s="37">
        <f t="shared" si="48"/>
        <v>-49.580237552489507</v>
      </c>
      <c r="L382" s="37">
        <f t="shared" si="49"/>
        <v>4.0026778644271142</v>
      </c>
      <c r="M382" s="37">
        <f t="shared" si="50"/>
        <v>30.285406918616275</v>
      </c>
    </row>
    <row r="383" spans="1:13" x14ac:dyDescent="0.2">
      <c r="A383" s="17"/>
      <c r="B383" s="43" t="s">
        <v>92</v>
      </c>
      <c r="C383" s="17" t="s">
        <v>93</v>
      </c>
      <c r="D383" s="18">
        <v>27900</v>
      </c>
      <c r="E383" s="18">
        <v>365940</v>
      </c>
      <c r="F383" s="18">
        <v>0</v>
      </c>
      <c r="G383" s="18">
        <v>0</v>
      </c>
      <c r="H383" s="18">
        <v>0</v>
      </c>
      <c r="I383" s="18">
        <f t="shared" ref="I383:I446" si="51">SUM(G383:H383)</f>
        <v>0</v>
      </c>
      <c r="J383" s="18">
        <f t="shared" ref="J383:J446" si="52">E383-I383</f>
        <v>365940</v>
      </c>
      <c r="K383" s="37">
        <f t="shared" ref="K383:K446" si="53">IF(E383=0,"NA",J383/E383)</f>
        <v>1</v>
      </c>
      <c r="L383" s="37">
        <f t="shared" ref="L383:L446" si="54">IF(E383=0,"NA",(  ( F383 - (E383/$L$6)) / (E383/$L$6)))</f>
        <v>-1</v>
      </c>
      <c r="M383" s="37">
        <f t="shared" ref="M383:M446" si="55">IF(E383=0,"NA",(  ( G383 - ($M$6*(E383/12))) / ($M$6*(E383/12))))</f>
        <v>-1</v>
      </c>
    </row>
    <row r="384" spans="1:13" x14ac:dyDescent="0.2">
      <c r="A384" s="17"/>
      <c r="B384" s="43" t="s">
        <v>94</v>
      </c>
      <c r="C384" s="17" t="s">
        <v>95</v>
      </c>
      <c r="D384" s="18">
        <v>42500</v>
      </c>
      <c r="E384" s="18">
        <v>42500</v>
      </c>
      <c r="F384" s="18">
        <v>243.67</v>
      </c>
      <c r="G384" s="18">
        <v>1131.6300000000001</v>
      </c>
      <c r="H384" s="18">
        <v>0</v>
      </c>
      <c r="I384" s="18">
        <f t="shared" si="51"/>
        <v>1131.6300000000001</v>
      </c>
      <c r="J384" s="18">
        <f t="shared" si="52"/>
        <v>41368.370000000003</v>
      </c>
      <c r="K384" s="37">
        <f t="shared" si="53"/>
        <v>0.97337341176470593</v>
      </c>
      <c r="L384" s="37">
        <f t="shared" si="54"/>
        <v>-0.99426658823529412</v>
      </c>
      <c r="M384" s="37">
        <f t="shared" si="55"/>
        <v>-0.96449788235294109</v>
      </c>
    </row>
    <row r="385" spans="1:13" x14ac:dyDescent="0.2">
      <c r="A385" s="17"/>
      <c r="B385" s="43" t="s">
        <v>98</v>
      </c>
      <c r="C385" s="17" t="s">
        <v>99</v>
      </c>
      <c r="D385" s="18">
        <v>209500</v>
      </c>
      <c r="E385" s="18">
        <v>209500</v>
      </c>
      <c r="F385" s="18">
        <v>1497.32</v>
      </c>
      <c r="G385" s="18">
        <v>3232.09</v>
      </c>
      <c r="H385" s="18">
        <v>1161.93</v>
      </c>
      <c r="I385" s="18">
        <f t="shared" si="51"/>
        <v>4394.0200000000004</v>
      </c>
      <c r="J385" s="18">
        <f t="shared" si="52"/>
        <v>205105.98</v>
      </c>
      <c r="K385" s="37">
        <f t="shared" si="53"/>
        <v>0.97902615751789979</v>
      </c>
      <c r="L385" s="37">
        <f t="shared" si="54"/>
        <v>-0.99285288782816228</v>
      </c>
      <c r="M385" s="37">
        <f t="shared" si="55"/>
        <v>-0.97942981702466192</v>
      </c>
    </row>
    <row r="386" spans="1:13" x14ac:dyDescent="0.2">
      <c r="A386" s="17"/>
      <c r="B386" s="43" t="s">
        <v>240</v>
      </c>
      <c r="C386" s="17" t="s">
        <v>241</v>
      </c>
      <c r="D386" s="18">
        <v>0</v>
      </c>
      <c r="E386" s="18">
        <v>2100</v>
      </c>
      <c r="F386" s="18">
        <v>0</v>
      </c>
      <c r="G386" s="18">
        <v>0</v>
      </c>
      <c r="H386" s="18">
        <v>0</v>
      </c>
      <c r="I386" s="18">
        <f t="shared" si="51"/>
        <v>0</v>
      </c>
      <c r="J386" s="18">
        <f t="shared" si="52"/>
        <v>2100</v>
      </c>
      <c r="K386" s="37">
        <f t="shared" si="53"/>
        <v>1</v>
      </c>
      <c r="L386" s="37">
        <f t="shared" si="54"/>
        <v>-1</v>
      </c>
      <c r="M386" s="37">
        <f t="shared" si="55"/>
        <v>-1</v>
      </c>
    </row>
    <row r="387" spans="1:13" x14ac:dyDescent="0.2">
      <c r="A387" s="17"/>
      <c r="B387" s="43" t="s">
        <v>102</v>
      </c>
      <c r="C387" s="17" t="s">
        <v>103</v>
      </c>
      <c r="D387" s="18">
        <v>95000</v>
      </c>
      <c r="E387" s="18">
        <v>101055</v>
      </c>
      <c r="F387" s="18">
        <v>0</v>
      </c>
      <c r="G387" s="18">
        <v>1443.7</v>
      </c>
      <c r="H387" s="18">
        <v>1298.02</v>
      </c>
      <c r="I387" s="18">
        <f t="shared" si="51"/>
        <v>2741.7200000000003</v>
      </c>
      <c r="J387" s="18">
        <f t="shared" si="52"/>
        <v>98313.279999999999</v>
      </c>
      <c r="K387" s="37">
        <f t="shared" si="53"/>
        <v>0.97286903171540251</v>
      </c>
      <c r="L387" s="37">
        <f t="shared" si="54"/>
        <v>-1</v>
      </c>
      <c r="M387" s="37">
        <f t="shared" si="55"/>
        <v>-0.98095162700179772</v>
      </c>
    </row>
    <row r="388" spans="1:13" x14ac:dyDescent="0.2">
      <c r="A388" s="17"/>
      <c r="B388" s="43" t="s">
        <v>104</v>
      </c>
      <c r="C388" s="17" t="s">
        <v>105</v>
      </c>
      <c r="D388" s="18">
        <v>50000</v>
      </c>
      <c r="E388" s="18">
        <v>141970</v>
      </c>
      <c r="F388" s="18">
        <v>0</v>
      </c>
      <c r="G388" s="18">
        <v>0</v>
      </c>
      <c r="H388" s="18">
        <v>0</v>
      </c>
      <c r="I388" s="18">
        <f t="shared" si="51"/>
        <v>0</v>
      </c>
      <c r="J388" s="18">
        <f t="shared" si="52"/>
        <v>141970</v>
      </c>
      <c r="K388" s="37">
        <f t="shared" si="53"/>
        <v>1</v>
      </c>
      <c r="L388" s="37">
        <f t="shared" si="54"/>
        <v>-1</v>
      </c>
      <c r="M388" s="37">
        <f t="shared" si="55"/>
        <v>-1</v>
      </c>
    </row>
    <row r="389" spans="1:13" x14ac:dyDescent="0.2">
      <c r="A389" s="17"/>
      <c r="B389" s="43" t="s">
        <v>110</v>
      </c>
      <c r="C389" s="17" t="s">
        <v>111</v>
      </c>
      <c r="D389" s="18">
        <v>25375.87</v>
      </c>
      <c r="E389" s="18">
        <v>5375.87</v>
      </c>
      <c r="F389" s="18">
        <v>0</v>
      </c>
      <c r="G389" s="18">
        <v>0</v>
      </c>
      <c r="H389" s="18">
        <v>0</v>
      </c>
      <c r="I389" s="18">
        <f t="shared" si="51"/>
        <v>0</v>
      </c>
      <c r="J389" s="18">
        <f t="shared" si="52"/>
        <v>5375.87</v>
      </c>
      <c r="K389" s="37">
        <f t="shared" si="53"/>
        <v>1</v>
      </c>
      <c r="L389" s="37">
        <f t="shared" si="54"/>
        <v>-1</v>
      </c>
      <c r="M389" s="37">
        <f t="shared" si="55"/>
        <v>-1</v>
      </c>
    </row>
    <row r="390" spans="1:13" x14ac:dyDescent="0.2">
      <c r="A390" s="17"/>
      <c r="B390" s="43" t="s">
        <v>112</v>
      </c>
      <c r="C390" s="17" t="s">
        <v>113</v>
      </c>
      <c r="D390" s="18">
        <v>11566415</v>
      </c>
      <c r="E390" s="18">
        <v>0</v>
      </c>
      <c r="F390" s="18">
        <v>0</v>
      </c>
      <c r="G390" s="18">
        <v>40516.1</v>
      </c>
      <c r="H390" s="18">
        <v>800</v>
      </c>
      <c r="I390" s="18">
        <f t="shared" si="51"/>
        <v>41316.1</v>
      </c>
      <c r="J390" s="18">
        <f t="shared" si="52"/>
        <v>-41316.1</v>
      </c>
      <c r="K390" s="37" t="str">
        <f t="shared" si="53"/>
        <v>NA</v>
      </c>
      <c r="L390" s="37" t="str">
        <f t="shared" si="54"/>
        <v>NA</v>
      </c>
      <c r="M390" s="37" t="str">
        <f t="shared" si="55"/>
        <v>NA</v>
      </c>
    </row>
    <row r="391" spans="1:13" x14ac:dyDescent="0.2">
      <c r="A391" s="17"/>
      <c r="B391" s="43" t="s">
        <v>114</v>
      </c>
      <c r="C391" s="17" t="s">
        <v>115</v>
      </c>
      <c r="D391" s="18">
        <v>2500</v>
      </c>
      <c r="E391" s="18">
        <v>47500</v>
      </c>
      <c r="F391" s="18">
        <v>0</v>
      </c>
      <c r="G391" s="18">
        <v>0</v>
      </c>
      <c r="H391" s="18">
        <v>0</v>
      </c>
      <c r="I391" s="18">
        <f t="shared" si="51"/>
        <v>0</v>
      </c>
      <c r="J391" s="18">
        <f t="shared" si="52"/>
        <v>47500</v>
      </c>
      <c r="K391" s="37">
        <f t="shared" si="53"/>
        <v>1</v>
      </c>
      <c r="L391" s="37">
        <f t="shared" si="54"/>
        <v>-1</v>
      </c>
      <c r="M391" s="37">
        <f t="shared" si="55"/>
        <v>-1</v>
      </c>
    </row>
    <row r="392" spans="1:13" x14ac:dyDescent="0.2">
      <c r="A392" s="62" t="s">
        <v>142</v>
      </c>
      <c r="B392" s="63"/>
      <c r="C392" s="62"/>
      <c r="D392" s="64">
        <v>80846623.390000015</v>
      </c>
      <c r="E392" s="64">
        <v>4146217.08</v>
      </c>
      <c r="F392" s="64">
        <v>94319.400000000009</v>
      </c>
      <c r="G392" s="64">
        <v>3922459.6599999997</v>
      </c>
      <c r="H392" s="64">
        <v>232096.06</v>
      </c>
      <c r="I392" s="64">
        <f t="shared" si="51"/>
        <v>4154555.7199999997</v>
      </c>
      <c r="J392" s="64">
        <f t="shared" si="52"/>
        <v>-8338.6399999996647</v>
      </c>
      <c r="K392" s="65">
        <f t="shared" si="53"/>
        <v>-2.0111440957162005E-3</v>
      </c>
      <c r="L392" s="65">
        <f t="shared" si="54"/>
        <v>-0.97725169758839547</v>
      </c>
      <c r="M392" s="65">
        <f t="shared" si="55"/>
        <v>0.26137780835472629</v>
      </c>
    </row>
    <row r="393" spans="1:13" x14ac:dyDescent="0.2">
      <c r="A393" s="17" t="s">
        <v>391</v>
      </c>
      <c r="B393" s="43" t="s">
        <v>198</v>
      </c>
      <c r="C393" s="17" t="s">
        <v>199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f t="shared" si="51"/>
        <v>0</v>
      </c>
      <c r="J393" s="18">
        <f t="shared" si="52"/>
        <v>0</v>
      </c>
      <c r="K393" s="37" t="str">
        <f t="shared" si="53"/>
        <v>NA</v>
      </c>
      <c r="L393" s="37" t="str">
        <f t="shared" si="54"/>
        <v>NA</v>
      </c>
      <c r="M393" s="37" t="str">
        <f t="shared" si="55"/>
        <v>NA</v>
      </c>
    </row>
    <row r="394" spans="1:13" x14ac:dyDescent="0.2">
      <c r="A394" s="17"/>
      <c r="B394" s="43" t="s">
        <v>206</v>
      </c>
      <c r="C394" s="17" t="s">
        <v>207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f t="shared" si="51"/>
        <v>0</v>
      </c>
      <c r="J394" s="18">
        <f t="shared" si="52"/>
        <v>0</v>
      </c>
      <c r="K394" s="37" t="str">
        <f t="shared" si="53"/>
        <v>NA</v>
      </c>
      <c r="L394" s="37" t="str">
        <f t="shared" si="54"/>
        <v>NA</v>
      </c>
      <c r="M394" s="37" t="str">
        <f t="shared" si="55"/>
        <v>NA</v>
      </c>
    </row>
    <row r="395" spans="1:13" x14ac:dyDescent="0.2">
      <c r="A395" s="17"/>
      <c r="B395" s="43" t="s">
        <v>68</v>
      </c>
      <c r="C395" s="17" t="s">
        <v>69</v>
      </c>
      <c r="F395" s="18">
        <v>0</v>
      </c>
      <c r="G395" s="18">
        <v>0</v>
      </c>
      <c r="H395" s="18">
        <v>0</v>
      </c>
      <c r="I395" s="18">
        <f t="shared" si="51"/>
        <v>0</v>
      </c>
      <c r="J395" s="18">
        <f t="shared" si="52"/>
        <v>0</v>
      </c>
      <c r="K395" s="37" t="str">
        <f t="shared" si="53"/>
        <v>NA</v>
      </c>
      <c r="L395" s="37" t="str">
        <f t="shared" si="54"/>
        <v>NA</v>
      </c>
      <c r="M395" s="37" t="str">
        <f t="shared" si="55"/>
        <v>NA</v>
      </c>
    </row>
    <row r="396" spans="1:13" x14ac:dyDescent="0.2">
      <c r="A396" s="17"/>
      <c r="B396" s="43" t="s">
        <v>254</v>
      </c>
      <c r="C396" s="17" t="s">
        <v>255</v>
      </c>
      <c r="D396" s="18">
        <v>0</v>
      </c>
      <c r="E396" s="18">
        <v>0</v>
      </c>
      <c r="F396" s="18">
        <v>0</v>
      </c>
      <c r="G396" s="18">
        <v>0</v>
      </c>
      <c r="H396" s="18">
        <v>0</v>
      </c>
      <c r="I396" s="18">
        <f t="shared" si="51"/>
        <v>0</v>
      </c>
      <c r="J396" s="18">
        <f t="shared" si="52"/>
        <v>0</v>
      </c>
      <c r="K396" s="37" t="str">
        <f t="shared" si="53"/>
        <v>NA</v>
      </c>
      <c r="L396" s="37" t="str">
        <f t="shared" si="54"/>
        <v>NA</v>
      </c>
      <c r="M396" s="37" t="str">
        <f t="shared" si="55"/>
        <v>NA</v>
      </c>
    </row>
    <row r="397" spans="1:13" x14ac:dyDescent="0.2">
      <c r="A397" s="17"/>
      <c r="B397" s="43" t="s">
        <v>256</v>
      </c>
      <c r="C397" s="17" t="s">
        <v>257</v>
      </c>
      <c r="D397" s="18">
        <v>479919</v>
      </c>
      <c r="E397" s="18">
        <v>0</v>
      </c>
      <c r="F397" s="18">
        <v>10227.959999999999</v>
      </c>
      <c r="G397" s="18">
        <v>10227.959999999999</v>
      </c>
      <c r="H397" s="18">
        <v>0</v>
      </c>
      <c r="I397" s="18">
        <f t="shared" si="51"/>
        <v>10227.959999999999</v>
      </c>
      <c r="J397" s="18">
        <f t="shared" si="52"/>
        <v>-10227.959999999999</v>
      </c>
      <c r="K397" s="37" t="str">
        <f t="shared" si="53"/>
        <v>NA</v>
      </c>
      <c r="L397" s="37" t="str">
        <f t="shared" si="54"/>
        <v>NA</v>
      </c>
      <c r="M397" s="37" t="str">
        <f t="shared" si="55"/>
        <v>NA</v>
      </c>
    </row>
    <row r="398" spans="1:13" x14ac:dyDescent="0.2">
      <c r="A398" s="17"/>
      <c r="B398" s="43" t="s">
        <v>120</v>
      </c>
      <c r="C398" s="17" t="s">
        <v>121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f t="shared" si="51"/>
        <v>0</v>
      </c>
      <c r="J398" s="18">
        <f t="shared" si="52"/>
        <v>0</v>
      </c>
      <c r="K398" s="37" t="str">
        <f t="shared" si="53"/>
        <v>NA</v>
      </c>
      <c r="L398" s="37" t="str">
        <f t="shared" si="54"/>
        <v>NA</v>
      </c>
      <c r="M398" s="37" t="str">
        <f t="shared" si="55"/>
        <v>NA</v>
      </c>
    </row>
    <row r="399" spans="1:13" x14ac:dyDescent="0.2">
      <c r="A399" s="17"/>
      <c r="B399" s="43" t="s">
        <v>72</v>
      </c>
      <c r="C399" s="17" t="s">
        <v>73</v>
      </c>
      <c r="D399" s="18">
        <v>0</v>
      </c>
      <c r="E399" s="18">
        <v>0</v>
      </c>
      <c r="F399" s="18">
        <v>0</v>
      </c>
      <c r="G399" s="18">
        <v>114329.75</v>
      </c>
      <c r="H399" s="18">
        <v>0</v>
      </c>
      <c r="I399" s="18">
        <f t="shared" si="51"/>
        <v>114329.75</v>
      </c>
      <c r="J399" s="18">
        <f t="shared" si="52"/>
        <v>-114329.75</v>
      </c>
      <c r="K399" s="37" t="str">
        <f t="shared" si="53"/>
        <v>NA</v>
      </c>
      <c r="L399" s="37" t="str">
        <f t="shared" si="54"/>
        <v>NA</v>
      </c>
      <c r="M399" s="37" t="str">
        <f t="shared" si="55"/>
        <v>NA</v>
      </c>
    </row>
    <row r="400" spans="1:13" x14ac:dyDescent="0.2">
      <c r="A400" s="17"/>
      <c r="B400" s="43" t="s">
        <v>74</v>
      </c>
      <c r="C400" s="17" t="s">
        <v>75</v>
      </c>
      <c r="D400" s="18">
        <v>79380</v>
      </c>
      <c r="E400" s="18">
        <v>0</v>
      </c>
      <c r="F400" s="18">
        <v>1653.75</v>
      </c>
      <c r="G400" s="18">
        <v>1653.75</v>
      </c>
      <c r="H400" s="18">
        <v>0</v>
      </c>
      <c r="I400" s="18">
        <f t="shared" si="51"/>
        <v>1653.75</v>
      </c>
      <c r="J400" s="18">
        <f t="shared" si="52"/>
        <v>-1653.75</v>
      </c>
      <c r="K400" s="37" t="str">
        <f t="shared" si="53"/>
        <v>NA</v>
      </c>
      <c r="L400" s="37" t="str">
        <f t="shared" si="54"/>
        <v>NA</v>
      </c>
      <c r="M400" s="37" t="str">
        <f t="shared" si="55"/>
        <v>NA</v>
      </c>
    </row>
    <row r="401" spans="1:13" x14ac:dyDescent="0.2">
      <c r="A401" s="17"/>
      <c r="B401" s="43" t="s">
        <v>76</v>
      </c>
      <c r="C401" s="17" t="s">
        <v>77</v>
      </c>
      <c r="D401" s="18">
        <v>95071.95</v>
      </c>
      <c r="E401" s="18">
        <v>0</v>
      </c>
      <c r="F401" s="18">
        <v>2043.54</v>
      </c>
      <c r="G401" s="18">
        <v>2043.54</v>
      </c>
      <c r="H401" s="18">
        <v>0</v>
      </c>
      <c r="I401" s="18">
        <f t="shared" si="51"/>
        <v>2043.54</v>
      </c>
      <c r="J401" s="18">
        <f t="shared" si="52"/>
        <v>-2043.54</v>
      </c>
      <c r="K401" s="37" t="str">
        <f t="shared" si="53"/>
        <v>NA</v>
      </c>
      <c r="L401" s="37" t="str">
        <f t="shared" si="54"/>
        <v>NA</v>
      </c>
      <c r="M401" s="37" t="str">
        <f t="shared" si="55"/>
        <v>NA</v>
      </c>
    </row>
    <row r="402" spans="1:13" x14ac:dyDescent="0.2">
      <c r="A402" s="17"/>
      <c r="B402" s="43" t="s">
        <v>82</v>
      </c>
      <c r="C402" s="17" t="s">
        <v>83</v>
      </c>
      <c r="D402" s="18">
        <v>12717.85</v>
      </c>
      <c r="E402" s="18">
        <v>0</v>
      </c>
      <c r="F402" s="18">
        <v>287.12</v>
      </c>
      <c r="G402" s="18">
        <v>5199.08</v>
      </c>
      <c r="H402" s="18">
        <v>0</v>
      </c>
      <c r="I402" s="18">
        <f t="shared" si="51"/>
        <v>5199.08</v>
      </c>
      <c r="J402" s="18">
        <f t="shared" si="52"/>
        <v>-5199.08</v>
      </c>
      <c r="K402" s="37" t="str">
        <f t="shared" si="53"/>
        <v>NA</v>
      </c>
      <c r="L402" s="37" t="str">
        <f t="shared" si="54"/>
        <v>NA</v>
      </c>
      <c r="M402" s="37" t="str">
        <f t="shared" si="55"/>
        <v>NA</v>
      </c>
    </row>
    <row r="403" spans="1:13" x14ac:dyDescent="0.2">
      <c r="A403" s="17"/>
      <c r="B403" s="43" t="s">
        <v>84</v>
      </c>
      <c r="C403" s="17" t="s">
        <v>85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f t="shared" si="51"/>
        <v>0</v>
      </c>
      <c r="J403" s="18">
        <f t="shared" si="52"/>
        <v>0</v>
      </c>
      <c r="K403" s="37" t="str">
        <f t="shared" si="53"/>
        <v>NA</v>
      </c>
      <c r="L403" s="37" t="str">
        <f t="shared" si="54"/>
        <v>NA</v>
      </c>
      <c r="M403" s="37" t="str">
        <f t="shared" si="55"/>
        <v>NA</v>
      </c>
    </row>
    <row r="404" spans="1:13" x14ac:dyDescent="0.2">
      <c r="A404" s="17"/>
      <c r="B404" s="43" t="s">
        <v>291</v>
      </c>
      <c r="C404" s="17" t="s">
        <v>292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51"/>
        <v>0</v>
      </c>
      <c r="J404" s="18">
        <f t="shared" si="52"/>
        <v>0</v>
      </c>
      <c r="K404" s="37" t="str">
        <f t="shared" si="53"/>
        <v>NA</v>
      </c>
      <c r="L404" s="37" t="str">
        <f t="shared" si="54"/>
        <v>NA</v>
      </c>
      <c r="M404" s="37" t="str">
        <f t="shared" si="55"/>
        <v>NA</v>
      </c>
    </row>
    <row r="405" spans="1:13" x14ac:dyDescent="0.2">
      <c r="A405" s="17"/>
      <c r="B405" s="43" t="s">
        <v>88</v>
      </c>
      <c r="C405" s="17" t="s">
        <v>89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f t="shared" si="51"/>
        <v>0</v>
      </c>
      <c r="J405" s="18">
        <f t="shared" si="52"/>
        <v>0</v>
      </c>
      <c r="K405" s="37" t="str">
        <f t="shared" si="53"/>
        <v>NA</v>
      </c>
      <c r="L405" s="37" t="str">
        <f t="shared" si="54"/>
        <v>NA</v>
      </c>
      <c r="M405" s="37" t="str">
        <f t="shared" si="55"/>
        <v>NA</v>
      </c>
    </row>
    <row r="406" spans="1:13" x14ac:dyDescent="0.2">
      <c r="A406" s="17"/>
      <c r="B406" s="43" t="s">
        <v>236</v>
      </c>
      <c r="C406" s="17" t="s">
        <v>237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51"/>
        <v>0</v>
      </c>
      <c r="J406" s="18">
        <f t="shared" si="52"/>
        <v>0</v>
      </c>
      <c r="K406" s="37" t="str">
        <f t="shared" si="53"/>
        <v>NA</v>
      </c>
      <c r="L406" s="37" t="str">
        <f t="shared" si="54"/>
        <v>NA</v>
      </c>
      <c r="M406" s="37" t="str">
        <f t="shared" si="55"/>
        <v>NA</v>
      </c>
    </row>
    <row r="407" spans="1:13" x14ac:dyDescent="0.2">
      <c r="A407" s="17"/>
      <c r="B407" s="43" t="s">
        <v>94</v>
      </c>
      <c r="C407" s="17" t="s">
        <v>95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f t="shared" si="51"/>
        <v>0</v>
      </c>
      <c r="J407" s="18">
        <f t="shared" si="52"/>
        <v>0</v>
      </c>
      <c r="K407" s="37" t="str">
        <f t="shared" si="53"/>
        <v>NA</v>
      </c>
      <c r="L407" s="37" t="str">
        <f t="shared" si="54"/>
        <v>NA</v>
      </c>
      <c r="M407" s="37" t="str">
        <f t="shared" si="55"/>
        <v>NA</v>
      </c>
    </row>
    <row r="408" spans="1:13" x14ac:dyDescent="0.2">
      <c r="A408" s="17"/>
      <c r="B408" s="43" t="s">
        <v>96</v>
      </c>
      <c r="C408" s="17" t="s">
        <v>97</v>
      </c>
      <c r="D408" s="18">
        <v>0</v>
      </c>
      <c r="E408" s="18">
        <v>0</v>
      </c>
      <c r="F408" s="18">
        <v>0</v>
      </c>
      <c r="G408" s="18">
        <v>0</v>
      </c>
      <c r="H408" s="18">
        <v>45</v>
      </c>
      <c r="I408" s="18">
        <f t="shared" si="51"/>
        <v>45</v>
      </c>
      <c r="J408" s="18">
        <f t="shared" si="52"/>
        <v>-45</v>
      </c>
      <c r="K408" s="37" t="str">
        <f t="shared" si="53"/>
        <v>NA</v>
      </c>
      <c r="L408" s="37" t="str">
        <f t="shared" si="54"/>
        <v>NA</v>
      </c>
      <c r="M408" s="37" t="str">
        <f t="shared" si="55"/>
        <v>NA</v>
      </c>
    </row>
    <row r="409" spans="1:13" x14ac:dyDescent="0.2">
      <c r="A409" s="17"/>
      <c r="B409" s="43" t="s">
        <v>98</v>
      </c>
      <c r="C409" s="17" t="s">
        <v>99</v>
      </c>
      <c r="D409" s="18">
        <v>0</v>
      </c>
      <c r="E409" s="18">
        <v>7500</v>
      </c>
      <c r="F409" s="18">
        <v>0</v>
      </c>
      <c r="G409" s="18">
        <v>2000</v>
      </c>
      <c r="H409" s="18">
        <v>0</v>
      </c>
      <c r="I409" s="18">
        <f t="shared" si="51"/>
        <v>2000</v>
      </c>
      <c r="J409" s="18">
        <f t="shared" si="52"/>
        <v>5500</v>
      </c>
      <c r="K409" s="37">
        <f t="shared" si="53"/>
        <v>0.73333333333333328</v>
      </c>
      <c r="L409" s="37">
        <f t="shared" si="54"/>
        <v>-1</v>
      </c>
      <c r="M409" s="37">
        <f t="shared" si="55"/>
        <v>-0.64444444444444449</v>
      </c>
    </row>
    <row r="410" spans="1:13" x14ac:dyDescent="0.2">
      <c r="A410" s="17"/>
      <c r="B410" s="43" t="s">
        <v>240</v>
      </c>
      <c r="C410" s="17" t="s">
        <v>241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f t="shared" si="51"/>
        <v>0</v>
      </c>
      <c r="J410" s="18">
        <f t="shared" si="52"/>
        <v>0</v>
      </c>
      <c r="K410" s="37" t="str">
        <f t="shared" si="53"/>
        <v>NA</v>
      </c>
      <c r="L410" s="37" t="str">
        <f t="shared" si="54"/>
        <v>NA</v>
      </c>
      <c r="M410" s="37" t="str">
        <f t="shared" si="55"/>
        <v>NA</v>
      </c>
    </row>
    <row r="411" spans="1:13" x14ac:dyDescent="0.2">
      <c r="A411" s="17"/>
      <c r="B411" s="43" t="s">
        <v>100</v>
      </c>
      <c r="C411" s="17" t="s">
        <v>101</v>
      </c>
      <c r="D411" s="18">
        <v>0</v>
      </c>
      <c r="E411" s="18">
        <v>0</v>
      </c>
      <c r="F411" s="18">
        <v>0</v>
      </c>
      <c r="G411" s="18">
        <v>0</v>
      </c>
      <c r="H411" s="18">
        <v>2910</v>
      </c>
      <c r="I411" s="18">
        <f t="shared" si="51"/>
        <v>2910</v>
      </c>
      <c r="J411" s="18">
        <f t="shared" si="52"/>
        <v>-2910</v>
      </c>
      <c r="K411" s="37" t="str">
        <f t="shared" si="53"/>
        <v>NA</v>
      </c>
      <c r="L411" s="37" t="str">
        <f t="shared" si="54"/>
        <v>NA</v>
      </c>
      <c r="M411" s="37" t="str">
        <f t="shared" si="55"/>
        <v>NA</v>
      </c>
    </row>
    <row r="412" spans="1:13" x14ac:dyDescent="0.2">
      <c r="A412" s="17"/>
      <c r="B412" s="43" t="s">
        <v>102</v>
      </c>
      <c r="C412" s="17" t="s">
        <v>103</v>
      </c>
      <c r="D412" s="18">
        <v>0</v>
      </c>
      <c r="E412" s="18">
        <v>1122880</v>
      </c>
      <c r="F412" s="18">
        <v>0</v>
      </c>
      <c r="G412" s="18">
        <v>6521.4</v>
      </c>
      <c r="H412" s="18">
        <v>0</v>
      </c>
      <c r="I412" s="18">
        <f t="shared" si="51"/>
        <v>6521.4</v>
      </c>
      <c r="J412" s="18">
        <f t="shared" si="52"/>
        <v>1116358.6000000001</v>
      </c>
      <c r="K412" s="37">
        <f t="shared" si="53"/>
        <v>0.9941922556283842</v>
      </c>
      <c r="L412" s="37">
        <f t="shared" si="54"/>
        <v>-1</v>
      </c>
      <c r="M412" s="37">
        <f t="shared" si="55"/>
        <v>-0.99225634083784553</v>
      </c>
    </row>
    <row r="413" spans="1:13" x14ac:dyDescent="0.2">
      <c r="A413" s="17"/>
      <c r="B413" s="43" t="s">
        <v>104</v>
      </c>
      <c r="C413" s="17" t="s">
        <v>105</v>
      </c>
      <c r="D413" s="18">
        <v>0</v>
      </c>
      <c r="E413" s="18">
        <v>1149560</v>
      </c>
      <c r="F413" s="18">
        <v>0</v>
      </c>
      <c r="G413" s="18">
        <v>0</v>
      </c>
      <c r="H413" s="18">
        <v>0</v>
      </c>
      <c r="I413" s="18">
        <f t="shared" si="51"/>
        <v>0</v>
      </c>
      <c r="J413" s="18">
        <f t="shared" si="52"/>
        <v>1149560</v>
      </c>
      <c r="K413" s="37">
        <f t="shared" si="53"/>
        <v>1</v>
      </c>
      <c r="L413" s="37">
        <f t="shared" si="54"/>
        <v>-1</v>
      </c>
      <c r="M413" s="37">
        <f t="shared" si="55"/>
        <v>-1</v>
      </c>
    </row>
    <row r="414" spans="1:13" x14ac:dyDescent="0.2">
      <c r="A414" s="17"/>
      <c r="B414" s="43" t="s">
        <v>106</v>
      </c>
      <c r="C414" s="17" t="s">
        <v>107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f t="shared" si="51"/>
        <v>0</v>
      </c>
      <c r="J414" s="18">
        <f t="shared" si="52"/>
        <v>0</v>
      </c>
      <c r="K414" s="37" t="str">
        <f t="shared" si="53"/>
        <v>NA</v>
      </c>
      <c r="L414" s="37" t="str">
        <f t="shared" si="54"/>
        <v>NA</v>
      </c>
      <c r="M414" s="37" t="str">
        <f t="shared" si="55"/>
        <v>NA</v>
      </c>
    </row>
    <row r="415" spans="1:13" x14ac:dyDescent="0.2">
      <c r="A415" s="17"/>
      <c r="B415" s="43" t="s">
        <v>108</v>
      </c>
      <c r="C415" s="17" t="s">
        <v>109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51"/>
        <v>0</v>
      </c>
      <c r="J415" s="18">
        <f t="shared" si="52"/>
        <v>0</v>
      </c>
      <c r="K415" s="37" t="str">
        <f t="shared" si="53"/>
        <v>NA</v>
      </c>
      <c r="L415" s="37" t="str">
        <f t="shared" si="54"/>
        <v>NA</v>
      </c>
      <c r="M415" s="37" t="str">
        <f t="shared" si="55"/>
        <v>NA</v>
      </c>
    </row>
    <row r="416" spans="1:13" x14ac:dyDescent="0.2">
      <c r="A416" s="17"/>
      <c r="B416" s="43" t="s">
        <v>114</v>
      </c>
      <c r="C416" s="17" t="s">
        <v>115</v>
      </c>
      <c r="D416" s="18">
        <v>0</v>
      </c>
      <c r="E416" s="18">
        <v>-500</v>
      </c>
      <c r="F416" s="18">
        <v>0</v>
      </c>
      <c r="G416" s="18">
        <v>0</v>
      </c>
      <c r="H416" s="18">
        <v>0</v>
      </c>
      <c r="I416" s="18">
        <f t="shared" si="51"/>
        <v>0</v>
      </c>
      <c r="J416" s="18">
        <f t="shared" si="52"/>
        <v>-500</v>
      </c>
      <c r="K416" s="37">
        <f t="shared" si="53"/>
        <v>1</v>
      </c>
      <c r="L416" s="37">
        <f t="shared" si="54"/>
        <v>-1</v>
      </c>
      <c r="M416" s="37">
        <f t="shared" si="55"/>
        <v>-1</v>
      </c>
    </row>
    <row r="417" spans="1:13" x14ac:dyDescent="0.2">
      <c r="A417" s="17"/>
      <c r="B417" s="43" t="s">
        <v>116</v>
      </c>
      <c r="C417" s="17" t="s">
        <v>117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f t="shared" si="51"/>
        <v>0</v>
      </c>
      <c r="J417" s="18">
        <f t="shared" si="52"/>
        <v>0</v>
      </c>
      <c r="K417" s="37" t="str">
        <f t="shared" si="53"/>
        <v>NA</v>
      </c>
      <c r="L417" s="37" t="str">
        <f t="shared" si="54"/>
        <v>NA</v>
      </c>
      <c r="M417" s="37" t="str">
        <f t="shared" si="55"/>
        <v>NA</v>
      </c>
    </row>
    <row r="418" spans="1:13" x14ac:dyDescent="0.2">
      <c r="A418" s="62" t="s">
        <v>392</v>
      </c>
      <c r="B418" s="63"/>
      <c r="C418" s="62"/>
      <c r="D418" s="64">
        <v>667088.79999999993</v>
      </c>
      <c r="E418" s="64">
        <v>2279440</v>
      </c>
      <c r="F418" s="64">
        <v>14212.37</v>
      </c>
      <c r="G418" s="64">
        <v>141975.47999999998</v>
      </c>
      <c r="H418" s="64">
        <v>2955</v>
      </c>
      <c r="I418" s="64">
        <f t="shared" si="51"/>
        <v>144930.47999999998</v>
      </c>
      <c r="J418" s="64">
        <f t="shared" si="52"/>
        <v>2134509.52</v>
      </c>
      <c r="K418" s="65">
        <f t="shared" si="53"/>
        <v>0.93641838346260486</v>
      </c>
      <c r="L418" s="65">
        <f t="shared" si="54"/>
        <v>-0.99376497297581856</v>
      </c>
      <c r="M418" s="65">
        <f t="shared" si="55"/>
        <v>-0.916953006001474</v>
      </c>
    </row>
    <row r="419" spans="1:13" x14ac:dyDescent="0.2">
      <c r="A419" s="17" t="s">
        <v>143</v>
      </c>
      <c r="B419" s="43" t="s">
        <v>68</v>
      </c>
      <c r="C419" s="17" t="s">
        <v>69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f t="shared" si="51"/>
        <v>0</v>
      </c>
      <c r="J419" s="18">
        <f t="shared" si="52"/>
        <v>0</v>
      </c>
      <c r="K419" s="37" t="str">
        <f t="shared" si="53"/>
        <v>NA</v>
      </c>
      <c r="L419" s="37" t="str">
        <f t="shared" si="54"/>
        <v>NA</v>
      </c>
      <c r="M419" s="37" t="str">
        <f t="shared" si="55"/>
        <v>NA</v>
      </c>
    </row>
    <row r="420" spans="1:13" x14ac:dyDescent="0.2">
      <c r="A420" s="17"/>
      <c r="B420" s="43" t="s">
        <v>483</v>
      </c>
      <c r="C420" s="17" t="s">
        <v>484</v>
      </c>
      <c r="D420" s="18">
        <v>14969725</v>
      </c>
      <c r="E420" s="18">
        <v>3602297</v>
      </c>
      <c r="F420" s="18">
        <v>0</v>
      </c>
      <c r="G420" s="18">
        <v>0</v>
      </c>
      <c r="H420" s="18">
        <v>0</v>
      </c>
      <c r="I420" s="18">
        <f t="shared" si="51"/>
        <v>0</v>
      </c>
      <c r="J420" s="18">
        <f t="shared" si="52"/>
        <v>3602297</v>
      </c>
      <c r="K420" s="37">
        <f t="shared" si="53"/>
        <v>1</v>
      </c>
      <c r="L420" s="37">
        <f t="shared" si="54"/>
        <v>-1</v>
      </c>
      <c r="M420" s="37">
        <f t="shared" si="55"/>
        <v>-1</v>
      </c>
    </row>
    <row r="421" spans="1:13" x14ac:dyDescent="0.2">
      <c r="A421" s="17"/>
      <c r="B421" s="43" t="s">
        <v>70</v>
      </c>
      <c r="C421" s="17" t="s">
        <v>71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f t="shared" si="51"/>
        <v>0</v>
      </c>
      <c r="J421" s="18">
        <f t="shared" si="52"/>
        <v>0</v>
      </c>
      <c r="K421" s="37" t="str">
        <f t="shared" si="53"/>
        <v>NA</v>
      </c>
      <c r="L421" s="37" t="str">
        <f t="shared" si="54"/>
        <v>NA</v>
      </c>
      <c r="M421" s="37" t="str">
        <f t="shared" si="55"/>
        <v>NA</v>
      </c>
    </row>
    <row r="422" spans="1:13" x14ac:dyDescent="0.2">
      <c r="A422" s="17"/>
      <c r="B422" s="43" t="s">
        <v>72</v>
      </c>
      <c r="C422" s="17" t="s">
        <v>73</v>
      </c>
      <c r="D422" s="18">
        <v>3150000</v>
      </c>
      <c r="E422" s="18">
        <v>6300000</v>
      </c>
      <c r="F422" s="18">
        <v>0</v>
      </c>
      <c r="G422" s="18">
        <v>0</v>
      </c>
      <c r="H422" s="18">
        <v>0</v>
      </c>
      <c r="I422" s="18">
        <f t="shared" si="51"/>
        <v>0</v>
      </c>
      <c r="J422" s="18">
        <f t="shared" si="52"/>
        <v>6300000</v>
      </c>
      <c r="K422" s="37">
        <f t="shared" si="53"/>
        <v>1</v>
      </c>
      <c r="L422" s="37">
        <f t="shared" si="54"/>
        <v>-1</v>
      </c>
      <c r="M422" s="37">
        <f t="shared" si="55"/>
        <v>-1</v>
      </c>
    </row>
    <row r="423" spans="1:13" x14ac:dyDescent="0.2">
      <c r="A423" s="17"/>
      <c r="B423" s="43" t="s">
        <v>74</v>
      </c>
      <c r="C423" s="17" t="s">
        <v>75</v>
      </c>
      <c r="D423" s="18">
        <v>305000</v>
      </c>
      <c r="E423" s="18">
        <v>158760</v>
      </c>
      <c r="F423" s="18">
        <v>0</v>
      </c>
      <c r="G423" s="18">
        <v>0</v>
      </c>
      <c r="H423" s="18">
        <v>0</v>
      </c>
      <c r="I423" s="18">
        <f t="shared" si="51"/>
        <v>0</v>
      </c>
      <c r="J423" s="18">
        <f t="shared" si="52"/>
        <v>158760</v>
      </c>
      <c r="K423" s="37">
        <f t="shared" si="53"/>
        <v>1</v>
      </c>
      <c r="L423" s="37">
        <f t="shared" si="54"/>
        <v>-1</v>
      </c>
      <c r="M423" s="37">
        <f t="shared" si="55"/>
        <v>-1</v>
      </c>
    </row>
    <row r="424" spans="1:13" x14ac:dyDescent="0.2">
      <c r="A424" s="17"/>
      <c r="B424" s="43" t="s">
        <v>485</v>
      </c>
      <c r="C424" s="17" t="s">
        <v>486</v>
      </c>
      <c r="F424" s="18">
        <v>0</v>
      </c>
      <c r="G424" s="18">
        <v>0</v>
      </c>
      <c r="H424" s="18">
        <v>0</v>
      </c>
      <c r="I424" s="18">
        <f t="shared" si="51"/>
        <v>0</v>
      </c>
      <c r="J424" s="18">
        <f t="shared" si="52"/>
        <v>0</v>
      </c>
      <c r="K424" s="37" t="str">
        <f t="shared" si="53"/>
        <v>NA</v>
      </c>
      <c r="L424" s="37" t="str">
        <f t="shared" si="54"/>
        <v>NA</v>
      </c>
      <c r="M424" s="37" t="str">
        <f t="shared" si="55"/>
        <v>NA</v>
      </c>
    </row>
    <row r="425" spans="1:13" x14ac:dyDescent="0.2">
      <c r="A425" s="17"/>
      <c r="B425" s="43" t="s">
        <v>76</v>
      </c>
      <c r="C425" s="17" t="s">
        <v>77</v>
      </c>
      <c r="D425" s="18">
        <v>283781</v>
      </c>
      <c r="E425" s="18">
        <v>189572</v>
      </c>
      <c r="F425" s="18">
        <v>0</v>
      </c>
      <c r="G425" s="18">
        <v>0</v>
      </c>
      <c r="H425" s="18">
        <v>0</v>
      </c>
      <c r="I425" s="18">
        <f t="shared" si="51"/>
        <v>0</v>
      </c>
      <c r="J425" s="18">
        <f t="shared" si="52"/>
        <v>189572</v>
      </c>
      <c r="K425" s="37">
        <f t="shared" si="53"/>
        <v>1</v>
      </c>
      <c r="L425" s="37">
        <f t="shared" si="54"/>
        <v>-1</v>
      </c>
      <c r="M425" s="37">
        <f t="shared" si="55"/>
        <v>-1</v>
      </c>
    </row>
    <row r="426" spans="1:13" x14ac:dyDescent="0.2">
      <c r="A426" s="17"/>
      <c r="B426" s="43" t="s">
        <v>80</v>
      </c>
      <c r="C426" s="17" t="s">
        <v>81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51"/>
        <v>0</v>
      </c>
      <c r="J426" s="18">
        <f t="shared" si="52"/>
        <v>0</v>
      </c>
      <c r="K426" s="37" t="str">
        <f t="shared" si="53"/>
        <v>NA</v>
      </c>
      <c r="L426" s="37" t="str">
        <f t="shared" si="54"/>
        <v>NA</v>
      </c>
      <c r="M426" s="37" t="str">
        <f t="shared" si="55"/>
        <v>NA</v>
      </c>
    </row>
    <row r="427" spans="1:13" x14ac:dyDescent="0.2">
      <c r="A427" s="17"/>
      <c r="B427" s="43" t="s">
        <v>82</v>
      </c>
      <c r="C427" s="17" t="s">
        <v>83</v>
      </c>
      <c r="D427" s="18">
        <v>119446</v>
      </c>
      <c r="E427" s="18">
        <v>188189</v>
      </c>
      <c r="F427" s="18">
        <v>0</v>
      </c>
      <c r="G427" s="18">
        <v>0</v>
      </c>
      <c r="H427" s="18">
        <v>0</v>
      </c>
      <c r="I427" s="18">
        <f t="shared" si="51"/>
        <v>0</v>
      </c>
      <c r="J427" s="18">
        <f t="shared" si="52"/>
        <v>188189</v>
      </c>
      <c r="K427" s="37">
        <f t="shared" si="53"/>
        <v>1</v>
      </c>
      <c r="L427" s="37">
        <f t="shared" si="54"/>
        <v>-1</v>
      </c>
      <c r="M427" s="37">
        <f t="shared" si="55"/>
        <v>-1</v>
      </c>
    </row>
    <row r="428" spans="1:13" x14ac:dyDescent="0.2">
      <c r="A428" s="17"/>
      <c r="B428" s="43" t="s">
        <v>84</v>
      </c>
      <c r="C428" s="17" t="s">
        <v>85</v>
      </c>
      <c r="D428" s="18">
        <v>26102645</v>
      </c>
      <c r="E428" s="18">
        <v>334561.07</v>
      </c>
      <c r="F428" s="18">
        <v>0</v>
      </c>
      <c r="G428" s="18">
        <v>119762.66</v>
      </c>
      <c r="H428" s="18">
        <v>0</v>
      </c>
      <c r="I428" s="18">
        <f t="shared" si="51"/>
        <v>119762.66</v>
      </c>
      <c r="J428" s="18">
        <f t="shared" si="52"/>
        <v>214798.41</v>
      </c>
      <c r="K428" s="37">
        <f t="shared" si="53"/>
        <v>0.64203049685368352</v>
      </c>
      <c r="L428" s="37">
        <f t="shared" si="54"/>
        <v>-1</v>
      </c>
      <c r="M428" s="37">
        <f t="shared" si="55"/>
        <v>-0.5227073291382448</v>
      </c>
    </row>
    <row r="429" spans="1:13" x14ac:dyDescent="0.2">
      <c r="A429" s="17"/>
      <c r="B429" s="43" t="s">
        <v>98</v>
      </c>
      <c r="C429" s="17" t="s">
        <v>99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f t="shared" si="51"/>
        <v>0</v>
      </c>
      <c r="J429" s="18">
        <f t="shared" si="52"/>
        <v>0</v>
      </c>
      <c r="K429" s="37" t="str">
        <f t="shared" si="53"/>
        <v>NA</v>
      </c>
      <c r="L429" s="37" t="str">
        <f t="shared" si="54"/>
        <v>NA</v>
      </c>
      <c r="M429" s="37" t="str">
        <f t="shared" si="55"/>
        <v>NA</v>
      </c>
    </row>
    <row r="430" spans="1:13" x14ac:dyDescent="0.2">
      <c r="A430" s="17"/>
      <c r="B430" s="43" t="s">
        <v>102</v>
      </c>
      <c r="C430" s="17" t="s">
        <v>103</v>
      </c>
      <c r="D430" s="18">
        <v>1296450</v>
      </c>
      <c r="E430" s="18">
        <v>1517208</v>
      </c>
      <c r="F430" s="18">
        <v>0</v>
      </c>
      <c r="G430" s="18">
        <v>0</v>
      </c>
      <c r="H430" s="18">
        <v>0</v>
      </c>
      <c r="I430" s="18">
        <f t="shared" si="51"/>
        <v>0</v>
      </c>
      <c r="J430" s="18">
        <f t="shared" si="52"/>
        <v>1517208</v>
      </c>
      <c r="K430" s="37">
        <f t="shared" si="53"/>
        <v>1</v>
      </c>
      <c r="L430" s="37">
        <f t="shared" si="54"/>
        <v>-1</v>
      </c>
      <c r="M430" s="37">
        <f t="shared" si="55"/>
        <v>-1</v>
      </c>
    </row>
    <row r="431" spans="1:13" x14ac:dyDescent="0.2">
      <c r="A431" s="17"/>
      <c r="B431" s="43" t="s">
        <v>487</v>
      </c>
      <c r="C431" s="17" t="s">
        <v>488</v>
      </c>
      <c r="D431" s="18">
        <v>6709293</v>
      </c>
      <c r="E431" s="18">
        <v>7206318</v>
      </c>
      <c r="F431" s="18">
        <v>0</v>
      </c>
      <c r="G431" s="18">
        <v>1982567.9999999998</v>
      </c>
      <c r="H431" s="18">
        <v>0</v>
      </c>
      <c r="I431" s="18">
        <f t="shared" si="51"/>
        <v>1982567.9999999998</v>
      </c>
      <c r="J431" s="18">
        <f t="shared" si="52"/>
        <v>5223750</v>
      </c>
      <c r="K431" s="37">
        <f t="shared" si="53"/>
        <v>0.72488474696786898</v>
      </c>
      <c r="L431" s="37">
        <f t="shared" si="54"/>
        <v>-1</v>
      </c>
      <c r="M431" s="37">
        <f t="shared" si="55"/>
        <v>-0.63317966262382541</v>
      </c>
    </row>
    <row r="432" spans="1:13" x14ac:dyDescent="0.2">
      <c r="A432" s="17"/>
      <c r="B432" s="43" t="s">
        <v>489</v>
      </c>
      <c r="C432" s="17" t="s">
        <v>490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f t="shared" si="51"/>
        <v>0</v>
      </c>
      <c r="J432" s="18">
        <f t="shared" si="52"/>
        <v>0</v>
      </c>
      <c r="K432" s="37" t="str">
        <f t="shared" si="53"/>
        <v>NA</v>
      </c>
      <c r="L432" s="37" t="str">
        <f t="shared" si="54"/>
        <v>NA</v>
      </c>
      <c r="M432" s="37" t="str">
        <f t="shared" si="55"/>
        <v>NA</v>
      </c>
    </row>
    <row r="433" spans="1:13" x14ac:dyDescent="0.2">
      <c r="A433" s="17"/>
      <c r="B433" s="43" t="s">
        <v>108</v>
      </c>
      <c r="C433" s="17" t="s">
        <v>109</v>
      </c>
      <c r="D433" s="18">
        <v>0</v>
      </c>
      <c r="E433" s="18">
        <v>6395</v>
      </c>
      <c r="F433" s="18">
        <v>0</v>
      </c>
      <c r="G433" s="18">
        <v>0</v>
      </c>
      <c r="H433" s="18">
        <v>0</v>
      </c>
      <c r="I433" s="18">
        <f t="shared" si="51"/>
        <v>0</v>
      </c>
      <c r="J433" s="18">
        <f t="shared" si="52"/>
        <v>6395</v>
      </c>
      <c r="K433" s="37">
        <f t="shared" si="53"/>
        <v>1</v>
      </c>
      <c r="L433" s="37">
        <f t="shared" si="54"/>
        <v>-1</v>
      </c>
      <c r="M433" s="37">
        <f t="shared" si="55"/>
        <v>-1</v>
      </c>
    </row>
    <row r="434" spans="1:13" x14ac:dyDescent="0.2">
      <c r="A434" s="17"/>
      <c r="B434" s="43" t="s">
        <v>110</v>
      </c>
      <c r="C434" s="17" t="s">
        <v>111</v>
      </c>
      <c r="D434" s="18">
        <v>810801</v>
      </c>
      <c r="E434" s="18">
        <v>2572610</v>
      </c>
      <c r="F434" s="18">
        <v>0</v>
      </c>
      <c r="G434" s="18">
        <v>0</v>
      </c>
      <c r="H434" s="18">
        <v>0</v>
      </c>
      <c r="I434" s="18">
        <f t="shared" si="51"/>
        <v>0</v>
      </c>
      <c r="J434" s="18">
        <f t="shared" si="52"/>
        <v>2572610</v>
      </c>
      <c r="K434" s="37">
        <f t="shared" si="53"/>
        <v>1</v>
      </c>
      <c r="L434" s="37">
        <f t="shared" si="54"/>
        <v>-1</v>
      </c>
      <c r="M434" s="37">
        <f t="shared" si="55"/>
        <v>-1</v>
      </c>
    </row>
    <row r="435" spans="1:13" x14ac:dyDescent="0.2">
      <c r="A435" s="62" t="s">
        <v>144</v>
      </c>
      <c r="B435" s="63"/>
      <c r="C435" s="62"/>
      <c r="D435" s="64">
        <v>53747141</v>
      </c>
      <c r="E435" s="64">
        <v>22075910.07</v>
      </c>
      <c r="F435" s="64">
        <v>0</v>
      </c>
      <c r="G435" s="64">
        <v>2102330.6599999997</v>
      </c>
      <c r="H435" s="64">
        <v>0</v>
      </c>
      <c r="I435" s="64">
        <f t="shared" si="51"/>
        <v>2102330.6599999997</v>
      </c>
      <c r="J435" s="64">
        <f t="shared" si="52"/>
        <v>19973579.41</v>
      </c>
      <c r="K435" s="65">
        <f t="shared" si="53"/>
        <v>0.90476810906849281</v>
      </c>
      <c r="L435" s="65">
        <f t="shared" si="54"/>
        <v>-1</v>
      </c>
      <c r="M435" s="65">
        <f t="shared" si="55"/>
        <v>-0.87302414542465712</v>
      </c>
    </row>
    <row r="436" spans="1:13" x14ac:dyDescent="0.2">
      <c r="A436" s="17" t="s">
        <v>393</v>
      </c>
      <c r="B436" s="43" t="s">
        <v>70</v>
      </c>
      <c r="C436" s="17" t="s">
        <v>71</v>
      </c>
      <c r="D436" s="18">
        <v>125000</v>
      </c>
      <c r="E436" s="18">
        <v>125000</v>
      </c>
      <c r="F436" s="18">
        <v>86306.96</v>
      </c>
      <c r="G436" s="18">
        <v>528533.21</v>
      </c>
      <c r="H436" s="18">
        <v>0</v>
      </c>
      <c r="I436" s="18">
        <f t="shared" si="51"/>
        <v>528533.21</v>
      </c>
      <c r="J436" s="18">
        <f t="shared" si="52"/>
        <v>-403533.20999999996</v>
      </c>
      <c r="K436" s="37">
        <f t="shared" si="53"/>
        <v>-3.2282656799999998</v>
      </c>
      <c r="L436" s="37">
        <f t="shared" si="54"/>
        <v>-0.30954431999999993</v>
      </c>
      <c r="M436" s="37">
        <f t="shared" si="55"/>
        <v>4.6376875733333334</v>
      </c>
    </row>
    <row r="437" spans="1:13" x14ac:dyDescent="0.2">
      <c r="A437" s="17"/>
      <c r="B437" s="43" t="s">
        <v>72</v>
      </c>
      <c r="C437" s="17" t="s">
        <v>73</v>
      </c>
      <c r="D437" s="18">
        <v>0</v>
      </c>
      <c r="E437" s="18">
        <v>0</v>
      </c>
      <c r="F437" s="18">
        <v>0</v>
      </c>
      <c r="G437" s="18">
        <v>-1710</v>
      </c>
      <c r="H437" s="18">
        <v>0</v>
      </c>
      <c r="I437" s="18">
        <f t="shared" si="51"/>
        <v>-1710</v>
      </c>
      <c r="J437" s="18">
        <f t="shared" si="52"/>
        <v>1710</v>
      </c>
      <c r="K437" s="37" t="str">
        <f t="shared" si="53"/>
        <v>NA</v>
      </c>
      <c r="L437" s="37" t="str">
        <f t="shared" si="54"/>
        <v>NA</v>
      </c>
      <c r="M437" s="37" t="str">
        <f t="shared" si="55"/>
        <v>NA</v>
      </c>
    </row>
    <row r="438" spans="1:13" x14ac:dyDescent="0.2">
      <c r="A438" s="17"/>
      <c r="B438" s="43" t="s">
        <v>76</v>
      </c>
      <c r="C438" s="17" t="s">
        <v>77</v>
      </c>
      <c r="F438" s="18">
        <v>0</v>
      </c>
      <c r="G438" s="18">
        <v>0</v>
      </c>
      <c r="H438" s="18">
        <v>0</v>
      </c>
      <c r="I438" s="18">
        <f t="shared" si="51"/>
        <v>0</v>
      </c>
      <c r="J438" s="18">
        <f t="shared" si="52"/>
        <v>0</v>
      </c>
      <c r="K438" s="37" t="str">
        <f t="shared" si="53"/>
        <v>NA</v>
      </c>
      <c r="L438" s="37" t="str">
        <f t="shared" si="54"/>
        <v>NA</v>
      </c>
      <c r="M438" s="37" t="str">
        <f t="shared" si="55"/>
        <v>NA</v>
      </c>
    </row>
    <row r="439" spans="1:13" x14ac:dyDescent="0.2">
      <c r="A439" s="17"/>
      <c r="B439" s="43" t="s">
        <v>82</v>
      </c>
      <c r="C439" s="17" t="s">
        <v>83</v>
      </c>
      <c r="D439" s="18">
        <v>3313</v>
      </c>
      <c r="E439" s="18">
        <v>3313</v>
      </c>
      <c r="F439" s="18">
        <v>2578.29</v>
      </c>
      <c r="G439" s="18">
        <v>16680.43</v>
      </c>
      <c r="H439" s="18">
        <v>0</v>
      </c>
      <c r="I439" s="18">
        <f t="shared" si="51"/>
        <v>16680.43</v>
      </c>
      <c r="J439" s="18">
        <f t="shared" si="52"/>
        <v>-13367.43</v>
      </c>
      <c r="K439" s="37">
        <f t="shared" si="53"/>
        <v>-4.0348415333534557</v>
      </c>
      <c r="L439" s="37">
        <f t="shared" si="54"/>
        <v>-0.22176577120434651</v>
      </c>
      <c r="M439" s="37">
        <f t="shared" si="55"/>
        <v>5.7131220444712749</v>
      </c>
    </row>
    <row r="440" spans="1:13" x14ac:dyDescent="0.2">
      <c r="A440" s="17"/>
      <c r="B440" s="43" t="s">
        <v>84</v>
      </c>
      <c r="C440" s="17" t="s">
        <v>85</v>
      </c>
      <c r="D440" s="18">
        <v>430000</v>
      </c>
      <c r="E440" s="18">
        <v>515000</v>
      </c>
      <c r="F440" s="18">
        <v>87273.75</v>
      </c>
      <c r="G440" s="18">
        <v>453845.01</v>
      </c>
      <c r="H440" s="18">
        <v>2748</v>
      </c>
      <c r="I440" s="18">
        <f t="shared" si="51"/>
        <v>456593.01</v>
      </c>
      <c r="J440" s="18">
        <f t="shared" si="52"/>
        <v>58406.989999999991</v>
      </c>
      <c r="K440" s="37">
        <f t="shared" si="53"/>
        <v>0.11341163106796115</v>
      </c>
      <c r="L440" s="37">
        <f t="shared" si="54"/>
        <v>-0.83053640776699034</v>
      </c>
      <c r="M440" s="37">
        <f t="shared" si="55"/>
        <v>0.17500326213592235</v>
      </c>
    </row>
    <row r="441" spans="1:13" x14ac:dyDescent="0.2">
      <c r="A441" s="17"/>
      <c r="B441" s="43" t="s">
        <v>273</v>
      </c>
      <c r="C441" s="17" t="s">
        <v>274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51"/>
        <v>0</v>
      </c>
      <c r="J441" s="18">
        <f t="shared" si="52"/>
        <v>0</v>
      </c>
      <c r="K441" s="37" t="str">
        <f t="shared" si="53"/>
        <v>NA</v>
      </c>
      <c r="L441" s="37" t="str">
        <f t="shared" si="54"/>
        <v>NA</v>
      </c>
      <c r="M441" s="37" t="str">
        <f t="shared" si="55"/>
        <v>NA</v>
      </c>
    </row>
    <row r="442" spans="1:13" x14ac:dyDescent="0.2">
      <c r="A442" s="17"/>
      <c r="B442" s="43" t="s">
        <v>491</v>
      </c>
      <c r="C442" s="17" t="s">
        <v>492</v>
      </c>
      <c r="D442" s="18">
        <v>30000</v>
      </c>
      <c r="E442" s="18">
        <v>15000</v>
      </c>
      <c r="F442" s="18">
        <v>0</v>
      </c>
      <c r="G442" s="18">
        <v>0</v>
      </c>
      <c r="H442" s="18">
        <v>0</v>
      </c>
      <c r="I442" s="18">
        <f t="shared" si="51"/>
        <v>0</v>
      </c>
      <c r="J442" s="18">
        <f t="shared" si="52"/>
        <v>15000</v>
      </c>
      <c r="K442" s="37">
        <f t="shared" si="53"/>
        <v>1</v>
      </c>
      <c r="L442" s="37">
        <f t="shared" si="54"/>
        <v>-1</v>
      </c>
      <c r="M442" s="37">
        <f t="shared" si="55"/>
        <v>-1</v>
      </c>
    </row>
    <row r="443" spans="1:13" x14ac:dyDescent="0.2">
      <c r="A443" s="17"/>
      <c r="B443" s="43" t="s">
        <v>258</v>
      </c>
      <c r="C443" s="17" t="s">
        <v>259</v>
      </c>
      <c r="D443" s="18">
        <v>50000</v>
      </c>
      <c r="E443" s="18">
        <v>0</v>
      </c>
      <c r="F443" s="18">
        <v>0</v>
      </c>
      <c r="G443" s="18">
        <v>0</v>
      </c>
      <c r="H443" s="18">
        <v>0</v>
      </c>
      <c r="I443" s="18">
        <f t="shared" si="51"/>
        <v>0</v>
      </c>
      <c r="J443" s="18">
        <f t="shared" si="52"/>
        <v>0</v>
      </c>
      <c r="K443" s="37" t="str">
        <f t="shared" si="53"/>
        <v>NA</v>
      </c>
      <c r="L443" s="37" t="str">
        <f t="shared" si="54"/>
        <v>NA</v>
      </c>
      <c r="M443" s="37" t="str">
        <f t="shared" si="55"/>
        <v>NA</v>
      </c>
    </row>
    <row r="444" spans="1:13" x14ac:dyDescent="0.2">
      <c r="A444" s="17"/>
      <c r="B444" s="43" t="s">
        <v>493</v>
      </c>
      <c r="C444" s="17" t="s">
        <v>494</v>
      </c>
      <c r="D444" s="18">
        <v>55000</v>
      </c>
      <c r="E444" s="18">
        <v>0</v>
      </c>
      <c r="F444" s="18">
        <v>0</v>
      </c>
      <c r="G444" s="18">
        <v>0</v>
      </c>
      <c r="H444" s="18">
        <v>4350</v>
      </c>
      <c r="I444" s="18">
        <f t="shared" si="51"/>
        <v>4350</v>
      </c>
      <c r="J444" s="18">
        <f t="shared" si="52"/>
        <v>-4350</v>
      </c>
      <c r="K444" s="37" t="str">
        <f t="shared" si="53"/>
        <v>NA</v>
      </c>
      <c r="L444" s="37" t="str">
        <f t="shared" si="54"/>
        <v>NA</v>
      </c>
      <c r="M444" s="37" t="str">
        <f t="shared" si="55"/>
        <v>NA</v>
      </c>
    </row>
    <row r="445" spans="1:13" x14ac:dyDescent="0.2">
      <c r="A445" s="17"/>
      <c r="B445" s="43" t="s">
        <v>495</v>
      </c>
      <c r="C445" s="17" t="s">
        <v>496</v>
      </c>
      <c r="D445" s="18">
        <v>20000</v>
      </c>
      <c r="E445" s="18">
        <v>20000</v>
      </c>
      <c r="F445" s="18">
        <v>5368.72</v>
      </c>
      <c r="G445" s="18">
        <v>14034.99</v>
      </c>
      <c r="H445" s="18">
        <v>2409</v>
      </c>
      <c r="I445" s="18">
        <f t="shared" si="51"/>
        <v>16443.989999999998</v>
      </c>
      <c r="J445" s="18">
        <f t="shared" si="52"/>
        <v>3556.010000000002</v>
      </c>
      <c r="K445" s="37">
        <f t="shared" si="53"/>
        <v>0.17780050000000011</v>
      </c>
      <c r="L445" s="37">
        <f t="shared" si="54"/>
        <v>-0.73156399999999999</v>
      </c>
      <c r="M445" s="37">
        <f t="shared" si="55"/>
        <v>-6.4334000000000016E-2</v>
      </c>
    </row>
    <row r="446" spans="1:13" x14ac:dyDescent="0.2">
      <c r="A446" s="17"/>
      <c r="B446" s="43" t="s">
        <v>497</v>
      </c>
      <c r="C446" s="17" t="s">
        <v>498</v>
      </c>
      <c r="D446" s="18">
        <v>128000</v>
      </c>
      <c r="E446" s="18">
        <v>278000</v>
      </c>
      <c r="F446" s="18">
        <v>63831.76</v>
      </c>
      <c r="G446" s="18">
        <v>260149.05</v>
      </c>
      <c r="H446" s="18">
        <v>750</v>
      </c>
      <c r="I446" s="18">
        <f t="shared" si="51"/>
        <v>260899.05</v>
      </c>
      <c r="J446" s="18">
        <f t="shared" si="52"/>
        <v>17100.950000000012</v>
      </c>
      <c r="K446" s="37">
        <f t="shared" si="53"/>
        <v>6.1514208633093564E-2</v>
      </c>
      <c r="L446" s="37">
        <f t="shared" si="54"/>
        <v>-0.77038935251798557</v>
      </c>
      <c r="M446" s="37">
        <f t="shared" si="55"/>
        <v>0.24771726618705031</v>
      </c>
    </row>
    <row r="447" spans="1:13" x14ac:dyDescent="0.2">
      <c r="A447" s="17"/>
      <c r="B447" s="43" t="s">
        <v>88</v>
      </c>
      <c r="C447" s="17" t="s">
        <v>89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f t="shared" ref="I447:I480" si="56">SUM(G447:H447)</f>
        <v>0</v>
      </c>
      <c r="J447" s="18">
        <f t="shared" ref="J447:J480" si="57">E447-I447</f>
        <v>0</v>
      </c>
      <c r="K447" s="37" t="str">
        <f t="shared" ref="K447:K480" si="58">IF(E447=0,"NA",J447/E447)</f>
        <v>NA</v>
      </c>
      <c r="L447" s="37" t="str">
        <f t="shared" ref="L447:L480" si="59">IF(E447=0,"NA",(  ( F447 - (E447/$L$6)) / (E447/$L$6)))</f>
        <v>NA</v>
      </c>
      <c r="M447" s="37" t="str">
        <f t="shared" ref="M447:M480" si="60">IF(E447=0,"NA",(  ( G447 - ($M$6*(E447/12))) / ($M$6*(E447/12))))</f>
        <v>NA</v>
      </c>
    </row>
    <row r="448" spans="1:13" x14ac:dyDescent="0.2">
      <c r="A448" s="17"/>
      <c r="B448" s="43" t="s">
        <v>264</v>
      </c>
      <c r="C448" s="17" t="s">
        <v>265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f t="shared" si="56"/>
        <v>0</v>
      </c>
      <c r="J448" s="18">
        <f t="shared" si="57"/>
        <v>0</v>
      </c>
      <c r="K448" s="37" t="str">
        <f t="shared" si="58"/>
        <v>NA</v>
      </c>
      <c r="L448" s="37" t="str">
        <f t="shared" si="59"/>
        <v>NA</v>
      </c>
      <c r="M448" s="37" t="str">
        <f t="shared" si="60"/>
        <v>NA</v>
      </c>
    </row>
    <row r="449" spans="1:13" x14ac:dyDescent="0.2">
      <c r="A449" s="17"/>
      <c r="B449" s="43" t="s">
        <v>94</v>
      </c>
      <c r="C449" s="17" t="s">
        <v>95</v>
      </c>
      <c r="D449" s="18">
        <v>8000</v>
      </c>
      <c r="E449" s="18">
        <v>12000</v>
      </c>
      <c r="F449" s="18">
        <v>1203.9000000000001</v>
      </c>
      <c r="G449" s="18">
        <v>7806.67</v>
      </c>
      <c r="H449" s="18">
        <v>1351.84</v>
      </c>
      <c r="I449" s="18">
        <f t="shared" si="56"/>
        <v>9158.51</v>
      </c>
      <c r="J449" s="18">
        <f t="shared" si="57"/>
        <v>2841.49</v>
      </c>
      <c r="K449" s="37">
        <f t="shared" si="58"/>
        <v>0.23679083333333331</v>
      </c>
      <c r="L449" s="37">
        <f t="shared" si="59"/>
        <v>-0.899675</v>
      </c>
      <c r="M449" s="37">
        <f t="shared" si="60"/>
        <v>-0.13259222222222222</v>
      </c>
    </row>
    <row r="450" spans="1:13" x14ac:dyDescent="0.2">
      <c r="A450" s="17"/>
      <c r="B450" s="43" t="s">
        <v>499</v>
      </c>
      <c r="C450" s="17" t="s">
        <v>500</v>
      </c>
      <c r="D450" s="18">
        <v>45000</v>
      </c>
      <c r="E450" s="18">
        <v>45000</v>
      </c>
      <c r="F450" s="18">
        <v>2071.6999999999998</v>
      </c>
      <c r="G450" s="18">
        <v>10304.69</v>
      </c>
      <c r="H450" s="18">
        <v>0</v>
      </c>
      <c r="I450" s="18">
        <f t="shared" si="56"/>
        <v>10304.69</v>
      </c>
      <c r="J450" s="18">
        <f t="shared" si="57"/>
        <v>34695.31</v>
      </c>
      <c r="K450" s="37">
        <f t="shared" si="58"/>
        <v>0.7710068888888888</v>
      </c>
      <c r="L450" s="37">
        <f t="shared" si="59"/>
        <v>-0.95396222222222227</v>
      </c>
      <c r="M450" s="37">
        <f t="shared" si="60"/>
        <v>-0.69467585185185177</v>
      </c>
    </row>
    <row r="451" spans="1:13" x14ac:dyDescent="0.2">
      <c r="A451" s="17"/>
      <c r="B451" s="43" t="s">
        <v>501</v>
      </c>
      <c r="C451" s="17" t="s">
        <v>502</v>
      </c>
      <c r="D451" s="18">
        <v>30000</v>
      </c>
      <c r="E451" s="18">
        <v>50000</v>
      </c>
      <c r="F451" s="18">
        <v>2714.23</v>
      </c>
      <c r="G451" s="18">
        <v>31105.75</v>
      </c>
      <c r="H451" s="18">
        <v>550.04999999999995</v>
      </c>
      <c r="I451" s="18">
        <f t="shared" si="56"/>
        <v>31655.8</v>
      </c>
      <c r="J451" s="18">
        <f t="shared" si="57"/>
        <v>18344.2</v>
      </c>
      <c r="K451" s="37">
        <f t="shared" si="58"/>
        <v>0.36688399999999999</v>
      </c>
      <c r="L451" s="37">
        <f t="shared" si="59"/>
        <v>-0.94571539999999998</v>
      </c>
      <c r="M451" s="37">
        <f t="shared" si="60"/>
        <v>-0.17051333333333332</v>
      </c>
    </row>
    <row r="452" spans="1:13" x14ac:dyDescent="0.2">
      <c r="A452" s="17"/>
      <c r="B452" s="43" t="s">
        <v>98</v>
      </c>
      <c r="C452" s="17" t="s">
        <v>99</v>
      </c>
      <c r="D452" s="18">
        <v>226082.28</v>
      </c>
      <c r="E452" s="18">
        <v>26082.28</v>
      </c>
      <c r="F452" s="18">
        <v>3587.73</v>
      </c>
      <c r="G452" s="18">
        <v>18818.55</v>
      </c>
      <c r="H452" s="18">
        <v>9945.2000000000007</v>
      </c>
      <c r="I452" s="18">
        <f t="shared" si="56"/>
        <v>28763.75</v>
      </c>
      <c r="J452" s="18">
        <f t="shared" si="57"/>
        <v>-2681.4700000000012</v>
      </c>
      <c r="K452" s="37">
        <f t="shared" si="58"/>
        <v>-0.10280811340112909</v>
      </c>
      <c r="L452" s="37">
        <f t="shared" si="59"/>
        <v>-0.86244569109755742</v>
      </c>
      <c r="M452" s="37">
        <f t="shared" si="60"/>
        <v>-3.7990543771480097E-2</v>
      </c>
    </row>
    <row r="453" spans="1:13" x14ac:dyDescent="0.2">
      <c r="A453" s="17"/>
      <c r="B453" s="43" t="s">
        <v>503</v>
      </c>
      <c r="C453" s="17" t="s">
        <v>504</v>
      </c>
      <c r="D453" s="18">
        <v>50000</v>
      </c>
      <c r="E453" s="18">
        <v>46000</v>
      </c>
      <c r="F453" s="18">
        <v>1062</v>
      </c>
      <c r="G453" s="18">
        <v>41471.54</v>
      </c>
      <c r="H453" s="18">
        <v>2653.32</v>
      </c>
      <c r="I453" s="18">
        <f t="shared" si="56"/>
        <v>44124.86</v>
      </c>
      <c r="J453" s="18">
        <f t="shared" si="57"/>
        <v>1875.1399999999994</v>
      </c>
      <c r="K453" s="37">
        <f t="shared" si="58"/>
        <v>4.0763913043478248E-2</v>
      </c>
      <c r="L453" s="37">
        <f t="shared" si="59"/>
        <v>-0.97691304347826091</v>
      </c>
      <c r="M453" s="37">
        <f t="shared" si="60"/>
        <v>0.20207362318840583</v>
      </c>
    </row>
    <row r="454" spans="1:13" x14ac:dyDescent="0.2">
      <c r="A454" s="17"/>
      <c r="B454" s="43" t="s">
        <v>505</v>
      </c>
      <c r="C454" s="17" t="s">
        <v>506</v>
      </c>
      <c r="D454" s="18">
        <v>350000</v>
      </c>
      <c r="E454" s="18">
        <v>299000</v>
      </c>
      <c r="F454" s="18">
        <v>20799</v>
      </c>
      <c r="G454" s="18">
        <v>248192.81</v>
      </c>
      <c r="H454" s="18">
        <v>57990.94</v>
      </c>
      <c r="I454" s="18">
        <f t="shared" si="56"/>
        <v>306183.75</v>
      </c>
      <c r="J454" s="18">
        <f t="shared" si="57"/>
        <v>-7183.75</v>
      </c>
      <c r="K454" s="37">
        <f t="shared" si="58"/>
        <v>-2.4025919732441472E-2</v>
      </c>
      <c r="L454" s="37">
        <f t="shared" si="59"/>
        <v>-0.93043812709030105</v>
      </c>
      <c r="M454" s="37">
        <f t="shared" si="60"/>
        <v>0.10676838350055741</v>
      </c>
    </row>
    <row r="455" spans="1:13" x14ac:dyDescent="0.2">
      <c r="A455" s="17"/>
      <c r="B455" s="43" t="s">
        <v>507</v>
      </c>
      <c r="C455" s="17" t="s">
        <v>508</v>
      </c>
      <c r="D455" s="18">
        <v>200000</v>
      </c>
      <c r="E455" s="18">
        <v>520000</v>
      </c>
      <c r="F455" s="18">
        <v>116079.21</v>
      </c>
      <c r="G455" s="18">
        <v>557538.1</v>
      </c>
      <c r="H455" s="18">
        <v>49775.08</v>
      </c>
      <c r="I455" s="18">
        <f t="shared" si="56"/>
        <v>607313.17999999993</v>
      </c>
      <c r="J455" s="18">
        <f t="shared" si="57"/>
        <v>-87313.179999999935</v>
      </c>
      <c r="K455" s="37">
        <f t="shared" si="58"/>
        <v>-0.16790996153846141</v>
      </c>
      <c r="L455" s="37">
        <f t="shared" si="59"/>
        <v>-0.77677074999999995</v>
      </c>
      <c r="M455" s="37">
        <f t="shared" si="60"/>
        <v>0.42958487179487176</v>
      </c>
    </row>
    <row r="456" spans="1:13" x14ac:dyDescent="0.2">
      <c r="A456" s="17"/>
      <c r="B456" s="43" t="s">
        <v>110</v>
      </c>
      <c r="C456" s="17" t="s">
        <v>111</v>
      </c>
      <c r="D456" s="18">
        <v>175000</v>
      </c>
      <c r="E456" s="18">
        <v>6000</v>
      </c>
      <c r="F456" s="18">
        <v>0</v>
      </c>
      <c r="G456" s="18">
        <v>5739</v>
      </c>
      <c r="H456" s="18">
        <v>16754.84</v>
      </c>
      <c r="I456" s="18">
        <f t="shared" si="56"/>
        <v>22493.84</v>
      </c>
      <c r="J456" s="18">
        <f t="shared" si="57"/>
        <v>-16493.84</v>
      </c>
      <c r="K456" s="37">
        <f t="shared" si="58"/>
        <v>-2.7489733333333333</v>
      </c>
      <c r="L456" s="37">
        <f t="shared" si="59"/>
        <v>-1</v>
      </c>
      <c r="M456" s="37">
        <f t="shared" si="60"/>
        <v>0.27533333333333332</v>
      </c>
    </row>
    <row r="457" spans="1:13" x14ac:dyDescent="0.2">
      <c r="A457" s="17"/>
      <c r="B457" s="43" t="s">
        <v>114</v>
      </c>
      <c r="C457" s="17" t="s">
        <v>115</v>
      </c>
      <c r="D457" s="18">
        <v>60000</v>
      </c>
      <c r="E457" s="18">
        <v>65000</v>
      </c>
      <c r="F457" s="18">
        <v>0</v>
      </c>
      <c r="G457" s="18">
        <v>50715.15</v>
      </c>
      <c r="H457" s="18">
        <v>3390.32</v>
      </c>
      <c r="I457" s="18">
        <f t="shared" si="56"/>
        <v>54105.47</v>
      </c>
      <c r="J457" s="18">
        <f t="shared" si="57"/>
        <v>10894.529999999999</v>
      </c>
      <c r="K457" s="37">
        <f t="shared" si="58"/>
        <v>0.16760815384615382</v>
      </c>
      <c r="L457" s="37">
        <f t="shared" si="59"/>
        <v>-1</v>
      </c>
      <c r="M457" s="37">
        <f t="shared" si="60"/>
        <v>4.0310769230769261E-2</v>
      </c>
    </row>
    <row r="458" spans="1:13" x14ac:dyDescent="0.2">
      <c r="A458" s="17"/>
      <c r="B458" s="43" t="s">
        <v>509</v>
      </c>
      <c r="C458" s="17" t="s">
        <v>510</v>
      </c>
      <c r="D458" s="18">
        <v>40000</v>
      </c>
      <c r="E458" s="18">
        <v>58000</v>
      </c>
      <c r="F458" s="18">
        <v>22320</v>
      </c>
      <c r="G458" s="18">
        <v>36383.53</v>
      </c>
      <c r="H458" s="18">
        <v>0</v>
      </c>
      <c r="I458" s="18">
        <f t="shared" si="56"/>
        <v>36383.53</v>
      </c>
      <c r="J458" s="18">
        <f t="shared" si="57"/>
        <v>21616.47</v>
      </c>
      <c r="K458" s="37">
        <f t="shared" si="58"/>
        <v>0.37269775862068966</v>
      </c>
      <c r="L458" s="37">
        <f t="shared" si="59"/>
        <v>-0.6151724137931035</v>
      </c>
      <c r="M458" s="37">
        <f t="shared" si="60"/>
        <v>-0.1635970114942529</v>
      </c>
    </row>
    <row r="459" spans="1:13" x14ac:dyDescent="0.2">
      <c r="A459" s="17"/>
      <c r="B459" s="43" t="s">
        <v>116</v>
      </c>
      <c r="C459" s="17" t="s">
        <v>117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f t="shared" si="56"/>
        <v>0</v>
      </c>
      <c r="J459" s="18">
        <f t="shared" si="57"/>
        <v>0</v>
      </c>
      <c r="K459" s="37" t="str">
        <f t="shared" si="58"/>
        <v>NA</v>
      </c>
      <c r="L459" s="37" t="str">
        <f t="shared" si="59"/>
        <v>NA</v>
      </c>
      <c r="M459" s="37" t="str">
        <f t="shared" si="60"/>
        <v>NA</v>
      </c>
    </row>
    <row r="460" spans="1:13" x14ac:dyDescent="0.2">
      <c r="A460" s="62" t="s">
        <v>394</v>
      </c>
      <c r="B460" s="63"/>
      <c r="C460" s="62"/>
      <c r="D460" s="64">
        <v>2025395.28</v>
      </c>
      <c r="E460" s="64">
        <v>2083395.28</v>
      </c>
      <c r="F460" s="64">
        <v>415197.25000000006</v>
      </c>
      <c r="G460" s="64">
        <v>2279608.4799999995</v>
      </c>
      <c r="H460" s="64">
        <v>152668.59</v>
      </c>
      <c r="I460" s="64">
        <f t="shared" si="56"/>
        <v>2432277.0699999994</v>
      </c>
      <c r="J460" s="64">
        <f t="shared" si="57"/>
        <v>-348881.78999999934</v>
      </c>
      <c r="K460" s="65">
        <f t="shared" si="58"/>
        <v>-0.16745827992852097</v>
      </c>
      <c r="L460" s="65">
        <f t="shared" si="59"/>
        <v>-0.80071124573153496</v>
      </c>
      <c r="M460" s="65">
        <f t="shared" si="60"/>
        <v>0.45890604750402059</v>
      </c>
    </row>
    <row r="461" spans="1:13" x14ac:dyDescent="0.2">
      <c r="A461" s="17" t="s">
        <v>511</v>
      </c>
      <c r="B461" s="43" t="s">
        <v>84</v>
      </c>
      <c r="C461" s="17" t="s">
        <v>85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f t="shared" si="56"/>
        <v>0</v>
      </c>
      <c r="J461" s="18">
        <f t="shared" si="57"/>
        <v>0</v>
      </c>
      <c r="K461" s="37" t="str">
        <f t="shared" si="58"/>
        <v>NA</v>
      </c>
      <c r="L461" s="37" t="str">
        <f t="shared" si="59"/>
        <v>NA</v>
      </c>
      <c r="M461" s="37" t="str">
        <f t="shared" si="60"/>
        <v>NA</v>
      </c>
    </row>
    <row r="462" spans="1:13" x14ac:dyDescent="0.2">
      <c r="A462" s="17"/>
      <c r="B462" s="43" t="s">
        <v>236</v>
      </c>
      <c r="C462" s="17" t="s">
        <v>237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f t="shared" si="56"/>
        <v>0</v>
      </c>
      <c r="J462" s="18">
        <f t="shared" si="57"/>
        <v>0</v>
      </c>
      <c r="K462" s="37" t="str">
        <f t="shared" si="58"/>
        <v>NA</v>
      </c>
      <c r="L462" s="37" t="str">
        <f t="shared" si="59"/>
        <v>NA</v>
      </c>
      <c r="M462" s="37" t="str">
        <f t="shared" si="60"/>
        <v>NA</v>
      </c>
    </row>
    <row r="463" spans="1:13" x14ac:dyDescent="0.2">
      <c r="A463" s="17"/>
      <c r="B463" s="43" t="s">
        <v>98</v>
      </c>
      <c r="C463" s="17" t="s">
        <v>99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f t="shared" si="56"/>
        <v>0</v>
      </c>
      <c r="J463" s="18">
        <f t="shared" si="57"/>
        <v>0</v>
      </c>
      <c r="K463" s="37" t="str">
        <f t="shared" si="58"/>
        <v>NA</v>
      </c>
      <c r="L463" s="37" t="str">
        <f t="shared" si="59"/>
        <v>NA</v>
      </c>
      <c r="M463" s="37" t="str">
        <f t="shared" si="60"/>
        <v>NA</v>
      </c>
    </row>
    <row r="464" spans="1:13" x14ac:dyDescent="0.2">
      <c r="A464" s="62" t="s">
        <v>512</v>
      </c>
      <c r="B464" s="63"/>
      <c r="C464" s="62"/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f t="shared" si="56"/>
        <v>0</v>
      </c>
      <c r="J464" s="64">
        <f t="shared" si="57"/>
        <v>0</v>
      </c>
      <c r="K464" s="65" t="str">
        <f t="shared" si="58"/>
        <v>NA</v>
      </c>
      <c r="L464" s="65" t="str">
        <f t="shared" si="59"/>
        <v>NA</v>
      </c>
      <c r="M464" s="65" t="str">
        <f t="shared" si="60"/>
        <v>NA</v>
      </c>
    </row>
    <row r="465" spans="1:13" x14ac:dyDescent="0.2">
      <c r="A465" s="17" t="s">
        <v>513</v>
      </c>
      <c r="B465" s="43" t="s">
        <v>72</v>
      </c>
      <c r="C465" s="17" t="s">
        <v>73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f t="shared" si="56"/>
        <v>0</v>
      </c>
      <c r="J465" s="18">
        <f t="shared" si="57"/>
        <v>0</v>
      </c>
      <c r="K465" s="37" t="str">
        <f t="shared" si="58"/>
        <v>NA</v>
      </c>
      <c r="L465" s="37" t="str">
        <f t="shared" si="59"/>
        <v>NA</v>
      </c>
      <c r="M465" s="37" t="str">
        <f t="shared" si="60"/>
        <v>NA</v>
      </c>
    </row>
    <row r="466" spans="1:13" x14ac:dyDescent="0.2">
      <c r="A466" s="17"/>
      <c r="B466" s="43" t="s">
        <v>82</v>
      </c>
      <c r="C466" s="17" t="s">
        <v>83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f t="shared" si="56"/>
        <v>0</v>
      </c>
      <c r="J466" s="18">
        <f t="shared" si="57"/>
        <v>0</v>
      </c>
      <c r="K466" s="37" t="str">
        <f t="shared" si="58"/>
        <v>NA</v>
      </c>
      <c r="L466" s="37" t="str">
        <f t="shared" si="59"/>
        <v>NA</v>
      </c>
      <c r="M466" s="37" t="str">
        <f t="shared" si="60"/>
        <v>NA</v>
      </c>
    </row>
    <row r="467" spans="1:13" x14ac:dyDescent="0.2">
      <c r="A467" s="17"/>
      <c r="B467" s="43" t="s">
        <v>84</v>
      </c>
      <c r="C467" s="17" t="s">
        <v>85</v>
      </c>
      <c r="D467" s="18">
        <v>26102643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56"/>
        <v>0</v>
      </c>
      <c r="J467" s="18">
        <f t="shared" si="57"/>
        <v>0</v>
      </c>
      <c r="K467" s="37" t="str">
        <f t="shared" si="58"/>
        <v>NA</v>
      </c>
      <c r="L467" s="37" t="str">
        <f t="shared" si="59"/>
        <v>NA</v>
      </c>
      <c r="M467" s="37" t="str">
        <f t="shared" si="60"/>
        <v>NA</v>
      </c>
    </row>
    <row r="468" spans="1:13" x14ac:dyDescent="0.2">
      <c r="A468" s="17"/>
      <c r="B468" s="43" t="s">
        <v>147</v>
      </c>
      <c r="C468" s="17" t="s">
        <v>148</v>
      </c>
      <c r="D468" s="18">
        <v>5790672.4500000002</v>
      </c>
      <c r="E468" s="18">
        <v>3228929.6999999997</v>
      </c>
      <c r="F468" s="18">
        <v>296409.77</v>
      </c>
      <c r="G468" s="18">
        <v>1355349.42</v>
      </c>
      <c r="H468" s="18">
        <v>1504415.5800000003</v>
      </c>
      <c r="I468" s="18">
        <f t="shared" si="56"/>
        <v>2859765</v>
      </c>
      <c r="J468" s="18">
        <f t="shared" si="57"/>
        <v>369164.69999999972</v>
      </c>
      <c r="K468" s="37">
        <f t="shared" si="58"/>
        <v>0.11433036154364085</v>
      </c>
      <c r="L468" s="37">
        <f t="shared" si="59"/>
        <v>-0.9082018509105354</v>
      </c>
      <c r="M468" s="37">
        <f t="shared" si="60"/>
        <v>-0.44033078205449938</v>
      </c>
    </row>
    <row r="469" spans="1:13" x14ac:dyDescent="0.2">
      <c r="A469" s="17"/>
      <c r="B469" s="43" t="s">
        <v>108</v>
      </c>
      <c r="C469" s="17" t="s">
        <v>109</v>
      </c>
      <c r="D469" s="18">
        <v>122405459.95</v>
      </c>
      <c r="E469" s="18">
        <v>119356646.8</v>
      </c>
      <c r="F469" s="18">
        <v>1866693.4800000002</v>
      </c>
      <c r="G469" s="18">
        <v>2175618.6800000002</v>
      </c>
      <c r="H469" s="18">
        <v>20204070.32</v>
      </c>
      <c r="I469" s="18">
        <f t="shared" si="56"/>
        <v>22379689</v>
      </c>
      <c r="J469" s="18">
        <f t="shared" si="57"/>
        <v>96976957.799999997</v>
      </c>
      <c r="K469" s="37">
        <f t="shared" si="58"/>
        <v>0.81249733802005575</v>
      </c>
      <c r="L469" s="37">
        <f t="shared" si="59"/>
        <v>-0.98436037263070963</v>
      </c>
      <c r="M469" s="37">
        <f t="shared" si="60"/>
        <v>-0.97569615949811794</v>
      </c>
    </row>
    <row r="470" spans="1:13" x14ac:dyDescent="0.2">
      <c r="A470" s="17"/>
      <c r="B470" s="43" t="s">
        <v>110</v>
      </c>
      <c r="C470" s="17" t="s">
        <v>111</v>
      </c>
      <c r="D470" s="18">
        <v>4488000</v>
      </c>
      <c r="E470" s="18">
        <v>4614423.5</v>
      </c>
      <c r="F470" s="18">
        <v>0</v>
      </c>
      <c r="G470" s="18">
        <v>0</v>
      </c>
      <c r="H470" s="18">
        <v>0</v>
      </c>
      <c r="I470" s="18">
        <f t="shared" si="56"/>
        <v>0</v>
      </c>
      <c r="J470" s="18">
        <f t="shared" si="57"/>
        <v>4614423.5</v>
      </c>
      <c r="K470" s="37">
        <f t="shared" si="58"/>
        <v>1</v>
      </c>
      <c r="L470" s="37">
        <f t="shared" si="59"/>
        <v>-1</v>
      </c>
      <c r="M470" s="37">
        <f t="shared" si="60"/>
        <v>-1</v>
      </c>
    </row>
    <row r="471" spans="1:13" x14ac:dyDescent="0.2">
      <c r="A471" s="17"/>
      <c r="B471" s="43" t="s">
        <v>112</v>
      </c>
      <c r="C471" s="17" t="s">
        <v>113</v>
      </c>
      <c r="D471" s="18">
        <v>0</v>
      </c>
      <c r="E471" s="18">
        <v>0</v>
      </c>
      <c r="F471" s="18">
        <v>0</v>
      </c>
      <c r="G471" s="18">
        <v>0</v>
      </c>
      <c r="H471" s="18">
        <v>0</v>
      </c>
      <c r="I471" s="18">
        <f t="shared" si="56"/>
        <v>0</v>
      </c>
      <c r="J471" s="18">
        <f t="shared" si="57"/>
        <v>0</v>
      </c>
      <c r="K471" s="37" t="str">
        <f t="shared" si="58"/>
        <v>NA</v>
      </c>
      <c r="L471" s="37" t="str">
        <f t="shared" si="59"/>
        <v>NA</v>
      </c>
      <c r="M471" s="37" t="str">
        <f t="shared" si="60"/>
        <v>NA</v>
      </c>
    </row>
    <row r="472" spans="1:13" x14ac:dyDescent="0.2">
      <c r="A472" s="62" t="s">
        <v>514</v>
      </c>
      <c r="B472" s="63"/>
      <c r="C472" s="62"/>
      <c r="D472" s="64">
        <v>158786775.40000001</v>
      </c>
      <c r="E472" s="64">
        <v>127200000</v>
      </c>
      <c r="F472" s="64">
        <v>2163103.25</v>
      </c>
      <c r="G472" s="64">
        <v>3530968.1</v>
      </c>
      <c r="H472" s="64">
        <v>21708485.900000002</v>
      </c>
      <c r="I472" s="64">
        <f t="shared" si="56"/>
        <v>25239454.000000004</v>
      </c>
      <c r="J472" s="64">
        <f t="shared" si="57"/>
        <v>101960546</v>
      </c>
      <c r="K472" s="65">
        <f t="shared" si="58"/>
        <v>0.80157661949685532</v>
      </c>
      <c r="L472" s="65">
        <f t="shared" si="59"/>
        <v>-0.98299447130503148</v>
      </c>
      <c r="M472" s="65">
        <f t="shared" si="60"/>
        <v>-0.96298775576519924</v>
      </c>
    </row>
    <row r="473" spans="1:13" x14ac:dyDescent="0.2">
      <c r="A473" s="17" t="s">
        <v>11</v>
      </c>
      <c r="B473" s="43" t="s">
        <v>12</v>
      </c>
      <c r="C473" s="17" t="s">
        <v>13</v>
      </c>
      <c r="D473" s="18">
        <v>856345</v>
      </c>
      <c r="E473" s="18">
        <v>856345</v>
      </c>
      <c r="F473" s="18">
        <v>94575.799999999988</v>
      </c>
      <c r="G473" s="18">
        <v>448993.16999999987</v>
      </c>
      <c r="H473" s="18">
        <v>0</v>
      </c>
      <c r="I473" s="18">
        <f t="shared" si="56"/>
        <v>448993.16999999987</v>
      </c>
      <c r="J473" s="18">
        <f t="shared" si="57"/>
        <v>407351.83000000013</v>
      </c>
      <c r="K473" s="37">
        <f t="shared" si="58"/>
        <v>0.47568658659769153</v>
      </c>
      <c r="L473" s="37">
        <f t="shared" si="59"/>
        <v>-0.88955876428308678</v>
      </c>
      <c r="M473" s="37">
        <f t="shared" si="60"/>
        <v>-0.300915448796922</v>
      </c>
    </row>
    <row r="474" spans="1:13" x14ac:dyDescent="0.2">
      <c r="A474" s="17"/>
      <c r="B474" s="43" t="s">
        <v>385</v>
      </c>
      <c r="C474" s="17" t="s">
        <v>386</v>
      </c>
      <c r="D474" s="18">
        <v>0</v>
      </c>
      <c r="E474" s="18">
        <v>0</v>
      </c>
      <c r="F474" s="18">
        <v>1759352.09</v>
      </c>
      <c r="G474" s="18">
        <v>15563278.24</v>
      </c>
      <c r="H474" s="18">
        <v>0</v>
      </c>
      <c r="I474" s="18">
        <f t="shared" si="56"/>
        <v>15563278.24</v>
      </c>
      <c r="J474" s="18">
        <f t="shared" si="57"/>
        <v>-15563278.24</v>
      </c>
      <c r="K474" s="37" t="str">
        <f t="shared" si="58"/>
        <v>NA</v>
      </c>
      <c r="L474" s="37" t="str">
        <f t="shared" si="59"/>
        <v>NA</v>
      </c>
      <c r="M474" s="37" t="str">
        <f t="shared" si="60"/>
        <v>NA</v>
      </c>
    </row>
    <row r="475" spans="1:13" x14ac:dyDescent="0.2">
      <c r="A475" s="17"/>
      <c r="B475" s="43" t="s">
        <v>515</v>
      </c>
      <c r="C475" s="17" t="s">
        <v>516</v>
      </c>
      <c r="D475" s="18">
        <v>867000</v>
      </c>
      <c r="E475" s="18">
        <v>867000</v>
      </c>
      <c r="F475" s="18">
        <v>0</v>
      </c>
      <c r="G475" s="18">
        <v>0</v>
      </c>
      <c r="H475" s="18">
        <v>0</v>
      </c>
      <c r="I475" s="18">
        <f t="shared" si="56"/>
        <v>0</v>
      </c>
      <c r="J475" s="18">
        <f t="shared" si="57"/>
        <v>867000</v>
      </c>
      <c r="K475" s="37">
        <f t="shared" si="58"/>
        <v>1</v>
      </c>
      <c r="L475" s="37">
        <f t="shared" si="59"/>
        <v>-1</v>
      </c>
      <c r="M475" s="37">
        <f t="shared" si="60"/>
        <v>-1</v>
      </c>
    </row>
    <row r="476" spans="1:13" x14ac:dyDescent="0.2">
      <c r="A476" s="17"/>
      <c r="B476" s="43" t="s">
        <v>517</v>
      </c>
      <c r="C476" s="17" t="s">
        <v>518</v>
      </c>
      <c r="D476" s="18">
        <v>11311300.01</v>
      </c>
      <c r="E476" s="18">
        <v>11311300.01</v>
      </c>
      <c r="F476" s="18">
        <v>0</v>
      </c>
      <c r="G476" s="18">
        <v>0</v>
      </c>
      <c r="H476" s="18">
        <v>0</v>
      </c>
      <c r="I476" s="18">
        <f t="shared" si="56"/>
        <v>0</v>
      </c>
      <c r="J476" s="18">
        <f t="shared" si="57"/>
        <v>11311300.01</v>
      </c>
      <c r="K476" s="37">
        <f t="shared" si="58"/>
        <v>1</v>
      </c>
      <c r="L476" s="37">
        <f t="shared" si="59"/>
        <v>-1</v>
      </c>
      <c r="M476" s="37">
        <f t="shared" si="60"/>
        <v>-1</v>
      </c>
    </row>
    <row r="477" spans="1:13" x14ac:dyDescent="0.2">
      <c r="A477" s="17"/>
      <c r="B477" s="43" t="s">
        <v>519</v>
      </c>
      <c r="C477" s="17" t="s">
        <v>520</v>
      </c>
      <c r="D477" s="18">
        <v>5564000</v>
      </c>
      <c r="E477" s="18">
        <v>5564000</v>
      </c>
      <c r="F477" s="18">
        <v>0</v>
      </c>
      <c r="G477" s="18">
        <v>0</v>
      </c>
      <c r="H477" s="18">
        <v>0</v>
      </c>
      <c r="I477" s="18">
        <f t="shared" si="56"/>
        <v>0</v>
      </c>
      <c r="J477" s="18">
        <f t="shared" si="57"/>
        <v>5564000</v>
      </c>
      <c r="K477" s="37">
        <f t="shared" si="58"/>
        <v>1</v>
      </c>
      <c r="L477" s="37">
        <f t="shared" si="59"/>
        <v>-1</v>
      </c>
      <c r="M477" s="37">
        <f t="shared" si="60"/>
        <v>-1</v>
      </c>
    </row>
    <row r="478" spans="1:13" x14ac:dyDescent="0.2">
      <c r="A478" s="17"/>
      <c r="B478" s="43" t="s">
        <v>521</v>
      </c>
      <c r="C478" s="17" t="s">
        <v>522</v>
      </c>
      <c r="D478" s="18">
        <v>3672000</v>
      </c>
      <c r="E478" s="18">
        <v>3672000</v>
      </c>
      <c r="F478" s="18">
        <v>0</v>
      </c>
      <c r="G478" s="18">
        <v>0</v>
      </c>
      <c r="H478" s="18">
        <v>0</v>
      </c>
      <c r="I478" s="18">
        <f t="shared" si="56"/>
        <v>0</v>
      </c>
      <c r="J478" s="18">
        <f t="shared" si="57"/>
        <v>3672000</v>
      </c>
      <c r="K478" s="37">
        <f t="shared" si="58"/>
        <v>1</v>
      </c>
      <c r="L478" s="37">
        <f t="shared" si="59"/>
        <v>-1</v>
      </c>
      <c r="M478" s="37">
        <f t="shared" si="60"/>
        <v>-1</v>
      </c>
    </row>
    <row r="479" spans="1:13" x14ac:dyDescent="0.2">
      <c r="A479" s="17"/>
      <c r="B479" s="43" t="s">
        <v>523</v>
      </c>
      <c r="C479" s="17" t="s">
        <v>524</v>
      </c>
      <c r="D479" s="18">
        <v>816000</v>
      </c>
      <c r="E479" s="18">
        <v>816000</v>
      </c>
      <c r="F479" s="18">
        <v>0</v>
      </c>
      <c r="G479" s="18">
        <v>0</v>
      </c>
      <c r="H479" s="18">
        <v>0</v>
      </c>
      <c r="I479" s="18">
        <f t="shared" si="56"/>
        <v>0</v>
      </c>
      <c r="J479" s="18">
        <f t="shared" si="57"/>
        <v>816000</v>
      </c>
      <c r="K479" s="37">
        <f t="shared" si="58"/>
        <v>1</v>
      </c>
      <c r="L479" s="37">
        <f t="shared" si="59"/>
        <v>-1</v>
      </c>
      <c r="M479" s="37">
        <f t="shared" si="60"/>
        <v>-1</v>
      </c>
    </row>
    <row r="480" spans="1:13" x14ac:dyDescent="0.2">
      <c r="A480" s="62" t="s">
        <v>14</v>
      </c>
      <c r="B480" s="63"/>
      <c r="C480" s="62"/>
      <c r="D480" s="64">
        <v>23086645.009999998</v>
      </c>
      <c r="E480" s="64">
        <v>23086645.009999998</v>
      </c>
      <c r="F480" s="64">
        <v>1853927.8900000001</v>
      </c>
      <c r="G480" s="64">
        <v>16012271.41</v>
      </c>
      <c r="H480" s="64">
        <v>0</v>
      </c>
      <c r="I480" s="64">
        <f t="shared" si="56"/>
        <v>16012271.41</v>
      </c>
      <c r="J480" s="64">
        <f t="shared" si="57"/>
        <v>7074373.5999999978</v>
      </c>
      <c r="K480" s="65">
        <f t="shared" si="58"/>
        <v>0.30642709657188072</v>
      </c>
      <c r="L480" s="65">
        <f t="shared" si="59"/>
        <v>-0.91969695513588179</v>
      </c>
      <c r="M480" s="65">
        <f t="shared" si="60"/>
        <v>-7.5236128762507737E-2</v>
      </c>
    </row>
    <row r="481" spans="1:22" s="10" customFormat="1" x14ac:dyDescent="0.2">
      <c r="A481" s="23"/>
      <c r="B481" s="31"/>
      <c r="C481" s="23"/>
      <c r="D481" s="18"/>
      <c r="E481" s="18"/>
      <c r="F481" s="18"/>
      <c r="G481" s="18"/>
      <c r="H481" s="18"/>
      <c r="I481" s="18"/>
      <c r="J481" s="18"/>
      <c r="K481" s="37"/>
      <c r="L481" s="37"/>
      <c r="M481" s="37"/>
      <c r="N481" s="17"/>
      <c r="O481" s="17"/>
      <c r="P481" s="17"/>
      <c r="Q481" s="17"/>
      <c r="R481" s="17"/>
      <c r="S481" s="17"/>
      <c r="T481" s="17"/>
      <c r="U481" s="17"/>
      <c r="V481" s="17"/>
    </row>
    <row r="482" spans="1:22" ht="15.75" x14ac:dyDescent="0.25">
      <c r="A482" s="25" t="s">
        <v>27</v>
      </c>
      <c r="B482" s="32"/>
      <c r="C482" s="25"/>
      <c r="D482" s="6">
        <f>+D97+D144+D182+D213+D223+D256+D283+D302+D319+D347+D369+D392+D418+D435+D460+D464+D472+D480</f>
        <v>774970721.28999996</v>
      </c>
      <c r="E482" s="6">
        <f t="shared" ref="E482:J482" si="61">+E97+E144+E182+E213+E223+E256+E283+E302+E319+E347+E369+E392+E418+E435+E460+E464+E472+E480</f>
        <v>669563920.70999992</v>
      </c>
      <c r="F482" s="6">
        <f t="shared" si="61"/>
        <v>13915586.849999998</v>
      </c>
      <c r="G482" s="6">
        <f t="shared" si="61"/>
        <v>105323521.38999999</v>
      </c>
      <c r="H482" s="6">
        <f t="shared" si="61"/>
        <v>31896644.840000004</v>
      </c>
      <c r="I482" s="6">
        <f t="shared" si="61"/>
        <v>137220166.22999999</v>
      </c>
      <c r="J482" s="6">
        <f t="shared" si="61"/>
        <v>532343754.48000002</v>
      </c>
      <c r="K482" s="38">
        <f>IF(E482=0,"NA",J482/E482)</f>
        <v>0.79506039380901405</v>
      </c>
      <c r="L482" s="38">
        <f>IF(E482=0,"NA",(  ( F482 - (E482/$L$6)) / (E482/$L$6)))</f>
        <v>-0.97921694043005769</v>
      </c>
      <c r="M482" s="38">
        <f>IF(E482=0,"NA",(  ( G482 - ($M$6*(E482/12))) / ($M$6*(E482/12))))</f>
        <v>-0.79026444300579834</v>
      </c>
      <c r="N482" s="10"/>
    </row>
  </sheetData>
  <autoFilter ref="A7:M48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B10" sqref="B10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18.75" x14ac:dyDescent="0.3">
      <c r="A2" s="74" t="s">
        <v>40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s="1" customFormat="1" ht="1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s="1" customFormat="1" ht="15" x14ac:dyDescent="0.25">
      <c r="A4" s="75">
        <v>45016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1" customFormat="1" ht="15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9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6" t="s">
        <v>22</v>
      </c>
      <c r="B9" s="67"/>
      <c r="C9" s="66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1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-0.11665895109889045</v>
      </c>
    </row>
    <row r="11" spans="1:13" s="17" customFormat="1" x14ac:dyDescent="0.2">
      <c r="A11" s="66" t="s">
        <v>26</v>
      </c>
      <c r="B11" s="67"/>
      <c r="C11" s="66"/>
      <c r="D11" s="64">
        <v>29976191</v>
      </c>
      <c r="E11" s="64">
        <v>29976191</v>
      </c>
      <c r="F11" s="64">
        <v>0</v>
      </c>
      <c r="G11" s="64">
        <v>19859400</v>
      </c>
      <c r="H11" s="64">
        <v>0</v>
      </c>
      <c r="I11" s="64">
        <f t="shared" ref="I11" si="5">SUM(G11:H11)</f>
        <v>19859400</v>
      </c>
      <c r="J11" s="64">
        <f t="shared" ref="J11" si="6">E11-I11</f>
        <v>10116791</v>
      </c>
      <c r="K11" s="65">
        <f>IF(E11=0,"NA",J11/E11)</f>
        <v>0.33749421332416785</v>
      </c>
      <c r="L11" s="65">
        <f>IF(E11=0,"NA",(  ( F11 - (E11/$L$6)) / (E11/$L$6)))</f>
        <v>-1</v>
      </c>
      <c r="M11" s="65">
        <f>IF(E11=0,"NA",(  ( G11 - ($M$6*(E11/12))) / ($M$6*(E11/12))))</f>
        <v>-0.11665895109889045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-0.11665895109889045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6" t="s">
        <v>14</v>
      </c>
      <c r="B16" s="67"/>
      <c r="C16" s="66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8"/>
        <v>0</v>
      </c>
      <c r="J16" s="64">
        <f t="shared" si="9"/>
        <v>0</v>
      </c>
      <c r="K16" s="65" t="str">
        <f t="shared" si="10"/>
        <v>NA</v>
      </c>
      <c r="L16" s="65" t="str">
        <f t="shared" si="11"/>
        <v>NA</v>
      </c>
      <c r="M16" s="65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-0.76996481241410231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-6.3463176804335053E-2</v>
      </c>
    </row>
    <row r="19" spans="1:13" s="17" customFormat="1" x14ac:dyDescent="0.2">
      <c r="A19" s="66" t="s">
        <v>18</v>
      </c>
      <c r="B19" s="67"/>
      <c r="C19" s="66"/>
      <c r="D19" s="64">
        <v>29976191</v>
      </c>
      <c r="E19" s="64">
        <v>29976191</v>
      </c>
      <c r="F19" s="64">
        <v>0</v>
      </c>
      <c r="G19" s="64">
        <v>19859400</v>
      </c>
      <c r="H19" s="64">
        <v>0</v>
      </c>
      <c r="I19" s="64">
        <f t="shared" ref="I19" si="13">SUM(G19:H19)</f>
        <v>19859400</v>
      </c>
      <c r="J19" s="64">
        <f t="shared" ref="J19" si="14">E19-I19</f>
        <v>10116791</v>
      </c>
      <c r="K19" s="65">
        <f t="shared" ref="K19" si="15">IF(E19=0,"NA",J19/E19)</f>
        <v>0.33749421332416785</v>
      </c>
      <c r="L19" s="65">
        <f t="shared" ref="L19" si="16">IF(E19=0,"NA",(  ( F19 - (E19/$L$6)) / (E19/$L$6)))</f>
        <v>-1</v>
      </c>
      <c r="M19" s="65">
        <f t="shared" ref="M19" si="17">IF(E19=0,"NA",(  ( G19 - ($M$6*(E19/12))) / ($M$6*(E19/12))))</f>
        <v>-0.11665895109889045</v>
      </c>
    </row>
    <row r="20" spans="1:13" s="72" customFormat="1" x14ac:dyDescent="0.2">
      <c r="A20" s="68"/>
      <c r="B20" s="69"/>
      <c r="C20" s="68"/>
      <c r="D20" s="70"/>
      <c r="E20" s="70"/>
      <c r="F20" s="70"/>
      <c r="G20" s="70"/>
      <c r="H20" s="70"/>
      <c r="I20" s="70"/>
      <c r="J20" s="70"/>
      <c r="K20" s="71"/>
      <c r="L20" s="71"/>
      <c r="M20" s="71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-0.11665895109889045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workbookViewId="0">
      <pane ySplit="7" topLeftCell="A8" activePane="bottomLeft" state="frozen"/>
      <selection activeCell="B10" sqref="B10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1" customFormat="1" ht="18.75" x14ac:dyDescent="0.3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s="1" customFormat="1" ht="1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s="1" customFormat="1" ht="15" x14ac:dyDescent="0.25">
      <c r="A4" s="75">
        <v>45016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s="1" customFormat="1" ht="15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9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557</v>
      </c>
      <c r="C8" s="17" t="s">
        <v>558</v>
      </c>
      <c r="D8" s="18">
        <v>429000000</v>
      </c>
      <c r="E8" s="18">
        <v>429000000</v>
      </c>
      <c r="F8" s="18">
        <v>11521824.960000001</v>
      </c>
      <c r="G8" s="18">
        <v>101386642.97</v>
      </c>
      <c r="H8" s="18">
        <v>0</v>
      </c>
      <c r="I8" s="18">
        <f t="shared" ref="I8" si="0">SUM(G8:H8)</f>
        <v>101386642.97</v>
      </c>
      <c r="J8" s="18">
        <f t="shared" ref="J8" si="1">E8-I8</f>
        <v>327613357.02999997</v>
      </c>
      <c r="K8" s="37">
        <f t="shared" ref="K8:K25" si="2">IF(E8=0,"NA",J8/E8)</f>
        <v>0.76366749890442887</v>
      </c>
      <c r="L8" s="37">
        <f t="shared" ref="L8:L25" si="3">IF(E8=0,"NA",(  ( F8 - (E8/$L$6)) / (E8/$L$6)))</f>
        <v>-0.97314259916083923</v>
      </c>
      <c r="M8" s="37">
        <f t="shared" ref="M8:M25" si="4">IF(E8=0,"NA",(  ( G8 - ($M$6*(E8/12))) / ($M$6*(E8/12))))</f>
        <v>-0.6848899985392386</v>
      </c>
    </row>
    <row r="9" spans="1:13" s="16" customFormat="1" x14ac:dyDescent="0.2">
      <c r="A9" s="17"/>
      <c r="B9" s="43" t="s">
        <v>46</v>
      </c>
      <c r="C9" s="17" t="s">
        <v>47</v>
      </c>
      <c r="D9" s="18">
        <v>-10000</v>
      </c>
      <c r="E9" s="18">
        <v>21000</v>
      </c>
      <c r="F9" s="18">
        <v>10000</v>
      </c>
      <c r="G9" s="18">
        <v>10000</v>
      </c>
      <c r="H9" s="18">
        <v>0</v>
      </c>
      <c r="I9" s="18">
        <f t="shared" ref="I9:I25" si="5">SUM(G9:H9)</f>
        <v>10000</v>
      </c>
      <c r="J9" s="18">
        <f t="shared" ref="J9:J25" si="6">E9-I9</f>
        <v>11000</v>
      </c>
      <c r="K9" s="37">
        <f t="shared" si="2"/>
        <v>0.52380952380952384</v>
      </c>
      <c r="L9" s="37">
        <f t="shared" si="3"/>
        <v>-0.52380952380952384</v>
      </c>
      <c r="M9" s="37">
        <f t="shared" si="4"/>
        <v>-0.36507936507936506</v>
      </c>
    </row>
    <row r="10" spans="1:13" s="16" customFormat="1" x14ac:dyDescent="0.2">
      <c r="A10" s="17"/>
      <c r="B10" s="43" t="s">
        <v>48</v>
      </c>
      <c r="C10" s="17" t="s">
        <v>49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si="5"/>
        <v>0</v>
      </c>
      <c r="J10" s="18">
        <f t="shared" si="6"/>
        <v>0</v>
      </c>
      <c r="K10" s="37" t="str">
        <f t="shared" si="2"/>
        <v>NA</v>
      </c>
      <c r="L10" s="37" t="str">
        <f t="shared" si="3"/>
        <v>NA</v>
      </c>
      <c r="M10" s="37" t="str">
        <f t="shared" si="4"/>
        <v>NA</v>
      </c>
    </row>
    <row r="11" spans="1:13" s="16" customFormat="1" x14ac:dyDescent="0.2">
      <c r="A11" s="17"/>
      <c r="B11" s="43" t="s">
        <v>533</v>
      </c>
      <c r="C11" s="17" t="s">
        <v>534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ref="I11:I21" si="7">SUM(G11:H11)</f>
        <v>0</v>
      </c>
      <c r="J11" s="18">
        <f t="shared" ref="J11:J22" si="8">E11-I11</f>
        <v>0</v>
      </c>
      <c r="K11" s="37" t="str">
        <f t="shared" ref="K11:K22" si="9">IF(E11=0,"NA",J11/E11)</f>
        <v>NA</v>
      </c>
      <c r="L11" s="37" t="str">
        <f t="shared" ref="L11:L22" si="10">IF(E11=0,"NA",(  ( F11 - (E11/$L$6)) / (E11/$L$6)))</f>
        <v>NA</v>
      </c>
      <c r="M11" s="37" t="str">
        <f t="shared" ref="M11:M22" si="11">IF(E11=0,"NA",(  ( G11 - ($M$6*(E11/12))) / ($M$6*(E11/12))))</f>
        <v>NA</v>
      </c>
    </row>
    <row r="12" spans="1:13" s="16" customFormat="1" x14ac:dyDescent="0.2">
      <c r="A12" s="17"/>
      <c r="B12" s="43" t="s">
        <v>535</v>
      </c>
      <c r="C12" s="17" t="s">
        <v>536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7"/>
        <v>0</v>
      </c>
      <c r="J12" s="18">
        <f t="shared" si="8"/>
        <v>0</v>
      </c>
      <c r="K12" s="37" t="str">
        <f t="shared" si="9"/>
        <v>NA</v>
      </c>
      <c r="L12" s="37" t="str">
        <f t="shared" si="10"/>
        <v>NA</v>
      </c>
      <c r="M12" s="37" t="str">
        <f t="shared" si="11"/>
        <v>NA</v>
      </c>
    </row>
    <row r="13" spans="1:13" s="16" customFormat="1" x14ac:dyDescent="0.2">
      <c r="A13" s="62" t="s">
        <v>50</v>
      </c>
      <c r="B13" s="63"/>
      <c r="C13" s="62"/>
      <c r="D13" s="64">
        <v>428990000</v>
      </c>
      <c r="E13" s="64">
        <v>429021000</v>
      </c>
      <c r="F13" s="64">
        <v>11531824.960000001</v>
      </c>
      <c r="G13" s="64">
        <v>101396642.97</v>
      </c>
      <c r="H13" s="64">
        <v>0</v>
      </c>
      <c r="I13" s="64">
        <f t="shared" si="7"/>
        <v>101396642.97</v>
      </c>
      <c r="J13" s="64">
        <f t="shared" si="8"/>
        <v>327624357.02999997</v>
      </c>
      <c r="K13" s="65">
        <f t="shared" si="9"/>
        <v>0.76365575817966946</v>
      </c>
      <c r="L13" s="65">
        <f t="shared" si="10"/>
        <v>-0.97312060491211394</v>
      </c>
      <c r="M13" s="65">
        <f t="shared" si="11"/>
        <v>-0.6848743442395594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610746.99</v>
      </c>
      <c r="G14" s="18">
        <v>2686307.95</v>
      </c>
      <c r="H14" s="18">
        <v>0</v>
      </c>
      <c r="I14" s="18">
        <f t="shared" si="7"/>
        <v>2686307.95</v>
      </c>
      <c r="J14" s="18">
        <f t="shared" si="8"/>
        <v>113692.04999999981</v>
      </c>
      <c r="K14" s="37">
        <f t="shared" si="9"/>
        <v>4.0604303571428503E-2</v>
      </c>
      <c r="L14" s="37">
        <f t="shared" si="10"/>
        <v>-0.78187607499999989</v>
      </c>
      <c r="M14" s="37">
        <f t="shared" si="11"/>
        <v>0.27919426190476199</v>
      </c>
    </row>
    <row r="15" spans="1:13" s="16" customFormat="1" x14ac:dyDescent="0.2">
      <c r="A15" s="62" t="s">
        <v>22</v>
      </c>
      <c r="B15" s="63"/>
      <c r="C15" s="62"/>
      <c r="D15" s="64">
        <v>2800000</v>
      </c>
      <c r="E15" s="64">
        <v>2800000</v>
      </c>
      <c r="F15" s="64">
        <v>610746.99</v>
      </c>
      <c r="G15" s="64">
        <v>2686307.95</v>
      </c>
      <c r="H15" s="64">
        <v>0</v>
      </c>
      <c r="I15" s="64">
        <f t="shared" si="7"/>
        <v>2686307.95</v>
      </c>
      <c r="J15" s="64">
        <f t="shared" si="8"/>
        <v>113692.04999999981</v>
      </c>
      <c r="K15" s="65">
        <f t="shared" si="9"/>
        <v>4.0604303571428503E-2</v>
      </c>
      <c r="L15" s="65">
        <f t="shared" si="10"/>
        <v>-0.78187607499999989</v>
      </c>
      <c r="M15" s="65">
        <f t="shared" si="11"/>
        <v>0.27919426190476199</v>
      </c>
    </row>
    <row r="16" spans="1:13" s="16" customFormat="1" x14ac:dyDescent="0.2">
      <c r="A16" s="17" t="s">
        <v>51</v>
      </c>
      <c r="B16" s="43" t="s">
        <v>559</v>
      </c>
      <c r="C16" s="17" t="s">
        <v>560</v>
      </c>
      <c r="D16" s="18">
        <v>0</v>
      </c>
      <c r="E16" s="18">
        <v>0</v>
      </c>
      <c r="F16" s="18">
        <v>453526.6</v>
      </c>
      <c r="G16" s="18">
        <v>544810.6</v>
      </c>
      <c r="H16" s="18">
        <v>0</v>
      </c>
      <c r="I16" s="18">
        <f t="shared" si="7"/>
        <v>544810.6</v>
      </c>
      <c r="J16" s="18">
        <f t="shared" si="8"/>
        <v>-544810.6</v>
      </c>
      <c r="K16" s="37" t="str">
        <f t="shared" si="9"/>
        <v>NA</v>
      </c>
      <c r="L16" s="37" t="str">
        <f t="shared" si="10"/>
        <v>NA</v>
      </c>
      <c r="M16" s="37" t="str">
        <f t="shared" si="11"/>
        <v>NA</v>
      </c>
    </row>
    <row r="17" spans="1:13" s="16" customFormat="1" x14ac:dyDescent="0.2">
      <c r="A17" s="17"/>
      <c r="B17" s="43" t="s">
        <v>54</v>
      </c>
      <c r="C17" s="17" t="s">
        <v>55</v>
      </c>
      <c r="D17" s="18"/>
      <c r="E17" s="18"/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7" t="str">
        <f t="shared" si="9"/>
        <v>NA</v>
      </c>
      <c r="L17" s="37" t="str">
        <f t="shared" si="10"/>
        <v>NA</v>
      </c>
      <c r="M17" s="37" t="str">
        <f t="shared" si="11"/>
        <v>NA</v>
      </c>
    </row>
    <row r="18" spans="1:13" s="16" customFormat="1" x14ac:dyDescent="0.2">
      <c r="A18" s="62" t="s">
        <v>56</v>
      </c>
      <c r="B18" s="63"/>
      <c r="C18" s="62"/>
      <c r="D18" s="64">
        <v>0</v>
      </c>
      <c r="E18" s="64">
        <v>0</v>
      </c>
      <c r="F18" s="64">
        <v>453526.6</v>
      </c>
      <c r="G18" s="64">
        <v>544810.6</v>
      </c>
      <c r="H18" s="64">
        <v>0</v>
      </c>
      <c r="I18" s="64">
        <f t="shared" si="7"/>
        <v>544810.6</v>
      </c>
      <c r="J18" s="64">
        <f t="shared" si="8"/>
        <v>-544810.6</v>
      </c>
      <c r="K18" s="65" t="str">
        <f t="shared" si="9"/>
        <v>NA</v>
      </c>
      <c r="L18" s="65" t="str">
        <f t="shared" si="10"/>
        <v>NA</v>
      </c>
      <c r="M18" s="65" t="str">
        <f t="shared" si="11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7" t="str">
        <f t="shared" si="9"/>
        <v>NA</v>
      </c>
      <c r="L19" s="37" t="str">
        <f t="shared" si="10"/>
        <v>NA</v>
      </c>
      <c r="M19" s="37" t="str">
        <f t="shared" si="11"/>
        <v>NA</v>
      </c>
    </row>
    <row r="20" spans="1:13" s="16" customFormat="1" x14ac:dyDescent="0.2">
      <c r="A20" s="17"/>
      <c r="B20" s="43" t="s">
        <v>57</v>
      </c>
      <c r="C20" s="17" t="s">
        <v>58</v>
      </c>
      <c r="D20" s="18">
        <v>0</v>
      </c>
      <c r="E20" s="18">
        <v>0</v>
      </c>
      <c r="F20" s="18">
        <v>-507564.9</v>
      </c>
      <c r="G20" s="18">
        <v>-507564.9</v>
      </c>
      <c r="H20" s="18">
        <v>0</v>
      </c>
      <c r="I20" s="18">
        <f t="shared" si="7"/>
        <v>-507564.9</v>
      </c>
      <c r="J20" s="18">
        <f t="shared" si="8"/>
        <v>507564.9</v>
      </c>
      <c r="K20" s="37" t="str">
        <f t="shared" si="9"/>
        <v>NA</v>
      </c>
      <c r="L20" s="37" t="str">
        <f t="shared" si="10"/>
        <v>NA</v>
      </c>
      <c r="M20" s="37" t="str">
        <f t="shared" si="11"/>
        <v>NA</v>
      </c>
    </row>
    <row r="21" spans="1:13" s="16" customFormat="1" x14ac:dyDescent="0.2">
      <c r="A21" s="17"/>
      <c r="B21" s="43" t="s">
        <v>561</v>
      </c>
      <c r="C21" s="17" t="s">
        <v>562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7" t="str">
        <f t="shared" si="9"/>
        <v>NA</v>
      </c>
      <c r="L21" s="37" t="str">
        <f t="shared" si="10"/>
        <v>NA</v>
      </c>
      <c r="M21" s="37" t="str">
        <f t="shared" si="11"/>
        <v>NA</v>
      </c>
    </row>
    <row r="22" spans="1:13" s="16" customFormat="1" x14ac:dyDescent="0.2">
      <c r="A22" s="17"/>
      <c r="B22" s="43" t="s">
        <v>563</v>
      </c>
      <c r="C22" s="17" t="s">
        <v>564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ref="I22" si="12">SUM(G22:H22)</f>
        <v>0</v>
      </c>
      <c r="J22" s="18">
        <f t="shared" si="8"/>
        <v>0</v>
      </c>
      <c r="K22" s="37" t="str">
        <f t="shared" si="9"/>
        <v>NA</v>
      </c>
      <c r="L22" s="37" t="str">
        <f t="shared" si="10"/>
        <v>NA</v>
      </c>
      <c r="M22" s="37" t="str">
        <f t="shared" si="11"/>
        <v>NA</v>
      </c>
    </row>
    <row r="23" spans="1:13" s="16" customFormat="1" x14ac:dyDescent="0.2">
      <c r="A23" s="17"/>
      <c r="B23" s="43" t="s">
        <v>59</v>
      </c>
      <c r="C23" s="17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5"/>
        <v>0</v>
      </c>
      <c r="J23" s="18">
        <f t="shared" si="6"/>
        <v>0</v>
      </c>
      <c r="K23" s="37" t="str">
        <f t="shared" si="2"/>
        <v>NA</v>
      </c>
      <c r="L23" s="37" t="str">
        <f t="shared" si="3"/>
        <v>NA</v>
      </c>
      <c r="M23" s="37" t="str">
        <f t="shared" si="4"/>
        <v>NA</v>
      </c>
    </row>
    <row r="24" spans="1:13" s="16" customFormat="1" x14ac:dyDescent="0.2">
      <c r="A24" s="17"/>
      <c r="B24" s="43" t="s">
        <v>61</v>
      </c>
      <c r="C24" s="17" t="s">
        <v>62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5"/>
        <v>0</v>
      </c>
      <c r="J24" s="18">
        <f t="shared" si="6"/>
        <v>0</v>
      </c>
      <c r="K24" s="37" t="str">
        <f t="shared" si="2"/>
        <v>NA</v>
      </c>
      <c r="L24" s="37" t="str">
        <f t="shared" si="3"/>
        <v>NA</v>
      </c>
      <c r="M24" s="37" t="str">
        <f t="shared" si="4"/>
        <v>NA</v>
      </c>
    </row>
    <row r="25" spans="1:13" s="16" customFormat="1" x14ac:dyDescent="0.2">
      <c r="A25" s="62" t="s">
        <v>26</v>
      </c>
      <c r="B25" s="63"/>
      <c r="C25" s="62"/>
      <c r="D25" s="64">
        <v>0</v>
      </c>
      <c r="E25" s="64">
        <v>0</v>
      </c>
      <c r="F25" s="64">
        <v>-507564.9</v>
      </c>
      <c r="G25" s="64">
        <v>-507564.9</v>
      </c>
      <c r="H25" s="64">
        <v>0</v>
      </c>
      <c r="I25" s="64">
        <f t="shared" si="5"/>
        <v>-507564.9</v>
      </c>
      <c r="J25" s="64">
        <f t="shared" si="6"/>
        <v>507564.9</v>
      </c>
      <c r="K25" s="65" t="str">
        <f t="shared" si="2"/>
        <v>NA</v>
      </c>
      <c r="L25" s="65" t="str">
        <f t="shared" si="3"/>
        <v>NA</v>
      </c>
      <c r="M25" s="65" t="str">
        <f t="shared" si="4"/>
        <v>NA</v>
      </c>
    </row>
    <row r="26" spans="1:13" s="17" customFormat="1" x14ac:dyDescent="0.2">
      <c r="A26" s="44"/>
      <c r="B26" s="45"/>
      <c r="C26" s="44"/>
      <c r="D26" s="46"/>
      <c r="E26" s="46"/>
      <c r="F26" s="46"/>
      <c r="G26" s="46"/>
      <c r="H26" s="46"/>
      <c r="I26" s="46"/>
      <c r="J26" s="46"/>
      <c r="K26" s="41"/>
      <c r="L26" s="41"/>
      <c r="M26" s="41"/>
    </row>
    <row r="27" spans="1:13" s="17" customFormat="1" ht="15.75" x14ac:dyDescent="0.25">
      <c r="A27" s="25" t="s">
        <v>28</v>
      </c>
      <c r="B27" s="32"/>
      <c r="C27" s="25"/>
      <c r="D27" s="6">
        <f>+D13+D15+D18+D25</f>
        <v>431790000</v>
      </c>
      <c r="E27" s="6">
        <f t="shared" ref="E27:J27" si="13">+E13+E15+E18+E25</f>
        <v>431821000</v>
      </c>
      <c r="F27" s="6">
        <f t="shared" si="13"/>
        <v>12088533.65</v>
      </c>
      <c r="G27" s="6">
        <f t="shared" si="13"/>
        <v>104120196.61999999</v>
      </c>
      <c r="H27" s="6">
        <f t="shared" si="13"/>
        <v>0</v>
      </c>
      <c r="I27" s="6">
        <f t="shared" si="13"/>
        <v>104120196.61999999</v>
      </c>
      <c r="J27" s="6">
        <f t="shared" si="13"/>
        <v>327700803.37999994</v>
      </c>
      <c r="K27" s="38">
        <f t="shared" ref="K27" si="14">IF(E27=0,"NA",J27/E27)</f>
        <v>0.75888111828743843</v>
      </c>
      <c r="L27" s="38">
        <f t="shared" ref="L27" si="15">IF(E27=0,"NA",(  ( F27 - (E27/$L$6)) / (E27/$L$6)))</f>
        <v>-0.97200568372080098</v>
      </c>
      <c r="M27" s="38">
        <f t="shared" ref="M27" si="16">IF(E27=0,"NA",(  ( G27 - ($M$6*(E27/12))) / ($M$6*(E27/12))))</f>
        <v>-0.67850815771658468</v>
      </c>
    </row>
    <row r="28" spans="1:13" s="16" customFormat="1" x14ac:dyDescent="0.2">
      <c r="A28" s="17"/>
      <c r="B28" s="43"/>
      <c r="C28" s="17"/>
      <c r="D28" s="18"/>
      <c r="E28" s="18"/>
      <c r="F28" s="18"/>
      <c r="G28" s="18"/>
      <c r="H28" s="18"/>
      <c r="I28" s="18"/>
      <c r="J28" s="18"/>
      <c r="K28" s="37"/>
      <c r="L28" s="37"/>
      <c r="M28" s="37"/>
    </row>
    <row r="29" spans="1:13" s="16" customFormat="1" x14ac:dyDescent="0.2">
      <c r="A29" s="17" t="s">
        <v>63</v>
      </c>
      <c r="B29" s="43" t="s">
        <v>64</v>
      </c>
      <c r="C29" s="17" t="s">
        <v>65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f t="shared" ref="I29:I48" si="17">SUM(G29:H29)</f>
        <v>0</v>
      </c>
      <c r="J29" s="18">
        <f t="shared" ref="J29:J51" si="18">E29-I29</f>
        <v>0</v>
      </c>
      <c r="K29" s="37" t="str">
        <f t="shared" ref="K29:K51" si="19">IF(E29=0,"NA",J29/E29)</f>
        <v>NA</v>
      </c>
      <c r="L29" s="37" t="str">
        <f t="shared" ref="L29:L51" si="20">IF(E29=0,"NA",(  ( F29 - (E29/$L$6)) / (E29/$L$6)))</f>
        <v>NA</v>
      </c>
      <c r="M29" s="37" t="str">
        <f t="shared" ref="M29:M51" si="21">IF(E29=0,"NA",(  ( G29 - ($M$6*(E29/12))) / ($M$6*(E29/12))))</f>
        <v>NA</v>
      </c>
    </row>
    <row r="30" spans="1:13" s="16" customFormat="1" x14ac:dyDescent="0.2">
      <c r="A30" s="17"/>
      <c r="B30" s="43" t="s">
        <v>82</v>
      </c>
      <c r="C30" s="17" t="s">
        <v>83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ref="I30:I33" si="22">SUM(G30:H30)</f>
        <v>0</v>
      </c>
      <c r="J30" s="18">
        <f t="shared" ref="J30:J47" si="23">E30-I30</f>
        <v>0</v>
      </c>
      <c r="K30" s="37" t="str">
        <f t="shared" ref="K30:K47" si="24">IF(E30=0,"NA",J30/E30)</f>
        <v>NA</v>
      </c>
      <c r="L30" s="37" t="str">
        <f t="shared" ref="L30:L47" si="25">IF(E30=0,"NA",(  ( F30 - (E30/$L$6)) / (E30/$L$6)))</f>
        <v>NA</v>
      </c>
      <c r="M30" s="37" t="str">
        <f t="shared" ref="M30:M47" si="26">IF(E30=0,"NA",(  ( G30 - ($M$6*(E30/12))) / ($M$6*(E30/12))))</f>
        <v>NA</v>
      </c>
    </row>
    <row r="31" spans="1:13" s="16" customFormat="1" x14ac:dyDescent="0.2">
      <c r="A31" s="17"/>
      <c r="B31" s="43" t="s">
        <v>84</v>
      </c>
      <c r="C31" s="17" t="s">
        <v>85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2"/>
        <v>0</v>
      </c>
      <c r="J31" s="18">
        <f t="shared" si="23"/>
        <v>5000</v>
      </c>
      <c r="K31" s="37">
        <f t="shared" si="24"/>
        <v>1</v>
      </c>
      <c r="L31" s="37">
        <f t="shared" si="25"/>
        <v>-1</v>
      </c>
      <c r="M31" s="37">
        <f t="shared" si="26"/>
        <v>-1</v>
      </c>
    </row>
    <row r="32" spans="1:13" s="16" customFormat="1" x14ac:dyDescent="0.2">
      <c r="A32" s="17"/>
      <c r="B32" s="43" t="s">
        <v>98</v>
      </c>
      <c r="C32" s="17" t="s">
        <v>99</v>
      </c>
      <c r="D32" s="18">
        <v>0</v>
      </c>
      <c r="E32" s="18">
        <v>500</v>
      </c>
      <c r="F32" s="18">
        <v>0</v>
      </c>
      <c r="G32" s="18">
        <v>0</v>
      </c>
      <c r="H32" s="18">
        <v>0</v>
      </c>
      <c r="I32" s="18">
        <f t="shared" si="22"/>
        <v>0</v>
      </c>
      <c r="J32" s="18">
        <f t="shared" si="23"/>
        <v>500</v>
      </c>
      <c r="K32" s="37">
        <f t="shared" si="24"/>
        <v>1</v>
      </c>
      <c r="L32" s="37">
        <f t="shared" si="25"/>
        <v>-1</v>
      </c>
      <c r="M32" s="37">
        <f t="shared" si="26"/>
        <v>-1</v>
      </c>
    </row>
    <row r="33" spans="1:13" s="16" customFormat="1" x14ac:dyDescent="0.2">
      <c r="A33" s="17"/>
      <c r="B33" s="43" t="s">
        <v>100</v>
      </c>
      <c r="C33" s="17" t="s">
        <v>101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f t="shared" si="22"/>
        <v>0</v>
      </c>
      <c r="J33" s="18">
        <f t="shared" si="23"/>
        <v>0</v>
      </c>
      <c r="K33" s="37" t="str">
        <f t="shared" si="24"/>
        <v>NA</v>
      </c>
      <c r="L33" s="37" t="str">
        <f t="shared" si="25"/>
        <v>NA</v>
      </c>
      <c r="M33" s="37" t="str">
        <f t="shared" si="26"/>
        <v>NA</v>
      </c>
    </row>
    <row r="34" spans="1:13" s="16" customFormat="1" x14ac:dyDescent="0.2">
      <c r="A34" s="17"/>
      <c r="B34" s="43" t="s">
        <v>102</v>
      </c>
      <c r="C34" s="17" t="s">
        <v>103</v>
      </c>
      <c r="D34" s="18">
        <v>0</v>
      </c>
      <c r="E34" s="18">
        <v>-960000</v>
      </c>
      <c r="F34" s="18">
        <v>131322.07999999999</v>
      </c>
      <c r="G34" s="18">
        <v>1359088.77</v>
      </c>
      <c r="H34" s="18">
        <v>1361203.12</v>
      </c>
      <c r="I34" s="18">
        <f t="shared" ref="I34:I42" si="27">SUM(G34:H34)</f>
        <v>2720291.89</v>
      </c>
      <c r="J34" s="18">
        <f t="shared" ref="J34:J42" si="28">E34-I34</f>
        <v>-3680291.89</v>
      </c>
      <c r="K34" s="37">
        <f t="shared" ref="K34:K42" si="29">IF(E34=0,"NA",J34/E34)</f>
        <v>3.833637385416667</v>
      </c>
      <c r="L34" s="37">
        <f t="shared" ref="L34:L42" si="30">IF(E34=0,"NA",(  ( F34 - (E34/$L$6)) / (E34/$L$6)))</f>
        <v>-1.1367938333333334</v>
      </c>
      <c r="M34" s="37">
        <f t="shared" ref="M34:M42" si="31">IF(E34=0,"NA",(  ( G34 - ($M$6*(E34/12))) / ($M$6*(E34/12))))</f>
        <v>-2.8876232916666669</v>
      </c>
    </row>
    <row r="35" spans="1:13" s="16" customFormat="1" x14ac:dyDescent="0.2">
      <c r="A35" s="17"/>
      <c r="B35" s="43" t="s">
        <v>104</v>
      </c>
      <c r="C35" s="17" t="s">
        <v>105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27"/>
        <v>0</v>
      </c>
      <c r="J35" s="18">
        <f t="shared" si="28"/>
        <v>0</v>
      </c>
      <c r="K35" s="37" t="str">
        <f t="shared" si="29"/>
        <v>NA</v>
      </c>
      <c r="L35" s="37" t="str">
        <f t="shared" si="30"/>
        <v>NA</v>
      </c>
      <c r="M35" s="37" t="str">
        <f t="shared" si="31"/>
        <v>NA</v>
      </c>
    </row>
    <row r="36" spans="1:13" s="13" customFormat="1" ht="15.75" x14ac:dyDescent="0.25">
      <c r="A36" s="17"/>
      <c r="B36" s="43" t="s">
        <v>110</v>
      </c>
      <c r="C36" s="17" t="s">
        <v>111</v>
      </c>
      <c r="D36" s="18">
        <v>0</v>
      </c>
      <c r="E36" s="18">
        <v>960000</v>
      </c>
      <c r="F36" s="18">
        <v>0</v>
      </c>
      <c r="G36" s="18">
        <v>294008.27</v>
      </c>
      <c r="H36" s="18">
        <v>580095.56999999995</v>
      </c>
      <c r="I36" s="18">
        <f t="shared" si="27"/>
        <v>874103.84</v>
      </c>
      <c r="J36" s="18">
        <f t="shared" si="28"/>
        <v>85896.160000000033</v>
      </c>
      <c r="K36" s="37">
        <f t="shared" si="29"/>
        <v>8.9475166666666703E-2</v>
      </c>
      <c r="L36" s="37">
        <f t="shared" si="30"/>
        <v>-1</v>
      </c>
      <c r="M36" s="37">
        <f t="shared" si="31"/>
        <v>-0.59165518055555555</v>
      </c>
    </row>
    <row r="37" spans="1:13" s="16" customFormat="1" x14ac:dyDescent="0.2">
      <c r="B37" s="43" t="s">
        <v>112</v>
      </c>
      <c r="C37" s="17" t="s">
        <v>113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7"/>
        <v>0</v>
      </c>
      <c r="J37" s="18">
        <f t="shared" si="28"/>
        <v>0</v>
      </c>
      <c r="K37" s="37" t="str">
        <f t="shared" si="29"/>
        <v>NA</v>
      </c>
      <c r="L37" s="37" t="str">
        <f t="shared" si="30"/>
        <v>NA</v>
      </c>
      <c r="M37" s="37" t="str">
        <f t="shared" si="31"/>
        <v>NA</v>
      </c>
    </row>
    <row r="38" spans="1:13" s="16" customFormat="1" x14ac:dyDescent="0.2">
      <c r="A38" s="17"/>
      <c r="B38" s="43" t="s">
        <v>565</v>
      </c>
      <c r="C38" s="17" t="s">
        <v>566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27"/>
        <v>0</v>
      </c>
      <c r="J38" s="18">
        <f t="shared" si="28"/>
        <v>0</v>
      </c>
      <c r="K38" s="37" t="str">
        <f t="shared" si="29"/>
        <v>NA</v>
      </c>
      <c r="L38" s="37" t="str">
        <f t="shared" si="30"/>
        <v>NA</v>
      </c>
      <c r="M38" s="37" t="str">
        <f t="shared" si="31"/>
        <v>NA</v>
      </c>
    </row>
    <row r="39" spans="1:13" s="13" customFormat="1" ht="15.75" x14ac:dyDescent="0.25">
      <c r="A39" s="17"/>
      <c r="B39" s="43" t="s">
        <v>567</v>
      </c>
      <c r="C39" s="17" t="s">
        <v>568</v>
      </c>
      <c r="D39" s="18">
        <v>0</v>
      </c>
      <c r="E39" s="18">
        <v>0</v>
      </c>
      <c r="F39" s="18">
        <v>14099</v>
      </c>
      <c r="G39" s="18">
        <v>14099</v>
      </c>
      <c r="H39" s="18">
        <v>0</v>
      </c>
      <c r="I39" s="18">
        <f t="shared" si="27"/>
        <v>14099</v>
      </c>
      <c r="J39" s="18">
        <f t="shared" si="28"/>
        <v>-14099</v>
      </c>
      <c r="K39" s="37" t="str">
        <f t="shared" si="29"/>
        <v>NA</v>
      </c>
      <c r="L39" s="37" t="str">
        <f t="shared" si="30"/>
        <v>NA</v>
      </c>
      <c r="M39" s="37" t="str">
        <f t="shared" si="31"/>
        <v>NA</v>
      </c>
    </row>
    <row r="40" spans="1:13" s="16" customFormat="1" x14ac:dyDescent="0.2">
      <c r="A40" s="17"/>
      <c r="B40" s="43" t="s">
        <v>569</v>
      </c>
      <c r="C40" s="17" t="s">
        <v>570</v>
      </c>
      <c r="D40" s="18">
        <v>0</v>
      </c>
      <c r="E40" s="18">
        <v>0</v>
      </c>
      <c r="F40" s="18">
        <v>3154.15</v>
      </c>
      <c r="G40" s="18">
        <v>3154.15</v>
      </c>
      <c r="H40" s="18">
        <v>0</v>
      </c>
      <c r="I40" s="18">
        <f t="shared" si="27"/>
        <v>3154.15</v>
      </c>
      <c r="J40" s="18">
        <f t="shared" si="28"/>
        <v>-3154.15</v>
      </c>
      <c r="K40" s="37" t="str">
        <f t="shared" si="29"/>
        <v>NA</v>
      </c>
      <c r="L40" s="37" t="str">
        <f t="shared" si="30"/>
        <v>NA</v>
      </c>
      <c r="M40" s="37" t="str">
        <f t="shared" si="31"/>
        <v>NA</v>
      </c>
    </row>
    <row r="41" spans="1:13" s="13" customFormat="1" ht="15.75" x14ac:dyDescent="0.25">
      <c r="A41" s="17"/>
      <c r="B41" s="43" t="s">
        <v>571</v>
      </c>
      <c r="C41" s="17" t="s">
        <v>572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7"/>
        <v>0</v>
      </c>
      <c r="J41" s="18">
        <f t="shared" si="28"/>
        <v>0</v>
      </c>
      <c r="K41" s="37" t="str">
        <f t="shared" si="29"/>
        <v>NA</v>
      </c>
      <c r="L41" s="37" t="str">
        <f t="shared" si="30"/>
        <v>NA</v>
      </c>
      <c r="M41" s="37" t="str">
        <f t="shared" si="31"/>
        <v>NA</v>
      </c>
    </row>
    <row r="42" spans="1:13" s="16" customFormat="1" x14ac:dyDescent="0.2">
      <c r="A42" s="62" t="s">
        <v>118</v>
      </c>
      <c r="B42" s="63"/>
      <c r="C42" s="62"/>
      <c r="D42" s="64">
        <v>5000</v>
      </c>
      <c r="E42" s="64">
        <v>5500</v>
      </c>
      <c r="F42" s="64">
        <v>148575.22999999998</v>
      </c>
      <c r="G42" s="64">
        <v>1670350.19</v>
      </c>
      <c r="H42" s="64">
        <v>1941298.69</v>
      </c>
      <c r="I42" s="64">
        <f t="shared" si="27"/>
        <v>3611648.88</v>
      </c>
      <c r="J42" s="64">
        <f t="shared" si="28"/>
        <v>-3606148.88</v>
      </c>
      <c r="K42" s="65">
        <f t="shared" si="29"/>
        <v>-655.66343272727272</v>
      </c>
      <c r="L42" s="65">
        <f t="shared" si="30"/>
        <v>26.013678181818179</v>
      </c>
      <c r="M42" s="65">
        <f t="shared" si="31"/>
        <v>403.93337939393939</v>
      </c>
    </row>
    <row r="43" spans="1:13" s="13" customFormat="1" ht="15.75" x14ac:dyDescent="0.25">
      <c r="A43" s="17" t="s">
        <v>119</v>
      </c>
      <c r="B43" s="43" t="s">
        <v>72</v>
      </c>
      <c r="C43" s="17" t="s">
        <v>73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2">SUM(G43:H43)</f>
        <v>0</v>
      </c>
      <c r="J43" s="18">
        <f t="shared" si="23"/>
        <v>0</v>
      </c>
      <c r="K43" s="37" t="str">
        <f t="shared" si="24"/>
        <v>NA</v>
      </c>
      <c r="L43" s="37" t="str">
        <f t="shared" si="25"/>
        <v>NA</v>
      </c>
      <c r="M43" s="37" t="str">
        <f t="shared" si="26"/>
        <v>NA</v>
      </c>
    </row>
    <row r="44" spans="1:13" s="16" customFormat="1" x14ac:dyDescent="0.2">
      <c r="A44" s="17"/>
      <c r="B44" s="43" t="s">
        <v>82</v>
      </c>
      <c r="C44" s="17" t="s">
        <v>83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2"/>
        <v>0</v>
      </c>
      <c r="J44" s="18">
        <f t="shared" si="23"/>
        <v>0</v>
      </c>
      <c r="K44" s="37" t="str">
        <f t="shared" si="24"/>
        <v>NA</v>
      </c>
      <c r="L44" s="37" t="str">
        <f t="shared" si="25"/>
        <v>NA</v>
      </c>
      <c r="M44" s="37" t="str">
        <f t="shared" si="26"/>
        <v>NA</v>
      </c>
    </row>
    <row r="45" spans="1:13" s="13" customFormat="1" ht="15.75" x14ac:dyDescent="0.25">
      <c r="A45" s="17"/>
      <c r="B45" s="43" t="s">
        <v>92</v>
      </c>
      <c r="C45" s="17" t="s">
        <v>93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2"/>
        <v>0</v>
      </c>
      <c r="J45" s="18">
        <f t="shared" si="23"/>
        <v>0</v>
      </c>
      <c r="K45" s="37" t="str">
        <f t="shared" si="24"/>
        <v>NA</v>
      </c>
      <c r="L45" s="37" t="str">
        <f t="shared" si="25"/>
        <v>NA</v>
      </c>
      <c r="M45" s="37" t="str">
        <f t="shared" si="26"/>
        <v>NA</v>
      </c>
    </row>
    <row r="46" spans="1:13" s="16" customFormat="1" x14ac:dyDescent="0.2">
      <c r="A46" s="17"/>
      <c r="B46" s="43" t="s">
        <v>98</v>
      </c>
      <c r="C46" s="17" t="s">
        <v>99</v>
      </c>
      <c r="D46" s="18">
        <v>0</v>
      </c>
      <c r="E46" s="18">
        <v>0</v>
      </c>
      <c r="F46" s="18">
        <v>194.1</v>
      </c>
      <c r="G46" s="18">
        <v>2110.46</v>
      </c>
      <c r="H46" s="18">
        <v>0</v>
      </c>
      <c r="I46" s="18">
        <f t="shared" si="32"/>
        <v>2110.46</v>
      </c>
      <c r="J46" s="18">
        <f t="shared" si="23"/>
        <v>-2110.46</v>
      </c>
      <c r="K46" s="37" t="str">
        <f t="shared" si="24"/>
        <v>NA</v>
      </c>
      <c r="L46" s="37" t="str">
        <f t="shared" si="25"/>
        <v>NA</v>
      </c>
      <c r="M46" s="37" t="str">
        <f t="shared" si="26"/>
        <v>NA</v>
      </c>
    </row>
    <row r="47" spans="1:13" s="13" customFormat="1" ht="15.75" x14ac:dyDescent="0.25">
      <c r="A47" s="17"/>
      <c r="B47" s="43" t="s">
        <v>106</v>
      </c>
      <c r="C47" s="17" t="s">
        <v>107</v>
      </c>
      <c r="D47" s="18">
        <v>0</v>
      </c>
      <c r="E47" s="18">
        <v>500</v>
      </c>
      <c r="F47" s="18">
        <v>0</v>
      </c>
      <c r="G47" s="18">
        <v>0</v>
      </c>
      <c r="H47" s="18">
        <v>0</v>
      </c>
      <c r="I47" s="18">
        <f t="shared" si="32"/>
        <v>0</v>
      </c>
      <c r="J47" s="18">
        <f t="shared" si="23"/>
        <v>500</v>
      </c>
      <c r="K47" s="37">
        <f t="shared" si="24"/>
        <v>1</v>
      </c>
      <c r="L47" s="37">
        <f t="shared" si="25"/>
        <v>-1</v>
      </c>
      <c r="M47" s="37">
        <f t="shared" si="26"/>
        <v>-1</v>
      </c>
    </row>
    <row r="48" spans="1:13" s="16" customFormat="1" x14ac:dyDescent="0.2">
      <c r="A48" s="17"/>
      <c r="B48" s="43" t="s">
        <v>134</v>
      </c>
      <c r="C48" s="17" t="s">
        <v>135</v>
      </c>
      <c r="D48" s="18">
        <v>0</v>
      </c>
      <c r="E48" s="18">
        <v>5000</v>
      </c>
      <c r="F48" s="18">
        <v>0</v>
      </c>
      <c r="G48" s="18">
        <v>0</v>
      </c>
      <c r="H48" s="18">
        <v>0</v>
      </c>
      <c r="I48" s="18">
        <f t="shared" si="17"/>
        <v>0</v>
      </c>
      <c r="J48" s="18">
        <f t="shared" si="18"/>
        <v>5000</v>
      </c>
      <c r="K48" s="37">
        <f t="shared" si="19"/>
        <v>1</v>
      </c>
      <c r="L48" s="37">
        <f t="shared" si="20"/>
        <v>-1</v>
      </c>
      <c r="M48" s="37">
        <f t="shared" si="21"/>
        <v>-1</v>
      </c>
    </row>
    <row r="49" spans="1:13" s="16" customFormat="1" x14ac:dyDescent="0.2">
      <c r="A49" s="17"/>
      <c r="B49" s="43" t="s">
        <v>108</v>
      </c>
      <c r="C49" s="17" t="s">
        <v>109</v>
      </c>
      <c r="D49" s="18">
        <v>0</v>
      </c>
      <c r="E49" s="18">
        <v>5000</v>
      </c>
      <c r="F49" s="18">
        <v>0</v>
      </c>
      <c r="G49" s="18">
        <v>0</v>
      </c>
      <c r="H49" s="18">
        <v>0</v>
      </c>
      <c r="I49" s="18">
        <f t="shared" ref="I49" si="33">SUM(G49:H49)</f>
        <v>0</v>
      </c>
      <c r="J49" s="18">
        <f t="shared" si="18"/>
        <v>5000</v>
      </c>
      <c r="K49" s="37">
        <f t="shared" si="19"/>
        <v>1</v>
      </c>
      <c r="L49" s="37">
        <f t="shared" si="20"/>
        <v>-1</v>
      </c>
      <c r="M49" s="37">
        <f t="shared" si="21"/>
        <v>-1</v>
      </c>
    </row>
    <row r="50" spans="1:13" s="16" customFormat="1" x14ac:dyDescent="0.2">
      <c r="A50" s="17"/>
      <c r="B50" s="43" t="s">
        <v>565</v>
      </c>
      <c r="C50" s="17" t="s">
        <v>566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ref="I50:I51" si="34">SUM(G50:H50)</f>
        <v>0</v>
      </c>
      <c r="J50" s="18">
        <f t="shared" si="18"/>
        <v>0</v>
      </c>
      <c r="K50" s="37" t="str">
        <f t="shared" si="19"/>
        <v>NA</v>
      </c>
      <c r="L50" s="37" t="str">
        <f t="shared" si="20"/>
        <v>NA</v>
      </c>
      <c r="M50" s="37" t="str">
        <f t="shared" si="21"/>
        <v>NA</v>
      </c>
    </row>
    <row r="51" spans="1:13" s="16" customFormat="1" x14ac:dyDescent="0.2">
      <c r="A51" s="17"/>
      <c r="B51" s="43" t="s">
        <v>569</v>
      </c>
      <c r="C51" s="17" t="s">
        <v>570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si="34"/>
        <v>0</v>
      </c>
      <c r="J51" s="18">
        <f t="shared" si="18"/>
        <v>0</v>
      </c>
      <c r="K51" s="37" t="str">
        <f t="shared" si="19"/>
        <v>NA</v>
      </c>
      <c r="L51" s="37" t="str">
        <f t="shared" si="20"/>
        <v>NA</v>
      </c>
      <c r="M51" s="37" t="str">
        <f t="shared" si="21"/>
        <v>NA</v>
      </c>
    </row>
    <row r="52" spans="1:13" s="16" customFormat="1" x14ac:dyDescent="0.2">
      <c r="A52" s="17"/>
      <c r="B52" s="43" t="s">
        <v>571</v>
      </c>
      <c r="C52" s="17" t="s">
        <v>572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ref="I52" si="35">SUM(G52:H52)</f>
        <v>0</v>
      </c>
      <c r="J52" s="18">
        <f t="shared" ref="J52:J53" si="36">E52-I52</f>
        <v>0</v>
      </c>
      <c r="K52" s="37" t="str">
        <f t="shared" ref="K52:K53" si="37">IF(E52=0,"NA",J52/E52)</f>
        <v>NA</v>
      </c>
      <c r="L52" s="37" t="str">
        <f t="shared" ref="L52:L53" si="38">IF(E52=0,"NA",(  ( F52 - (E52/$L$6)) / (E52/$L$6)))</f>
        <v>NA</v>
      </c>
      <c r="M52" s="37" t="str">
        <f t="shared" ref="M52:M53" si="39">IF(E52=0,"NA",(  ( G52 - ($M$6*(E52/12))) / ($M$6*(E52/12))))</f>
        <v>NA</v>
      </c>
    </row>
    <row r="53" spans="1:13" s="16" customFormat="1" x14ac:dyDescent="0.2">
      <c r="A53" s="17"/>
      <c r="B53" s="43" t="s">
        <v>114</v>
      </c>
      <c r="C53" s="17" t="s">
        <v>115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ref="I53:I54" si="40">SUM(G53:H53)</f>
        <v>0</v>
      </c>
      <c r="J53" s="18">
        <f t="shared" si="36"/>
        <v>0</v>
      </c>
      <c r="K53" s="37" t="str">
        <f t="shared" si="37"/>
        <v>NA</v>
      </c>
      <c r="L53" s="37" t="str">
        <f t="shared" si="38"/>
        <v>NA</v>
      </c>
      <c r="M53" s="37" t="str">
        <f t="shared" si="39"/>
        <v>NA</v>
      </c>
    </row>
    <row r="54" spans="1:13" s="17" customFormat="1" x14ac:dyDescent="0.2">
      <c r="A54" s="66" t="s">
        <v>124</v>
      </c>
      <c r="B54" s="67"/>
      <c r="C54" s="66"/>
      <c r="D54" s="64">
        <v>0</v>
      </c>
      <c r="E54" s="64">
        <v>10500</v>
      </c>
      <c r="F54" s="64">
        <v>194.1</v>
      </c>
      <c r="G54" s="64">
        <v>2110.46</v>
      </c>
      <c r="H54" s="64">
        <v>0</v>
      </c>
      <c r="I54" s="64">
        <f t="shared" si="40"/>
        <v>2110.46</v>
      </c>
      <c r="J54" s="64">
        <f t="shared" ref="J54:J70" si="41">E54-I54</f>
        <v>8389.5400000000009</v>
      </c>
      <c r="K54" s="65">
        <f t="shared" ref="K54:K70" si="42">IF(E54=0,"NA",J54/E54)</f>
        <v>0.79900380952380956</v>
      </c>
      <c r="L54" s="65">
        <f t="shared" ref="L54:L70" si="43">IF(E54=0,"NA",(  ( F54 - (E54/$L$6)) / (E54/$L$6)))</f>
        <v>-0.98151428571428567</v>
      </c>
      <c r="M54" s="65">
        <f t="shared" ref="M54:M70" si="44">IF(E54=0,"NA",(  ( G54 - ($M$6*(E54/12))) / ($M$6*(E54/12))))</f>
        <v>-0.73200507936507941</v>
      </c>
    </row>
    <row r="55" spans="1:13" s="17" customFormat="1" x14ac:dyDescent="0.2">
      <c r="A55" s="23" t="s">
        <v>133</v>
      </c>
      <c r="B55" s="31" t="s">
        <v>70</v>
      </c>
      <c r="C55" s="23" t="s">
        <v>71</v>
      </c>
      <c r="D55" s="18">
        <v>10000000</v>
      </c>
      <c r="E55" s="18">
        <v>10000000</v>
      </c>
      <c r="F55" s="18">
        <v>0</v>
      </c>
      <c r="G55" s="18">
        <v>392339.93</v>
      </c>
      <c r="H55" s="18">
        <v>0</v>
      </c>
      <c r="I55" s="18">
        <f t="shared" ref="I55:I57" si="45">SUM(G55:H55)</f>
        <v>392339.93</v>
      </c>
      <c r="J55" s="18">
        <f t="shared" si="41"/>
        <v>9607660.0700000003</v>
      </c>
      <c r="K55" s="37">
        <f t="shared" si="42"/>
        <v>0.96076600700000003</v>
      </c>
      <c r="L55" s="37">
        <f t="shared" si="43"/>
        <v>-1</v>
      </c>
      <c r="M55" s="37">
        <f t="shared" si="44"/>
        <v>-0.94768800933333341</v>
      </c>
    </row>
    <row r="56" spans="1:13" s="16" customFormat="1" x14ac:dyDescent="0.2">
      <c r="A56" s="17"/>
      <c r="B56" s="43" t="s">
        <v>72</v>
      </c>
      <c r="C56" s="17" t="s">
        <v>73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f t="shared" si="45"/>
        <v>0</v>
      </c>
      <c r="J56" s="18">
        <f t="shared" si="41"/>
        <v>0</v>
      </c>
      <c r="K56" s="37" t="str">
        <f t="shared" si="42"/>
        <v>NA</v>
      </c>
      <c r="L56" s="37" t="str">
        <f t="shared" si="43"/>
        <v>NA</v>
      </c>
      <c r="M56" s="37" t="str">
        <f t="shared" si="44"/>
        <v>NA</v>
      </c>
    </row>
    <row r="57" spans="1:13" s="16" customFormat="1" x14ac:dyDescent="0.2">
      <c r="A57" s="17"/>
      <c r="B57" s="43" t="s">
        <v>74</v>
      </c>
      <c r="C57" s="17" t="s">
        <v>75</v>
      </c>
      <c r="D57" s="18">
        <v>0</v>
      </c>
      <c r="E57" s="18">
        <v>0</v>
      </c>
      <c r="F57" s="18">
        <v>0</v>
      </c>
      <c r="G57" s="18">
        <v>47390.71</v>
      </c>
      <c r="H57" s="18">
        <v>0</v>
      </c>
      <c r="I57" s="18">
        <f t="shared" si="45"/>
        <v>47390.71</v>
      </c>
      <c r="J57" s="18">
        <f t="shared" si="41"/>
        <v>-47390.71</v>
      </c>
      <c r="K57" s="37" t="str">
        <f t="shared" si="42"/>
        <v>NA</v>
      </c>
      <c r="L57" s="37" t="str">
        <f t="shared" si="43"/>
        <v>NA</v>
      </c>
      <c r="M57" s="37" t="str">
        <f t="shared" si="44"/>
        <v>NA</v>
      </c>
    </row>
    <row r="58" spans="1:13" s="13" customFormat="1" ht="15.75" x14ac:dyDescent="0.25">
      <c r="A58" s="17"/>
      <c r="B58" s="43" t="s">
        <v>76</v>
      </c>
      <c r="C58" s="17" t="s">
        <v>77</v>
      </c>
      <c r="D58" s="18">
        <v>0</v>
      </c>
      <c r="E58" s="18">
        <v>0</v>
      </c>
      <c r="F58" s="18">
        <v>0</v>
      </c>
      <c r="G58" s="18">
        <v>71897.240000000005</v>
      </c>
      <c r="H58" s="18">
        <v>0</v>
      </c>
      <c r="I58" s="18">
        <f t="shared" ref="I58:I65" si="46">SUM(G58:H58)</f>
        <v>71897.240000000005</v>
      </c>
      <c r="J58" s="18">
        <f t="shared" si="41"/>
        <v>-71897.240000000005</v>
      </c>
      <c r="K58" s="37" t="str">
        <f t="shared" si="42"/>
        <v>NA</v>
      </c>
      <c r="L58" s="37" t="str">
        <f t="shared" si="43"/>
        <v>NA</v>
      </c>
      <c r="M58" s="37" t="str">
        <f t="shared" si="44"/>
        <v>NA</v>
      </c>
    </row>
    <row r="59" spans="1:13" s="16" customFormat="1" x14ac:dyDescent="0.2">
      <c r="A59" s="17"/>
      <c r="B59" s="43" t="s">
        <v>82</v>
      </c>
      <c r="C59" s="17" t="s">
        <v>83</v>
      </c>
      <c r="D59" s="18">
        <v>0</v>
      </c>
      <c r="E59" s="18">
        <v>0</v>
      </c>
      <c r="F59" s="18">
        <v>0</v>
      </c>
      <c r="G59" s="18">
        <v>13635.77</v>
      </c>
      <c r="H59" s="18">
        <v>0</v>
      </c>
      <c r="I59" s="18">
        <f t="shared" si="46"/>
        <v>13635.77</v>
      </c>
      <c r="J59" s="18">
        <f t="shared" si="41"/>
        <v>-13635.77</v>
      </c>
      <c r="K59" s="37" t="str">
        <f t="shared" si="42"/>
        <v>NA</v>
      </c>
      <c r="L59" s="37" t="str">
        <f t="shared" si="43"/>
        <v>NA</v>
      </c>
      <c r="M59" s="37" t="str">
        <f t="shared" si="44"/>
        <v>NA</v>
      </c>
    </row>
    <row r="60" spans="1:13" s="13" customFormat="1" ht="15.75" x14ac:dyDescent="0.25">
      <c r="A60" s="17"/>
      <c r="B60" s="43" t="s">
        <v>84</v>
      </c>
      <c r="C60" s="17" t="s">
        <v>85</v>
      </c>
      <c r="D60" s="18">
        <v>5294.12</v>
      </c>
      <c r="E60" s="18">
        <v>93906.960000000021</v>
      </c>
      <c r="F60" s="18">
        <v>8347.4999999999982</v>
      </c>
      <c r="G60" s="18">
        <v>35003.75</v>
      </c>
      <c r="H60" s="18">
        <v>22020.770000000004</v>
      </c>
      <c r="I60" s="18">
        <f t="shared" si="46"/>
        <v>57024.520000000004</v>
      </c>
      <c r="J60" s="18">
        <f t="shared" si="41"/>
        <v>36882.440000000017</v>
      </c>
      <c r="K60" s="37">
        <f t="shared" si="42"/>
        <v>0.39275512698952247</v>
      </c>
      <c r="L60" s="37">
        <f t="shared" si="43"/>
        <v>-0.91110882516056324</v>
      </c>
      <c r="M60" s="37">
        <f t="shared" si="44"/>
        <v>-0.5030009845205653</v>
      </c>
    </row>
    <row r="61" spans="1:13" s="16" customFormat="1" x14ac:dyDescent="0.2">
      <c r="A61" s="17"/>
      <c r="B61" s="43" t="s">
        <v>86</v>
      </c>
      <c r="C61" s="17" t="s">
        <v>87</v>
      </c>
      <c r="D61" s="18">
        <v>0</v>
      </c>
      <c r="E61" s="18">
        <v>2279</v>
      </c>
      <c r="F61" s="18">
        <v>0</v>
      </c>
      <c r="G61" s="18">
        <v>0</v>
      </c>
      <c r="H61" s="18">
        <v>0</v>
      </c>
      <c r="I61" s="18">
        <f t="shared" si="46"/>
        <v>0</v>
      </c>
      <c r="J61" s="18">
        <f t="shared" si="41"/>
        <v>2279</v>
      </c>
      <c r="K61" s="37">
        <f t="shared" si="42"/>
        <v>1</v>
      </c>
      <c r="L61" s="37">
        <f t="shared" si="43"/>
        <v>-1</v>
      </c>
      <c r="M61" s="37">
        <f t="shared" si="44"/>
        <v>-1</v>
      </c>
    </row>
    <row r="62" spans="1:13" s="13" customFormat="1" ht="15.75" x14ac:dyDescent="0.25">
      <c r="A62" s="17"/>
      <c r="B62" s="43" t="s">
        <v>134</v>
      </c>
      <c r="C62" s="17" t="s">
        <v>135</v>
      </c>
      <c r="D62" s="18">
        <v>30000.069999999989</v>
      </c>
      <c r="E62" s="18">
        <v>1106093.1000000001</v>
      </c>
      <c r="F62" s="18">
        <v>41800</v>
      </c>
      <c r="G62" s="18">
        <v>680234.20000000007</v>
      </c>
      <c r="H62" s="18">
        <v>101765.79999999996</v>
      </c>
      <c r="I62" s="18">
        <f t="shared" si="46"/>
        <v>782000</v>
      </c>
      <c r="J62" s="18">
        <f t="shared" si="41"/>
        <v>324093.10000000009</v>
      </c>
      <c r="K62" s="37">
        <f t="shared" si="42"/>
        <v>0.29300707146622657</v>
      </c>
      <c r="L62" s="37">
        <f t="shared" si="43"/>
        <v>-0.96220932939550929</v>
      </c>
      <c r="M62" s="37">
        <f t="shared" si="44"/>
        <v>-0.18001573888008762</v>
      </c>
    </row>
    <row r="63" spans="1:13" s="16" customFormat="1" x14ac:dyDescent="0.2">
      <c r="A63" s="17"/>
      <c r="B63" s="43" t="s">
        <v>110</v>
      </c>
      <c r="C63" s="17" t="s">
        <v>111</v>
      </c>
      <c r="D63" s="18">
        <v>10588.24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6"/>
        <v>0</v>
      </c>
      <c r="J63" s="18">
        <f t="shared" si="41"/>
        <v>0</v>
      </c>
      <c r="K63" s="37" t="str">
        <f t="shared" si="42"/>
        <v>NA</v>
      </c>
      <c r="L63" s="37" t="str">
        <f t="shared" si="43"/>
        <v>NA</v>
      </c>
      <c r="M63" s="37" t="str">
        <f t="shared" si="44"/>
        <v>NA</v>
      </c>
    </row>
    <row r="64" spans="1:13" s="13" customFormat="1" ht="15.75" x14ac:dyDescent="0.25">
      <c r="A64" s="17"/>
      <c r="B64" s="43" t="s">
        <v>565</v>
      </c>
      <c r="C64" s="17" t="s">
        <v>566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f t="shared" si="46"/>
        <v>0</v>
      </c>
      <c r="J64" s="18">
        <f t="shared" si="41"/>
        <v>0</v>
      </c>
      <c r="K64" s="37" t="str">
        <f t="shared" si="42"/>
        <v>NA</v>
      </c>
      <c r="L64" s="37" t="str">
        <f t="shared" si="43"/>
        <v>NA</v>
      </c>
      <c r="M64" s="37" t="str">
        <f t="shared" si="44"/>
        <v>NA</v>
      </c>
    </row>
    <row r="65" spans="1:13" s="16" customFormat="1" x14ac:dyDescent="0.2">
      <c r="A65" s="17"/>
      <c r="B65" s="43" t="s">
        <v>567</v>
      </c>
      <c r="C65" s="17" t="s">
        <v>568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6"/>
        <v>0</v>
      </c>
      <c r="J65" s="18">
        <f t="shared" si="41"/>
        <v>0</v>
      </c>
      <c r="K65" s="37" t="str">
        <f t="shared" si="42"/>
        <v>NA</v>
      </c>
      <c r="L65" s="37" t="str">
        <f t="shared" si="43"/>
        <v>NA</v>
      </c>
      <c r="M65" s="37" t="str">
        <f t="shared" si="44"/>
        <v>NA</v>
      </c>
    </row>
    <row r="66" spans="1:13" s="16" customFormat="1" x14ac:dyDescent="0.2">
      <c r="A66" s="17"/>
      <c r="B66" s="43" t="s">
        <v>569</v>
      </c>
      <c r="C66" s="17" t="s">
        <v>570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ref="I66:I69" si="47">SUM(G66:H66)</f>
        <v>0</v>
      </c>
      <c r="J66" s="18">
        <f t="shared" si="41"/>
        <v>0</v>
      </c>
      <c r="K66" s="37" t="str">
        <f t="shared" si="42"/>
        <v>NA</v>
      </c>
      <c r="L66" s="37" t="str">
        <f t="shared" si="43"/>
        <v>NA</v>
      </c>
      <c r="M66" s="37" t="str">
        <f t="shared" si="44"/>
        <v>NA</v>
      </c>
    </row>
    <row r="67" spans="1:13" s="16" customFormat="1" x14ac:dyDescent="0.2">
      <c r="A67" s="62" t="s">
        <v>136</v>
      </c>
      <c r="B67" s="63"/>
      <c r="C67" s="62"/>
      <c r="D67" s="64">
        <v>10045882.43</v>
      </c>
      <c r="E67" s="64">
        <v>11202279.060000001</v>
      </c>
      <c r="F67" s="64">
        <v>50147.5</v>
      </c>
      <c r="G67" s="64">
        <v>1240501.6000000001</v>
      </c>
      <c r="H67" s="64">
        <v>123786.56999999996</v>
      </c>
      <c r="I67" s="64">
        <f t="shared" si="47"/>
        <v>1364288.1700000002</v>
      </c>
      <c r="J67" s="64">
        <f t="shared" si="41"/>
        <v>9837990.8900000006</v>
      </c>
      <c r="K67" s="65">
        <f t="shared" si="42"/>
        <v>0.87821333831331994</v>
      </c>
      <c r="L67" s="65">
        <f t="shared" si="43"/>
        <v>-0.99552345556369315</v>
      </c>
      <c r="M67" s="65">
        <f t="shared" si="44"/>
        <v>-0.85235128276358674</v>
      </c>
    </row>
    <row r="68" spans="1:13" s="16" customFormat="1" x14ac:dyDescent="0.2">
      <c r="A68" s="17" t="s">
        <v>137</v>
      </c>
      <c r="B68" s="43" t="s">
        <v>110</v>
      </c>
      <c r="C68" s="17" t="s">
        <v>111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7"/>
        <v>0</v>
      </c>
      <c r="J68" s="18">
        <f t="shared" si="41"/>
        <v>0</v>
      </c>
      <c r="K68" s="37" t="str">
        <f t="shared" si="42"/>
        <v>NA</v>
      </c>
      <c r="L68" s="37" t="str">
        <f t="shared" si="43"/>
        <v>NA</v>
      </c>
      <c r="M68" s="37" t="str">
        <f t="shared" si="44"/>
        <v>NA</v>
      </c>
    </row>
    <row r="69" spans="1:13" s="16" customFormat="1" x14ac:dyDescent="0.2">
      <c r="A69" s="17"/>
      <c r="B69" s="43" t="s">
        <v>138</v>
      </c>
      <c r="C69" s="17" t="s">
        <v>139</v>
      </c>
      <c r="D69" s="18">
        <v>1000000</v>
      </c>
      <c r="E69" s="18">
        <v>1000000</v>
      </c>
      <c r="F69" s="18">
        <v>0</v>
      </c>
      <c r="G69" s="18">
        <v>737700</v>
      </c>
      <c r="H69" s="18">
        <v>36000</v>
      </c>
      <c r="I69" s="18">
        <f t="shared" si="47"/>
        <v>773700</v>
      </c>
      <c r="J69" s="18">
        <f t="shared" si="41"/>
        <v>226300</v>
      </c>
      <c r="K69" s="37">
        <f t="shared" si="42"/>
        <v>0.2263</v>
      </c>
      <c r="L69" s="37">
        <f t="shared" si="43"/>
        <v>-1</v>
      </c>
      <c r="M69" s="37">
        <f t="shared" si="44"/>
        <v>-1.6400000000000001E-2</v>
      </c>
    </row>
    <row r="70" spans="1:13" s="16" customFormat="1" x14ac:dyDescent="0.2">
      <c r="A70" s="17"/>
      <c r="B70" s="43" t="s">
        <v>565</v>
      </c>
      <c r="C70" s="17" t="s">
        <v>566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ref="I70:I78" si="48">SUM(G70:H70)</f>
        <v>0</v>
      </c>
      <c r="J70" s="18">
        <f t="shared" si="41"/>
        <v>0</v>
      </c>
      <c r="K70" s="37" t="str">
        <f t="shared" si="42"/>
        <v>NA</v>
      </c>
      <c r="L70" s="37" t="str">
        <f t="shared" si="43"/>
        <v>NA</v>
      </c>
      <c r="M70" s="37" t="str">
        <f t="shared" si="44"/>
        <v>NA</v>
      </c>
    </row>
    <row r="71" spans="1:13" s="17" customFormat="1" x14ac:dyDescent="0.2">
      <c r="A71" s="23"/>
      <c r="B71" s="31" t="s">
        <v>569</v>
      </c>
      <c r="C71" s="23" t="s">
        <v>570</v>
      </c>
      <c r="D71" s="18">
        <v>0</v>
      </c>
      <c r="E71" s="18">
        <v>0</v>
      </c>
      <c r="F71" s="18">
        <v>565.79999999999995</v>
      </c>
      <c r="G71" s="18">
        <v>565.79999999999995</v>
      </c>
      <c r="H71" s="18">
        <v>0</v>
      </c>
      <c r="I71" s="18">
        <f t="shared" si="48"/>
        <v>565.79999999999995</v>
      </c>
      <c r="J71" s="18">
        <f t="shared" ref="J71:J112" si="49">E71-I71</f>
        <v>-565.79999999999995</v>
      </c>
      <c r="K71" s="37" t="str">
        <f t="shared" ref="K71:K112" si="50">IF(E71=0,"NA",J71/E71)</f>
        <v>NA</v>
      </c>
      <c r="L71" s="37" t="str">
        <f t="shared" ref="L71:L112" si="51">IF(E71=0,"NA",(  ( F71 - (E71/$L$6)) / (E71/$L$6)))</f>
        <v>NA</v>
      </c>
      <c r="M71" s="37" t="str">
        <f t="shared" ref="M71:M112" si="52">IF(E71=0,"NA",(  ( G71 - ($M$6*(E71/12))) / ($M$6*(E71/12))))</f>
        <v>NA</v>
      </c>
    </row>
    <row r="72" spans="1:13" s="16" customFormat="1" x14ac:dyDescent="0.2">
      <c r="A72" s="17"/>
      <c r="B72" s="43" t="s">
        <v>573</v>
      </c>
      <c r="C72" s="17" t="s">
        <v>574</v>
      </c>
      <c r="D72" s="18">
        <v>0</v>
      </c>
      <c r="E72" s="18">
        <v>0</v>
      </c>
      <c r="F72" s="18">
        <v>561.5</v>
      </c>
      <c r="G72" s="18">
        <v>561.5</v>
      </c>
      <c r="H72" s="18">
        <v>0</v>
      </c>
      <c r="I72" s="18">
        <f t="shared" si="48"/>
        <v>561.5</v>
      </c>
      <c r="J72" s="18">
        <f t="shared" si="49"/>
        <v>-561.5</v>
      </c>
      <c r="K72" s="37" t="str">
        <f t="shared" si="50"/>
        <v>NA</v>
      </c>
      <c r="L72" s="37" t="str">
        <f t="shared" si="51"/>
        <v>NA</v>
      </c>
      <c r="M72" s="37" t="str">
        <f t="shared" si="52"/>
        <v>NA</v>
      </c>
    </row>
    <row r="73" spans="1:13" s="13" customFormat="1" ht="15.75" x14ac:dyDescent="0.25">
      <c r="A73" s="17"/>
      <c r="B73" s="43" t="s">
        <v>571</v>
      </c>
      <c r="C73" s="17" t="s">
        <v>572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48"/>
        <v>0</v>
      </c>
      <c r="J73" s="18">
        <f t="shared" si="49"/>
        <v>0</v>
      </c>
      <c r="K73" s="37" t="str">
        <f t="shared" si="50"/>
        <v>NA</v>
      </c>
      <c r="L73" s="37" t="str">
        <f t="shared" si="51"/>
        <v>NA</v>
      </c>
      <c r="M73" s="37" t="str">
        <f t="shared" si="52"/>
        <v>NA</v>
      </c>
    </row>
    <row r="74" spans="1:13" s="16" customFormat="1" x14ac:dyDescent="0.2">
      <c r="A74" s="76" t="s">
        <v>140</v>
      </c>
      <c r="B74" s="63"/>
      <c r="C74" s="62"/>
      <c r="D74" s="64">
        <v>1000000</v>
      </c>
      <c r="E74" s="64">
        <v>1000000</v>
      </c>
      <c r="F74" s="64">
        <v>1127.3</v>
      </c>
      <c r="G74" s="64">
        <v>738827.3</v>
      </c>
      <c r="H74" s="64">
        <v>36000</v>
      </c>
      <c r="I74" s="64">
        <f t="shared" si="48"/>
        <v>774827.3</v>
      </c>
      <c r="J74" s="64">
        <f t="shared" si="49"/>
        <v>225172.69999999995</v>
      </c>
      <c r="K74" s="65">
        <f t="shared" si="50"/>
        <v>0.22517269999999995</v>
      </c>
      <c r="L74" s="65">
        <f t="shared" si="51"/>
        <v>-0.99887269999999995</v>
      </c>
      <c r="M74" s="65">
        <f t="shared" si="52"/>
        <v>-1.4896933333333272E-2</v>
      </c>
    </row>
    <row r="75" spans="1:13" s="16" customFormat="1" x14ac:dyDescent="0.2">
      <c r="A75" s="17" t="s">
        <v>141</v>
      </c>
      <c r="B75" s="43" t="s">
        <v>82</v>
      </c>
      <c r="C75" s="17" t="s">
        <v>83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48"/>
        <v>0</v>
      </c>
      <c r="J75" s="18">
        <f t="shared" si="49"/>
        <v>0</v>
      </c>
      <c r="K75" s="37" t="str">
        <f t="shared" si="50"/>
        <v>NA</v>
      </c>
      <c r="L75" s="37" t="str">
        <f t="shared" si="51"/>
        <v>NA</v>
      </c>
      <c r="M75" s="37" t="str">
        <f t="shared" si="52"/>
        <v>NA</v>
      </c>
    </row>
    <row r="76" spans="1:13" s="13" customFormat="1" ht="15.75" x14ac:dyDescent="0.25">
      <c r="A76" s="17"/>
      <c r="B76" s="43" t="s">
        <v>84</v>
      </c>
      <c r="C76" s="17" t="s">
        <v>85</v>
      </c>
      <c r="D76" s="18">
        <v>18000000</v>
      </c>
      <c r="E76" s="18">
        <v>18000000</v>
      </c>
      <c r="F76" s="18">
        <v>0</v>
      </c>
      <c r="G76" s="18">
        <v>0</v>
      </c>
      <c r="H76" s="18">
        <v>0</v>
      </c>
      <c r="I76" s="18">
        <f t="shared" si="48"/>
        <v>0</v>
      </c>
      <c r="J76" s="18">
        <f t="shared" si="49"/>
        <v>18000000</v>
      </c>
      <c r="K76" s="37">
        <f t="shared" si="50"/>
        <v>1</v>
      </c>
      <c r="L76" s="37">
        <f t="shared" si="51"/>
        <v>-1</v>
      </c>
      <c r="M76" s="37">
        <f t="shared" si="52"/>
        <v>-1</v>
      </c>
    </row>
    <row r="77" spans="1:13" s="16" customFormat="1" x14ac:dyDescent="0.2">
      <c r="A77" s="17"/>
      <c r="B77" s="43" t="s">
        <v>565</v>
      </c>
      <c r="C77" s="17" t="s">
        <v>566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f t="shared" si="48"/>
        <v>0</v>
      </c>
      <c r="J77" s="18">
        <f t="shared" si="49"/>
        <v>0</v>
      </c>
      <c r="K77" s="37" t="str">
        <f t="shared" si="50"/>
        <v>NA</v>
      </c>
      <c r="L77" s="37" t="str">
        <f t="shared" si="51"/>
        <v>NA</v>
      </c>
      <c r="M77" s="37" t="str">
        <f t="shared" si="52"/>
        <v>NA</v>
      </c>
    </row>
    <row r="78" spans="1:13" s="13" customFormat="1" ht="15.75" x14ac:dyDescent="0.25">
      <c r="A78" s="17"/>
      <c r="B78" s="43" t="s">
        <v>569</v>
      </c>
      <c r="C78" s="17" t="s">
        <v>570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48"/>
        <v>0</v>
      </c>
      <c r="J78" s="18">
        <f t="shared" si="49"/>
        <v>0</v>
      </c>
      <c r="K78" s="37" t="str">
        <f t="shared" si="50"/>
        <v>NA</v>
      </c>
      <c r="L78" s="37" t="str">
        <f t="shared" si="51"/>
        <v>NA</v>
      </c>
      <c r="M78" s="37" t="str">
        <f t="shared" si="52"/>
        <v>NA</v>
      </c>
    </row>
    <row r="79" spans="1:13" s="13" customFormat="1" ht="15.75" x14ac:dyDescent="0.25">
      <c r="A79" s="17"/>
      <c r="B79" s="43" t="s">
        <v>575</v>
      </c>
      <c r="C79" s="17" t="s">
        <v>576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ref="I79:I84" si="53">SUM(G79:H79)</f>
        <v>0</v>
      </c>
      <c r="J79" s="18">
        <f t="shared" si="49"/>
        <v>0</v>
      </c>
      <c r="K79" s="37" t="str">
        <f t="shared" si="50"/>
        <v>NA</v>
      </c>
      <c r="L79" s="37" t="str">
        <f t="shared" si="51"/>
        <v>NA</v>
      </c>
      <c r="M79" s="37" t="str">
        <f t="shared" si="52"/>
        <v>NA</v>
      </c>
    </row>
    <row r="80" spans="1:13" s="16" customFormat="1" x14ac:dyDescent="0.2">
      <c r="A80" s="76" t="s">
        <v>142</v>
      </c>
      <c r="B80" s="63"/>
      <c r="C80" s="62"/>
      <c r="D80" s="64">
        <v>18000000</v>
      </c>
      <c r="E80" s="64">
        <v>18000000</v>
      </c>
      <c r="F80" s="64">
        <v>0</v>
      </c>
      <c r="G80" s="64">
        <v>0</v>
      </c>
      <c r="H80" s="64">
        <v>0</v>
      </c>
      <c r="I80" s="64">
        <f t="shared" si="53"/>
        <v>0</v>
      </c>
      <c r="J80" s="64">
        <f t="shared" si="49"/>
        <v>18000000</v>
      </c>
      <c r="K80" s="65">
        <f t="shared" si="50"/>
        <v>1</v>
      </c>
      <c r="L80" s="65">
        <f t="shared" si="51"/>
        <v>-1</v>
      </c>
      <c r="M80" s="65">
        <f t="shared" si="52"/>
        <v>-1</v>
      </c>
    </row>
    <row r="81" spans="1:13" s="13" customFormat="1" ht="15.75" x14ac:dyDescent="0.25">
      <c r="A81" s="17" t="s">
        <v>513</v>
      </c>
      <c r="B81" s="43" t="s">
        <v>68</v>
      </c>
      <c r="C81" s="17" t="s">
        <v>69</v>
      </c>
      <c r="D81" s="18">
        <v>39562.400000000001</v>
      </c>
      <c r="E81" s="18">
        <v>39562.400000000001</v>
      </c>
      <c r="F81" s="18">
        <v>0</v>
      </c>
      <c r="G81" s="18">
        <v>0</v>
      </c>
      <c r="H81" s="18">
        <v>0</v>
      </c>
      <c r="I81" s="18">
        <f t="shared" si="53"/>
        <v>0</v>
      </c>
      <c r="J81" s="18">
        <f t="shared" si="49"/>
        <v>39562.400000000001</v>
      </c>
      <c r="K81" s="37">
        <f t="shared" si="50"/>
        <v>1</v>
      </c>
      <c r="L81" s="37">
        <f t="shared" si="51"/>
        <v>-1</v>
      </c>
      <c r="M81" s="37">
        <f t="shared" si="52"/>
        <v>-1</v>
      </c>
    </row>
    <row r="82" spans="1:13" s="16" customFormat="1" x14ac:dyDescent="0.2">
      <c r="A82" s="17"/>
      <c r="B82" s="43" t="s">
        <v>130</v>
      </c>
      <c r="C82" s="17" t="s">
        <v>131</v>
      </c>
      <c r="D82" s="18">
        <v>19837.5</v>
      </c>
      <c r="E82" s="18">
        <v>19837.5</v>
      </c>
      <c r="F82" s="18">
        <v>0</v>
      </c>
      <c r="G82" s="18">
        <v>0</v>
      </c>
      <c r="H82" s="18">
        <v>0</v>
      </c>
      <c r="I82" s="18">
        <f t="shared" si="53"/>
        <v>0</v>
      </c>
      <c r="J82" s="18">
        <f t="shared" si="49"/>
        <v>19837.5</v>
      </c>
      <c r="K82" s="37">
        <f t="shared" si="50"/>
        <v>1</v>
      </c>
      <c r="L82" s="37">
        <f t="shared" si="51"/>
        <v>-1</v>
      </c>
      <c r="M82" s="37">
        <f t="shared" si="52"/>
        <v>-1</v>
      </c>
    </row>
    <row r="83" spans="1:13" s="13" customFormat="1" ht="15.75" x14ac:dyDescent="0.25">
      <c r="A83" s="17"/>
      <c r="B83" s="43" t="s">
        <v>70</v>
      </c>
      <c r="C83" s="17" t="s">
        <v>71</v>
      </c>
      <c r="D83" s="18">
        <v>4912961.76</v>
      </c>
      <c r="E83" s="18">
        <v>4912961.76</v>
      </c>
      <c r="F83" s="18">
        <v>65236.88</v>
      </c>
      <c r="G83" s="18">
        <v>194500.46</v>
      </c>
      <c r="H83" s="18">
        <v>0</v>
      </c>
      <c r="I83" s="18">
        <f t="shared" si="53"/>
        <v>194500.46</v>
      </c>
      <c r="J83" s="18">
        <f t="shared" si="49"/>
        <v>4718461.3</v>
      </c>
      <c r="K83" s="37">
        <f t="shared" si="50"/>
        <v>0.96041075231165651</v>
      </c>
      <c r="L83" s="37">
        <f t="shared" si="51"/>
        <v>-0.98672147613052053</v>
      </c>
      <c r="M83" s="37">
        <f t="shared" si="52"/>
        <v>-0.94721433641554198</v>
      </c>
    </row>
    <row r="84" spans="1:13" s="16" customFormat="1" x14ac:dyDescent="0.2">
      <c r="A84" s="17"/>
      <c r="B84" s="43" t="s">
        <v>74</v>
      </c>
      <c r="C84" s="17" t="s">
        <v>75</v>
      </c>
      <c r="D84" s="18">
        <v>467208</v>
      </c>
      <c r="E84" s="18">
        <v>467208</v>
      </c>
      <c r="F84" s="18">
        <v>7560</v>
      </c>
      <c r="G84" s="18">
        <v>24428.25</v>
      </c>
      <c r="H84" s="18">
        <v>0</v>
      </c>
      <c r="I84" s="18">
        <f t="shared" si="53"/>
        <v>24428.25</v>
      </c>
      <c r="J84" s="18">
        <f t="shared" si="49"/>
        <v>442779.75</v>
      </c>
      <c r="K84" s="37">
        <f t="shared" si="50"/>
        <v>0.94771440129449835</v>
      </c>
      <c r="L84" s="37">
        <f t="shared" si="51"/>
        <v>-0.98381877022653719</v>
      </c>
      <c r="M84" s="37">
        <f t="shared" si="52"/>
        <v>-0.93028586839266447</v>
      </c>
    </row>
    <row r="85" spans="1:13" s="16" customFormat="1" x14ac:dyDescent="0.2">
      <c r="A85" s="17"/>
      <c r="B85" s="43" t="s">
        <v>76</v>
      </c>
      <c r="C85" s="17" t="s">
        <v>77</v>
      </c>
      <c r="D85" s="18">
        <v>743475</v>
      </c>
      <c r="E85" s="18">
        <v>743475</v>
      </c>
      <c r="F85" s="18">
        <v>13034.34</v>
      </c>
      <c r="G85" s="18">
        <v>38823.94</v>
      </c>
      <c r="H85" s="18">
        <v>0</v>
      </c>
      <c r="I85" s="18">
        <f t="shared" ref="I85:I88" si="54">SUM(G85:H85)</f>
        <v>38823.94</v>
      </c>
      <c r="J85" s="18">
        <f t="shared" si="49"/>
        <v>704651.06</v>
      </c>
      <c r="K85" s="37">
        <f t="shared" si="50"/>
        <v>0.94778043646390264</v>
      </c>
      <c r="L85" s="37">
        <f t="shared" si="51"/>
        <v>-0.98246835468576621</v>
      </c>
      <c r="M85" s="37">
        <f t="shared" si="52"/>
        <v>-0.93037391528520352</v>
      </c>
    </row>
    <row r="86" spans="1:13" s="16" customFormat="1" x14ac:dyDescent="0.2">
      <c r="A86" s="17"/>
      <c r="B86" s="43" t="s">
        <v>82</v>
      </c>
      <c r="C86" s="17" t="s">
        <v>83</v>
      </c>
      <c r="D86" s="18">
        <v>99677</v>
      </c>
      <c r="E86" s="18">
        <v>99677</v>
      </c>
      <c r="F86" s="18">
        <v>2218.46</v>
      </c>
      <c r="G86" s="18">
        <v>6668.16</v>
      </c>
      <c r="H86" s="18">
        <v>0</v>
      </c>
      <c r="I86" s="18">
        <f t="shared" si="54"/>
        <v>6668.16</v>
      </c>
      <c r="J86" s="18">
        <f t="shared" si="49"/>
        <v>93008.84</v>
      </c>
      <c r="K86" s="37">
        <f t="shared" si="50"/>
        <v>0.93310232049519948</v>
      </c>
      <c r="L86" s="37">
        <f t="shared" si="51"/>
        <v>-0.97774351154228145</v>
      </c>
      <c r="M86" s="37">
        <f t="shared" si="52"/>
        <v>-0.91080309399359927</v>
      </c>
    </row>
    <row r="87" spans="1:13" s="16" customFormat="1" x14ac:dyDescent="0.2">
      <c r="A87" s="17"/>
      <c r="B87" s="43" t="s">
        <v>84</v>
      </c>
      <c r="C87" s="17" t="s">
        <v>85</v>
      </c>
      <c r="D87" s="18">
        <v>2538975.1100000003</v>
      </c>
      <c r="E87" s="18">
        <v>451137.65999999922</v>
      </c>
      <c r="F87" s="18">
        <v>524.5</v>
      </c>
      <c r="G87" s="18">
        <v>501577.92</v>
      </c>
      <c r="H87" s="18">
        <v>12685.25</v>
      </c>
      <c r="I87" s="18">
        <f t="shared" si="54"/>
        <v>514263.17</v>
      </c>
      <c r="J87" s="18">
        <f t="shared" si="49"/>
        <v>-63125.510000000766</v>
      </c>
      <c r="K87" s="37">
        <f t="shared" si="50"/>
        <v>-0.13992516164578431</v>
      </c>
      <c r="L87" s="37">
        <f t="shared" si="51"/>
        <v>-0.99883738369348285</v>
      </c>
      <c r="M87" s="37">
        <f t="shared" si="52"/>
        <v>0.48240907221091039</v>
      </c>
    </row>
    <row r="88" spans="1:13" s="16" customFormat="1" x14ac:dyDescent="0.2">
      <c r="A88" s="17"/>
      <c r="B88" s="43" t="s">
        <v>147</v>
      </c>
      <c r="C88" s="17" t="s">
        <v>148</v>
      </c>
      <c r="D88" s="18">
        <v>8318081.9900000002</v>
      </c>
      <c r="E88" s="18">
        <v>35898244.939999998</v>
      </c>
      <c r="F88" s="18">
        <v>391642.04000000004</v>
      </c>
      <c r="G88" s="18">
        <v>2973536.7100000004</v>
      </c>
      <c r="H88" s="18">
        <v>4909738.1000000006</v>
      </c>
      <c r="I88" s="18">
        <f t="shared" si="54"/>
        <v>7883274.8100000005</v>
      </c>
      <c r="J88" s="18">
        <f t="shared" si="49"/>
        <v>28014970.129999995</v>
      </c>
      <c r="K88" s="37">
        <f t="shared" si="50"/>
        <v>0.78039943670850664</v>
      </c>
      <c r="L88" s="37">
        <f t="shared" si="51"/>
        <v>-0.98909021762332427</v>
      </c>
      <c r="M88" s="37">
        <f t="shared" si="52"/>
        <v>-0.88955683989677148</v>
      </c>
    </row>
    <row r="89" spans="1:13" s="16" customFormat="1" x14ac:dyDescent="0.2">
      <c r="A89" s="17"/>
      <c r="B89" s="43" t="s">
        <v>90</v>
      </c>
      <c r="C89" s="17" t="s">
        <v>91</v>
      </c>
      <c r="D89" s="18">
        <v>0</v>
      </c>
      <c r="E89" s="18">
        <v>237168.95</v>
      </c>
      <c r="F89" s="18">
        <v>0</v>
      </c>
      <c r="G89" s="18">
        <v>0</v>
      </c>
      <c r="H89" s="18">
        <v>0</v>
      </c>
      <c r="I89" s="18">
        <f t="shared" ref="I89:I91" si="55">SUM(G89:H89)</f>
        <v>0</v>
      </c>
      <c r="J89" s="18">
        <f t="shared" si="49"/>
        <v>237168.95</v>
      </c>
      <c r="K89" s="37">
        <f t="shared" si="50"/>
        <v>1</v>
      </c>
      <c r="L89" s="37">
        <f t="shared" si="51"/>
        <v>-1</v>
      </c>
      <c r="M89" s="37">
        <f t="shared" si="52"/>
        <v>-1</v>
      </c>
    </row>
    <row r="90" spans="1:13" s="17" customFormat="1" x14ac:dyDescent="0.2">
      <c r="A90" s="23"/>
      <c r="B90" s="31" t="s">
        <v>94</v>
      </c>
      <c r="C90" s="23" t="s">
        <v>95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55"/>
        <v>0</v>
      </c>
      <c r="J90" s="18">
        <f t="shared" si="49"/>
        <v>0</v>
      </c>
      <c r="K90" s="37" t="str">
        <f t="shared" si="50"/>
        <v>NA</v>
      </c>
      <c r="L90" s="37" t="str">
        <f t="shared" si="51"/>
        <v>NA</v>
      </c>
      <c r="M90" s="37" t="str">
        <f t="shared" si="52"/>
        <v>NA</v>
      </c>
    </row>
    <row r="91" spans="1:13" s="16" customFormat="1" x14ac:dyDescent="0.2">
      <c r="A91" s="17"/>
      <c r="B91" s="43" t="s">
        <v>102</v>
      </c>
      <c r="C91" s="17" t="s">
        <v>103</v>
      </c>
      <c r="D91" s="18">
        <v>-8575</v>
      </c>
      <c r="E91" s="18">
        <v>2688282.17</v>
      </c>
      <c r="F91" s="18">
        <v>0</v>
      </c>
      <c r="G91" s="18">
        <v>17540.39</v>
      </c>
      <c r="H91" s="18">
        <v>52200.510000000009</v>
      </c>
      <c r="I91" s="18">
        <f t="shared" si="55"/>
        <v>69740.900000000009</v>
      </c>
      <c r="J91" s="18">
        <f t="shared" si="49"/>
        <v>2618541.27</v>
      </c>
      <c r="K91" s="37">
        <f t="shared" si="50"/>
        <v>0.97405744799475424</v>
      </c>
      <c r="L91" s="37">
        <f t="shared" si="51"/>
        <v>-1</v>
      </c>
      <c r="M91" s="37">
        <f t="shared" si="52"/>
        <v>-0.99130032296175719</v>
      </c>
    </row>
    <row r="92" spans="1:13" s="16" customFormat="1" x14ac:dyDescent="0.2">
      <c r="A92" s="17"/>
      <c r="B92" s="43" t="s">
        <v>104</v>
      </c>
      <c r="C92" s="17" t="s">
        <v>105</v>
      </c>
      <c r="D92" s="18">
        <v>3259000</v>
      </c>
      <c r="E92" s="18">
        <v>6221874.7300000004</v>
      </c>
      <c r="F92" s="18">
        <v>0</v>
      </c>
      <c r="G92" s="18">
        <v>1357899.25</v>
      </c>
      <c r="H92" s="18">
        <v>0</v>
      </c>
      <c r="I92" s="18">
        <f t="shared" ref="I92:I112" si="56">SUM(G92:H92)</f>
        <v>1357899.25</v>
      </c>
      <c r="J92" s="18">
        <f t="shared" si="49"/>
        <v>4863975.4800000004</v>
      </c>
      <c r="K92" s="37">
        <f t="shared" si="50"/>
        <v>0.78175400358791858</v>
      </c>
      <c r="L92" s="37">
        <f t="shared" si="51"/>
        <v>-1</v>
      </c>
      <c r="M92" s="37">
        <f t="shared" si="52"/>
        <v>-0.70900533811722477</v>
      </c>
    </row>
    <row r="93" spans="1:13" s="13" customFormat="1" ht="15.75" x14ac:dyDescent="0.25">
      <c r="A93" s="17"/>
      <c r="B93" s="43" t="s">
        <v>145</v>
      </c>
      <c r="C93" s="17" t="s">
        <v>146</v>
      </c>
      <c r="D93" s="18">
        <v>18422211.73</v>
      </c>
      <c r="E93" s="18">
        <v>19333318.390000001</v>
      </c>
      <c r="F93" s="18">
        <v>0</v>
      </c>
      <c r="G93" s="18">
        <v>0</v>
      </c>
      <c r="H93" s="18">
        <v>0</v>
      </c>
      <c r="I93" s="18">
        <f t="shared" si="56"/>
        <v>0</v>
      </c>
      <c r="J93" s="18">
        <f t="shared" si="49"/>
        <v>19333318.390000001</v>
      </c>
      <c r="K93" s="37">
        <f t="shared" si="50"/>
        <v>1</v>
      </c>
      <c r="L93" s="37">
        <f t="shared" si="51"/>
        <v>-1</v>
      </c>
      <c r="M93" s="37">
        <f t="shared" si="52"/>
        <v>-1</v>
      </c>
    </row>
    <row r="94" spans="1:13" s="16" customFormat="1" x14ac:dyDescent="0.2">
      <c r="B94" s="43" t="s">
        <v>134</v>
      </c>
      <c r="C94" s="17" t="s">
        <v>135</v>
      </c>
      <c r="D94" s="18">
        <v>19893</v>
      </c>
      <c r="E94" s="18">
        <v>0</v>
      </c>
      <c r="F94" s="18">
        <v>0</v>
      </c>
      <c r="G94" s="18">
        <v>0</v>
      </c>
      <c r="H94" s="18">
        <v>0</v>
      </c>
      <c r="I94" s="18">
        <f t="shared" si="56"/>
        <v>0</v>
      </c>
      <c r="J94" s="18">
        <f t="shared" si="49"/>
        <v>0</v>
      </c>
      <c r="K94" s="37" t="str">
        <f t="shared" si="50"/>
        <v>NA</v>
      </c>
      <c r="L94" s="37" t="str">
        <f t="shared" si="51"/>
        <v>NA</v>
      </c>
      <c r="M94" s="37" t="str">
        <f t="shared" si="52"/>
        <v>NA</v>
      </c>
    </row>
    <row r="95" spans="1:13" s="16" customFormat="1" x14ac:dyDescent="0.2">
      <c r="A95" s="17"/>
      <c r="B95" s="43" t="s">
        <v>108</v>
      </c>
      <c r="C95" s="17" t="s">
        <v>109</v>
      </c>
      <c r="D95" s="18">
        <v>694936550.00999999</v>
      </c>
      <c r="E95" s="18">
        <v>373176074.25999999</v>
      </c>
      <c r="F95" s="18">
        <v>1498911.2</v>
      </c>
      <c r="G95" s="18">
        <v>14748872.219999999</v>
      </c>
      <c r="H95" s="18">
        <v>38544534.579999998</v>
      </c>
      <c r="I95" s="18">
        <f t="shared" si="56"/>
        <v>53293406.799999997</v>
      </c>
      <c r="J95" s="18">
        <f t="shared" si="49"/>
        <v>319882667.45999998</v>
      </c>
      <c r="K95" s="37">
        <f t="shared" si="50"/>
        <v>0.85718964725785363</v>
      </c>
      <c r="L95" s="37">
        <f t="shared" si="51"/>
        <v>-0.99598336736091053</v>
      </c>
      <c r="M95" s="37">
        <f t="shared" si="52"/>
        <v>-0.9473032589267798</v>
      </c>
    </row>
    <row r="96" spans="1:13" s="13" customFormat="1" ht="15.75" x14ac:dyDescent="0.25">
      <c r="A96" s="17"/>
      <c r="B96" s="43" t="s">
        <v>110</v>
      </c>
      <c r="C96" s="17" t="s">
        <v>111</v>
      </c>
      <c r="D96" s="18">
        <v>-2208498</v>
      </c>
      <c r="E96" s="18">
        <v>5040149.51</v>
      </c>
      <c r="F96" s="18">
        <v>19820.5</v>
      </c>
      <c r="G96" s="18">
        <v>24935.5</v>
      </c>
      <c r="H96" s="18">
        <v>53947.86</v>
      </c>
      <c r="I96" s="18">
        <f t="shared" si="56"/>
        <v>78883.360000000001</v>
      </c>
      <c r="J96" s="18">
        <f t="shared" si="49"/>
        <v>4961266.1499999994</v>
      </c>
      <c r="K96" s="37">
        <f t="shared" si="50"/>
        <v>0.98434900396436842</v>
      </c>
      <c r="L96" s="37">
        <f t="shared" si="51"/>
        <v>-0.99606747776813465</v>
      </c>
      <c r="M96" s="37">
        <f t="shared" si="52"/>
        <v>-0.99340350256130927</v>
      </c>
    </row>
    <row r="97" spans="1:13" s="16" customFormat="1" x14ac:dyDescent="0.2">
      <c r="A97" s="17"/>
      <c r="B97" s="43" t="s">
        <v>138</v>
      </c>
      <c r="C97" s="17" t="s">
        <v>139</v>
      </c>
      <c r="D97" s="18">
        <v>101832.5</v>
      </c>
      <c r="E97" s="18">
        <v>101832.5</v>
      </c>
      <c r="F97" s="18">
        <v>0</v>
      </c>
      <c r="G97" s="18">
        <v>0</v>
      </c>
      <c r="H97" s="18">
        <v>0</v>
      </c>
      <c r="I97" s="18">
        <f t="shared" si="56"/>
        <v>0</v>
      </c>
      <c r="J97" s="18">
        <f t="shared" si="49"/>
        <v>101832.5</v>
      </c>
      <c r="K97" s="37">
        <f t="shared" si="50"/>
        <v>1</v>
      </c>
      <c r="L97" s="37">
        <f t="shared" si="51"/>
        <v>-1</v>
      </c>
      <c r="M97" s="37">
        <f t="shared" si="52"/>
        <v>-1</v>
      </c>
    </row>
    <row r="98" spans="1:13" s="13" customFormat="1" ht="15.75" x14ac:dyDescent="0.25">
      <c r="A98" s="17"/>
      <c r="B98" s="43" t="s">
        <v>112</v>
      </c>
      <c r="C98" s="17" t="s">
        <v>113</v>
      </c>
      <c r="D98" s="18">
        <v>-2339143.3600000003</v>
      </c>
      <c r="E98" s="18">
        <v>4293161.3899999997</v>
      </c>
      <c r="F98" s="18">
        <v>14669.79</v>
      </c>
      <c r="G98" s="18">
        <v>541086.69999999995</v>
      </c>
      <c r="H98" s="18">
        <v>713898.51</v>
      </c>
      <c r="I98" s="18">
        <f t="shared" si="56"/>
        <v>1254985.21</v>
      </c>
      <c r="J98" s="18">
        <f t="shared" si="49"/>
        <v>3038176.1799999997</v>
      </c>
      <c r="K98" s="37">
        <f t="shared" si="50"/>
        <v>0.70767807310407216</v>
      </c>
      <c r="L98" s="37">
        <f t="shared" si="51"/>
        <v>-0.99658298659953237</v>
      </c>
      <c r="M98" s="37">
        <f t="shared" si="52"/>
        <v>-0.83195392211115249</v>
      </c>
    </row>
    <row r="99" spans="1:13" s="16" customFormat="1" x14ac:dyDescent="0.2">
      <c r="A99" s="17"/>
      <c r="B99" s="43" t="s">
        <v>565</v>
      </c>
      <c r="C99" s="17" t="s">
        <v>566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56"/>
        <v>0</v>
      </c>
      <c r="J99" s="18">
        <f t="shared" si="49"/>
        <v>0</v>
      </c>
      <c r="K99" s="37" t="str">
        <f t="shared" si="50"/>
        <v>NA</v>
      </c>
      <c r="L99" s="37" t="str">
        <f t="shared" si="51"/>
        <v>NA</v>
      </c>
      <c r="M99" s="37" t="str">
        <f t="shared" si="52"/>
        <v>NA</v>
      </c>
    </row>
    <row r="100" spans="1:13" s="13" customFormat="1" ht="15.75" x14ac:dyDescent="0.25">
      <c r="A100" s="17"/>
      <c r="B100" s="43" t="s">
        <v>567</v>
      </c>
      <c r="C100" s="17" t="s">
        <v>568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56"/>
        <v>0</v>
      </c>
      <c r="J100" s="18">
        <f t="shared" si="49"/>
        <v>0</v>
      </c>
      <c r="K100" s="37" t="str">
        <f t="shared" si="50"/>
        <v>NA</v>
      </c>
      <c r="L100" s="37" t="str">
        <f t="shared" si="51"/>
        <v>NA</v>
      </c>
      <c r="M100" s="37" t="str">
        <f t="shared" si="52"/>
        <v>NA</v>
      </c>
    </row>
    <row r="101" spans="1:13" s="16" customFormat="1" x14ac:dyDescent="0.2">
      <c r="A101" s="17"/>
      <c r="B101" s="43" t="s">
        <v>569</v>
      </c>
      <c r="C101" s="17" t="s">
        <v>570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56"/>
        <v>0</v>
      </c>
      <c r="J101" s="18">
        <f t="shared" si="49"/>
        <v>0</v>
      </c>
      <c r="K101" s="37" t="str">
        <f t="shared" si="50"/>
        <v>NA</v>
      </c>
      <c r="L101" s="37" t="str">
        <f t="shared" si="51"/>
        <v>NA</v>
      </c>
      <c r="M101" s="37" t="str">
        <f t="shared" si="52"/>
        <v>NA</v>
      </c>
    </row>
    <row r="102" spans="1:13" s="13" customFormat="1" ht="15.75" x14ac:dyDescent="0.25">
      <c r="A102" s="17"/>
      <c r="B102" s="43" t="s">
        <v>573</v>
      </c>
      <c r="C102" s="17" t="s">
        <v>574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56"/>
        <v>0</v>
      </c>
      <c r="J102" s="18">
        <f t="shared" si="49"/>
        <v>0</v>
      </c>
      <c r="K102" s="37" t="str">
        <f t="shared" si="50"/>
        <v>NA</v>
      </c>
      <c r="L102" s="37" t="str">
        <f t="shared" si="51"/>
        <v>NA</v>
      </c>
      <c r="M102" s="37" t="str">
        <f t="shared" si="52"/>
        <v>NA</v>
      </c>
    </row>
    <row r="103" spans="1:13" s="16" customFormat="1" x14ac:dyDescent="0.2">
      <c r="A103" s="17"/>
      <c r="B103" s="43" t="s">
        <v>571</v>
      </c>
      <c r="C103" s="17" t="s">
        <v>572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56"/>
        <v>0</v>
      </c>
      <c r="J103" s="18">
        <f t="shared" si="49"/>
        <v>0</v>
      </c>
      <c r="K103" s="37" t="str">
        <f t="shared" si="50"/>
        <v>NA</v>
      </c>
      <c r="L103" s="37" t="str">
        <f t="shared" si="51"/>
        <v>NA</v>
      </c>
      <c r="M103" s="37" t="str">
        <f t="shared" si="52"/>
        <v>NA</v>
      </c>
    </row>
    <row r="104" spans="1:13" s="13" customFormat="1" ht="15.75" x14ac:dyDescent="0.25">
      <c r="A104" s="17"/>
      <c r="B104" s="43" t="s">
        <v>114</v>
      </c>
      <c r="C104" s="17" t="s">
        <v>115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56"/>
        <v>0</v>
      </c>
      <c r="J104" s="18">
        <f t="shared" si="49"/>
        <v>0</v>
      </c>
      <c r="K104" s="37" t="str">
        <f t="shared" si="50"/>
        <v>NA</v>
      </c>
      <c r="L104" s="37" t="str">
        <f t="shared" si="51"/>
        <v>NA</v>
      </c>
      <c r="M104" s="37" t="str">
        <f t="shared" si="52"/>
        <v>NA</v>
      </c>
    </row>
    <row r="105" spans="1:13" s="16" customFormat="1" x14ac:dyDescent="0.2">
      <c r="A105" s="17"/>
      <c r="B105" s="43" t="s">
        <v>116</v>
      </c>
      <c r="C105" s="17" t="s">
        <v>117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56"/>
        <v>0</v>
      </c>
      <c r="J105" s="18">
        <f t="shared" si="49"/>
        <v>0</v>
      </c>
      <c r="K105" s="37" t="str">
        <f t="shared" si="50"/>
        <v>NA</v>
      </c>
      <c r="L105" s="37" t="str">
        <f t="shared" si="51"/>
        <v>NA</v>
      </c>
      <c r="M105" s="37" t="str">
        <f t="shared" si="52"/>
        <v>NA</v>
      </c>
    </row>
    <row r="106" spans="1:13" s="16" customFormat="1" x14ac:dyDescent="0.2">
      <c r="A106" s="62" t="s">
        <v>514</v>
      </c>
      <c r="B106" s="63"/>
      <c r="C106" s="62"/>
      <c r="D106" s="64">
        <v>729323049.63999999</v>
      </c>
      <c r="E106" s="64">
        <v>453723966.15999997</v>
      </c>
      <c r="F106" s="64">
        <v>2013617.71</v>
      </c>
      <c r="G106" s="64">
        <v>20429869.499999996</v>
      </c>
      <c r="H106" s="64">
        <v>44287004.809999995</v>
      </c>
      <c r="I106" s="64">
        <f t="shared" si="56"/>
        <v>64716874.309999987</v>
      </c>
      <c r="J106" s="64">
        <f t="shared" si="49"/>
        <v>389007091.84999996</v>
      </c>
      <c r="K106" s="65">
        <f t="shared" si="50"/>
        <v>0.85736509610079004</v>
      </c>
      <c r="L106" s="65">
        <f t="shared" si="51"/>
        <v>-0.99556202039085173</v>
      </c>
      <c r="M106" s="65">
        <f t="shared" si="52"/>
        <v>-0.93996388105627593</v>
      </c>
    </row>
    <row r="107" spans="1:13" s="16" customFormat="1" x14ac:dyDescent="0.2">
      <c r="A107" s="17" t="s">
        <v>11</v>
      </c>
      <c r="B107" s="43" t="s">
        <v>12</v>
      </c>
      <c r="C107" s="17" t="s">
        <v>13</v>
      </c>
      <c r="D107" s="18">
        <v>83403442</v>
      </c>
      <c r="E107" s="18">
        <v>83403442</v>
      </c>
      <c r="F107" s="18">
        <v>0</v>
      </c>
      <c r="G107" s="18">
        <v>19859400</v>
      </c>
      <c r="H107" s="18">
        <v>0</v>
      </c>
      <c r="I107" s="18">
        <f t="shared" si="56"/>
        <v>19859400</v>
      </c>
      <c r="J107" s="18">
        <f t="shared" si="49"/>
        <v>63544042</v>
      </c>
      <c r="K107" s="37">
        <f t="shared" si="50"/>
        <v>0.76188752497768619</v>
      </c>
      <c r="L107" s="37">
        <f t="shared" si="51"/>
        <v>-1</v>
      </c>
      <c r="M107" s="37">
        <f t="shared" si="52"/>
        <v>-0.68251669997024822</v>
      </c>
    </row>
    <row r="108" spans="1:13" s="16" customFormat="1" x14ac:dyDescent="0.2">
      <c r="A108" s="62" t="s">
        <v>14</v>
      </c>
      <c r="B108" s="63"/>
      <c r="C108" s="62"/>
      <c r="D108" s="64">
        <v>83403442</v>
      </c>
      <c r="E108" s="64">
        <v>83403442</v>
      </c>
      <c r="F108" s="64">
        <v>0</v>
      </c>
      <c r="G108" s="64">
        <v>19859400</v>
      </c>
      <c r="H108" s="64">
        <v>0</v>
      </c>
      <c r="I108" s="64">
        <f t="shared" si="56"/>
        <v>19859400</v>
      </c>
      <c r="J108" s="64">
        <f t="shared" si="49"/>
        <v>63544042</v>
      </c>
      <c r="K108" s="65">
        <f t="shared" si="50"/>
        <v>0.76188752497768619</v>
      </c>
      <c r="L108" s="65">
        <f t="shared" si="51"/>
        <v>-1</v>
      </c>
      <c r="M108" s="65">
        <f t="shared" si="52"/>
        <v>-0.68251669997024822</v>
      </c>
    </row>
    <row r="109" spans="1:13" s="17" customFormat="1" x14ac:dyDescent="0.2">
      <c r="A109" s="23" t="s">
        <v>15</v>
      </c>
      <c r="B109" s="31" t="s">
        <v>114</v>
      </c>
      <c r="C109" s="23" t="s">
        <v>115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56"/>
        <v>0</v>
      </c>
      <c r="J109" s="18">
        <f t="shared" si="49"/>
        <v>0</v>
      </c>
      <c r="K109" s="37" t="str">
        <f t="shared" si="50"/>
        <v>NA</v>
      </c>
      <c r="L109" s="37" t="str">
        <f t="shared" si="51"/>
        <v>NA</v>
      </c>
      <c r="M109" s="37" t="str">
        <f t="shared" si="52"/>
        <v>NA</v>
      </c>
    </row>
    <row r="110" spans="1:13" s="17" customFormat="1" x14ac:dyDescent="0.2">
      <c r="A110" s="23"/>
      <c r="B110" s="31" t="s">
        <v>16</v>
      </c>
      <c r="C110" s="23" t="s">
        <v>17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56"/>
        <v>0</v>
      </c>
      <c r="J110" s="18">
        <f t="shared" si="49"/>
        <v>0</v>
      </c>
      <c r="K110" s="37" t="str">
        <f t="shared" si="50"/>
        <v>NA</v>
      </c>
      <c r="L110" s="37" t="str">
        <f t="shared" si="51"/>
        <v>NA</v>
      </c>
      <c r="M110" s="37" t="str">
        <f t="shared" si="52"/>
        <v>NA</v>
      </c>
    </row>
    <row r="111" spans="1:13" s="17" customFormat="1" x14ac:dyDescent="0.2">
      <c r="A111" s="23"/>
      <c r="B111" s="31" t="s">
        <v>29</v>
      </c>
      <c r="C111" s="23" t="s">
        <v>30</v>
      </c>
      <c r="D111" s="18">
        <v>5572080</v>
      </c>
      <c r="E111" s="18">
        <v>5572080</v>
      </c>
      <c r="F111" s="18">
        <v>0</v>
      </c>
      <c r="G111" s="18">
        <v>0</v>
      </c>
      <c r="H111" s="18">
        <v>0</v>
      </c>
      <c r="I111" s="18">
        <f t="shared" si="56"/>
        <v>0</v>
      </c>
      <c r="J111" s="18">
        <f t="shared" si="49"/>
        <v>5572080</v>
      </c>
      <c r="K111" s="37">
        <f t="shared" si="50"/>
        <v>1</v>
      </c>
      <c r="L111" s="37">
        <f t="shared" si="51"/>
        <v>-1</v>
      </c>
      <c r="M111" s="37">
        <f t="shared" si="52"/>
        <v>-1</v>
      </c>
    </row>
    <row r="112" spans="1:13" s="16" customFormat="1" x14ac:dyDescent="0.2">
      <c r="A112" s="62" t="s">
        <v>18</v>
      </c>
      <c r="B112" s="63"/>
      <c r="C112" s="62"/>
      <c r="D112" s="64">
        <v>5572080</v>
      </c>
      <c r="E112" s="64">
        <v>5572080</v>
      </c>
      <c r="F112" s="64">
        <v>0</v>
      </c>
      <c r="G112" s="64">
        <v>0</v>
      </c>
      <c r="H112" s="64">
        <v>0</v>
      </c>
      <c r="I112" s="64">
        <f t="shared" si="56"/>
        <v>0</v>
      </c>
      <c r="J112" s="64">
        <f t="shared" si="49"/>
        <v>5572080</v>
      </c>
      <c r="K112" s="65">
        <f t="shared" si="50"/>
        <v>1</v>
      </c>
      <c r="L112" s="65">
        <f t="shared" si="51"/>
        <v>-1</v>
      </c>
      <c r="M112" s="65">
        <f t="shared" si="52"/>
        <v>-1</v>
      </c>
    </row>
    <row r="113" spans="1:13" x14ac:dyDescent="0.2">
      <c r="A113" s="23"/>
      <c r="B113" s="31"/>
      <c r="C113" s="23"/>
      <c r="D113" s="18"/>
      <c r="E113" s="18"/>
      <c r="F113" s="18"/>
      <c r="G113" s="18"/>
      <c r="H113" s="18"/>
      <c r="I113" s="18"/>
      <c r="J113" s="18"/>
      <c r="K113" s="47"/>
      <c r="L113" s="37"/>
      <c r="M113" s="37"/>
    </row>
    <row r="114" spans="1:13" s="17" customFormat="1" ht="15.75" x14ac:dyDescent="0.25">
      <c r="A114" s="25" t="s">
        <v>27</v>
      </c>
      <c r="B114" s="32"/>
      <c r="C114" s="25"/>
      <c r="D114" s="6">
        <f>+D42+D54+D67+D74+D80+D106+D108+D112</f>
        <v>847349454.06999993</v>
      </c>
      <c r="E114" s="6">
        <f t="shared" ref="E114:J114" si="57">+E42+E54+E67+E74+E80+E106+E108+E112</f>
        <v>572917767.22000003</v>
      </c>
      <c r="F114" s="6">
        <f t="shared" si="57"/>
        <v>2213661.84</v>
      </c>
      <c r="G114" s="6">
        <f t="shared" si="57"/>
        <v>43941059.049999997</v>
      </c>
      <c r="H114" s="6">
        <f t="shared" si="57"/>
        <v>46388090.069999993</v>
      </c>
      <c r="I114" s="6">
        <f t="shared" si="57"/>
        <v>90329149.11999999</v>
      </c>
      <c r="J114" s="6">
        <f t="shared" si="57"/>
        <v>482588618.09999996</v>
      </c>
      <c r="K114" s="38">
        <f t="shared" ref="K114" si="58">IF(E114=0,"NA",J114/E114)</f>
        <v>0.84233487895076264</v>
      </c>
      <c r="L114" s="38">
        <f t="shared" ref="L114" si="59">IF(E114=0,"NA",(  ( F114 - (E114/$L$6)) / (E114/$L$6)))</f>
        <v>-0.99613616130157479</v>
      </c>
      <c r="M114" s="38">
        <f t="shared" ref="M114" si="60">IF(E114=0,"NA",(  ( G114 - ($M$6*(E114/12))) / ($M$6*(E114/12))))</f>
        <v>-0.89773736810847482</v>
      </c>
    </row>
  </sheetData>
  <autoFilter ref="A7:M114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8"/>
  <sheetViews>
    <sheetView workbookViewId="0">
      <pane ySplit="7" topLeftCell="A8" activePane="bottomLeft" state="frozen"/>
      <selection activeCell="B10" sqref="B10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4" t="s">
        <v>42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5">
        <v>45016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9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406</v>
      </c>
      <c r="C8" s="16" t="s">
        <v>407</v>
      </c>
      <c r="D8" s="46">
        <v>6280875</v>
      </c>
      <c r="E8" s="46">
        <v>6280875</v>
      </c>
      <c r="F8" s="46">
        <v>36693.78</v>
      </c>
      <c r="G8" s="46">
        <v>186532.34</v>
      </c>
      <c r="H8" s="46">
        <v>0</v>
      </c>
      <c r="I8" s="46">
        <f t="shared" ref="I8" si="0">SUM(G8:H8)</f>
        <v>186532.34</v>
      </c>
      <c r="J8" s="46">
        <f t="shared" ref="J8" si="1">E8-I8</f>
        <v>6094342.6600000001</v>
      </c>
      <c r="K8" s="41">
        <f t="shared" ref="K8" si="2">IF(E8=0,"NA",J8/E8)</f>
        <v>0.97030153601210023</v>
      </c>
      <c r="L8" s="41">
        <f t="shared" ref="L8" si="3">IF(E8=0,"NA",(  ( F8 - (E8/$L$6)) / (E8/$L$6)))</f>
        <v>-0.99415785539435186</v>
      </c>
      <c r="M8" s="41">
        <f t="shared" ref="M8" si="4">IF(E8=0,"NA",(  ( G8 - ($M$6*(E8/12))) / ($M$6*(E8/12))))</f>
        <v>-0.96040204801613371</v>
      </c>
      <c r="R8" s="44"/>
      <c r="S8" s="44"/>
      <c r="T8" s="44"/>
      <c r="U8" s="44"/>
      <c r="V8" s="44"/>
    </row>
    <row r="9" spans="1:38" s="16" customFormat="1" x14ac:dyDescent="0.2">
      <c r="B9" s="16" t="s">
        <v>408</v>
      </c>
      <c r="C9" s="16" t="s">
        <v>409</v>
      </c>
      <c r="D9" s="46">
        <v>3371803</v>
      </c>
      <c r="E9" s="46">
        <v>3371803</v>
      </c>
      <c r="F9" s="46">
        <v>133.29999999999998</v>
      </c>
      <c r="G9" s="46">
        <v>775.67</v>
      </c>
      <c r="H9" s="46">
        <v>0</v>
      </c>
      <c r="I9" s="46">
        <f t="shared" ref="I9:I39" si="5">SUM(G9:H9)</f>
        <v>775.67</v>
      </c>
      <c r="J9" s="46">
        <f t="shared" ref="J9:J39" si="6">E9-I9</f>
        <v>3371027.33</v>
      </c>
      <c r="K9" s="41">
        <f t="shared" ref="K9:K39" si="7">IF(E9=0,"NA",J9/E9)</f>
        <v>0.99976995393859014</v>
      </c>
      <c r="L9" s="41">
        <f t="shared" ref="L9:L39" si="8">IF(E9=0,"NA",(  ( F9 - (E9/$L$6)) / (E9/$L$6)))</f>
        <v>-0.99996046625499779</v>
      </c>
      <c r="M9" s="41">
        <f t="shared" ref="M9:M39" si="9">IF(E9=0,"NA",(  ( G9 - ($M$6*(E9/12))) / ($M$6*(E9/12))))</f>
        <v>-0.99969327191812019</v>
      </c>
      <c r="R9" s="44"/>
      <c r="S9" s="44"/>
      <c r="T9" s="44"/>
      <c r="U9" s="44"/>
      <c r="V9" s="44"/>
    </row>
    <row r="10" spans="1:38" s="16" customFormat="1" x14ac:dyDescent="0.2">
      <c r="B10" s="16" t="s">
        <v>410</v>
      </c>
      <c r="C10" s="16" t="s">
        <v>411</v>
      </c>
      <c r="D10" s="46">
        <v>803709</v>
      </c>
      <c r="E10" s="46">
        <v>803709</v>
      </c>
      <c r="F10" s="46">
        <v>4.3655745685100555E-11</v>
      </c>
      <c r="G10" s="46">
        <v>292.20000000003347</v>
      </c>
      <c r="H10" s="46">
        <v>0</v>
      </c>
      <c r="I10" s="46">
        <f t="shared" ref="I10:I26" si="10">SUM(G10:H10)</f>
        <v>292.20000000003347</v>
      </c>
      <c r="J10" s="46">
        <f t="shared" ref="J10:J26" si="11">E10-I10</f>
        <v>803416.79999999993</v>
      </c>
      <c r="K10" s="41">
        <f t="shared" ref="K10:K26" si="12">IF(E10=0,"NA",J10/E10)</f>
        <v>0.9996364355755627</v>
      </c>
      <c r="L10" s="41">
        <f t="shared" ref="L10:L26" si="13">IF(E10=0,"NA",(  ( F10 - (E10/$L$6)) / (E10/$L$6)))</f>
        <v>-1</v>
      </c>
      <c r="M10" s="41">
        <f t="shared" ref="M10:M26" si="14">IF(E10=0,"NA",(  ( G10 - ($M$6*(E10/12))) / ($M$6*(E10/12))))</f>
        <v>-0.9995152474340836</v>
      </c>
      <c r="R10" s="44"/>
      <c r="S10" s="44"/>
      <c r="T10" s="44"/>
      <c r="U10" s="44"/>
      <c r="V10" s="44"/>
    </row>
    <row r="11" spans="1:38" s="16" customFormat="1" x14ac:dyDescent="0.2">
      <c r="B11" s="16" t="s">
        <v>412</v>
      </c>
      <c r="C11" s="16" t="s">
        <v>413</v>
      </c>
      <c r="D11" s="46">
        <v>401855</v>
      </c>
      <c r="E11" s="46">
        <v>401855</v>
      </c>
      <c r="F11" s="46">
        <v>2137.7500000000005</v>
      </c>
      <c r="G11" s="46">
        <v>52678.839999999982</v>
      </c>
      <c r="H11" s="46">
        <v>0</v>
      </c>
      <c r="I11" s="46">
        <f t="shared" si="10"/>
        <v>52678.839999999982</v>
      </c>
      <c r="J11" s="46">
        <f t="shared" si="11"/>
        <v>349176.16000000003</v>
      </c>
      <c r="K11" s="41">
        <f t="shared" si="12"/>
        <v>0.86891082604421999</v>
      </c>
      <c r="L11" s="41">
        <f t="shared" si="13"/>
        <v>-0.9946802951313285</v>
      </c>
      <c r="M11" s="41">
        <f t="shared" si="14"/>
        <v>-0.82521443472562672</v>
      </c>
      <c r="R11" s="44"/>
      <c r="S11" s="44"/>
      <c r="T11" s="44"/>
      <c r="U11" s="44"/>
      <c r="V11" s="44"/>
    </row>
    <row r="12" spans="1:38" s="16" customFormat="1" x14ac:dyDescent="0.2">
      <c r="B12" s="16" t="s">
        <v>48</v>
      </c>
      <c r="C12" s="16" t="s">
        <v>49</v>
      </c>
      <c r="D12" s="46">
        <v>836203.88</v>
      </c>
      <c r="E12" s="46">
        <v>836203.88</v>
      </c>
      <c r="F12" s="46">
        <v>341419.25</v>
      </c>
      <c r="G12" s="46">
        <v>2218184.4299999997</v>
      </c>
      <c r="H12" s="46">
        <v>0</v>
      </c>
      <c r="I12" s="46">
        <f t="shared" si="10"/>
        <v>2218184.4299999997</v>
      </c>
      <c r="J12" s="46">
        <f t="shared" si="11"/>
        <v>-1381980.5499999998</v>
      </c>
      <c r="K12" s="41">
        <f t="shared" si="12"/>
        <v>-1.6526837330628026</v>
      </c>
      <c r="L12" s="41">
        <f t="shared" si="13"/>
        <v>-0.59170334153436366</v>
      </c>
      <c r="M12" s="41">
        <f t="shared" si="14"/>
        <v>2.5369116440837369</v>
      </c>
      <c r="R12" s="44"/>
      <c r="S12" s="44"/>
      <c r="T12" s="44"/>
      <c r="U12" s="44"/>
      <c r="V12" s="44"/>
    </row>
    <row r="13" spans="1:38" s="16" customFormat="1" x14ac:dyDescent="0.2">
      <c r="B13" s="16" t="s">
        <v>414</v>
      </c>
      <c r="C13" s="16" t="s">
        <v>415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10"/>
        <v>0</v>
      </c>
      <c r="J13" s="46">
        <f t="shared" si="11"/>
        <v>0</v>
      </c>
      <c r="K13" s="41" t="str">
        <f t="shared" si="12"/>
        <v>NA</v>
      </c>
      <c r="L13" s="41" t="str">
        <f t="shared" si="13"/>
        <v>NA</v>
      </c>
      <c r="M13" s="41" t="str">
        <f t="shared" si="14"/>
        <v>NA</v>
      </c>
      <c r="R13" s="44"/>
      <c r="S13" s="44"/>
      <c r="T13" s="44"/>
      <c r="U13" s="44"/>
      <c r="V13" s="44"/>
    </row>
    <row r="14" spans="1:38" s="16" customFormat="1" x14ac:dyDescent="0.2">
      <c r="A14" s="76" t="s">
        <v>50</v>
      </c>
      <c r="B14" s="76"/>
      <c r="C14" s="76"/>
      <c r="D14" s="77">
        <v>11694445.880000001</v>
      </c>
      <c r="E14" s="77">
        <v>11694445.880000001</v>
      </c>
      <c r="F14" s="77">
        <v>380384.08000000007</v>
      </c>
      <c r="G14" s="77">
        <v>2458463.4799999995</v>
      </c>
      <c r="H14" s="77">
        <v>0</v>
      </c>
      <c r="I14" s="77">
        <f t="shared" si="10"/>
        <v>2458463.4799999995</v>
      </c>
      <c r="J14" s="77">
        <f t="shared" si="11"/>
        <v>9235982.4000000022</v>
      </c>
      <c r="K14" s="78">
        <f t="shared" si="12"/>
        <v>0.78977512015302098</v>
      </c>
      <c r="L14" s="78">
        <f t="shared" si="13"/>
        <v>-0.96747309928976299</v>
      </c>
      <c r="M14" s="78">
        <f t="shared" si="14"/>
        <v>-0.71970016020402794</v>
      </c>
      <c r="R14" s="44"/>
      <c r="S14" s="44"/>
      <c r="T14" s="44"/>
      <c r="U14" s="44"/>
      <c r="V14" s="44"/>
    </row>
    <row r="15" spans="1:38" s="16" customFormat="1" x14ac:dyDescent="0.2">
      <c r="A15" s="16" t="s">
        <v>19</v>
      </c>
      <c r="B15" s="16" t="s">
        <v>20</v>
      </c>
      <c r="C15" s="16" t="s">
        <v>21</v>
      </c>
      <c r="D15" s="46">
        <v>0</v>
      </c>
      <c r="E15" s="46">
        <v>0</v>
      </c>
      <c r="F15" s="46">
        <v>19428.89</v>
      </c>
      <c r="G15" s="46">
        <v>122486.45000000001</v>
      </c>
      <c r="H15" s="46">
        <v>0</v>
      </c>
      <c r="I15" s="46">
        <f t="shared" si="10"/>
        <v>122486.45000000001</v>
      </c>
      <c r="J15" s="46">
        <f t="shared" si="11"/>
        <v>-122486.45000000001</v>
      </c>
      <c r="K15" s="41" t="str">
        <f t="shared" si="12"/>
        <v>NA</v>
      </c>
      <c r="L15" s="41" t="str">
        <f t="shared" si="13"/>
        <v>NA</v>
      </c>
      <c r="M15" s="41" t="str">
        <f t="shared" si="14"/>
        <v>NA</v>
      </c>
      <c r="R15" s="44"/>
      <c r="S15" s="44"/>
      <c r="T15" s="44"/>
      <c r="U15" s="44"/>
      <c r="V15" s="44"/>
    </row>
    <row r="16" spans="1:38" s="16" customFormat="1" x14ac:dyDescent="0.2">
      <c r="A16" s="76" t="s">
        <v>22</v>
      </c>
      <c r="B16" s="76"/>
      <c r="C16" s="76"/>
      <c r="D16" s="77">
        <v>0</v>
      </c>
      <c r="E16" s="77">
        <v>0</v>
      </c>
      <c r="F16" s="77">
        <v>19428.89</v>
      </c>
      <c r="G16" s="77">
        <v>122486.45000000001</v>
      </c>
      <c r="H16" s="77">
        <v>0</v>
      </c>
      <c r="I16" s="77">
        <f t="shared" si="10"/>
        <v>122486.45000000001</v>
      </c>
      <c r="J16" s="77">
        <f t="shared" si="11"/>
        <v>-122486.45000000001</v>
      </c>
      <c r="K16" s="78" t="str">
        <f t="shared" si="12"/>
        <v>NA</v>
      </c>
      <c r="L16" s="78" t="str">
        <f t="shared" si="13"/>
        <v>NA</v>
      </c>
      <c r="M16" s="78" t="str">
        <f t="shared" si="14"/>
        <v>NA</v>
      </c>
      <c r="R16" s="44"/>
      <c r="S16" s="44"/>
      <c r="T16" s="44"/>
      <c r="U16" s="44"/>
      <c r="V16" s="44"/>
    </row>
    <row r="17" spans="1:22" s="16" customFormat="1" x14ac:dyDescent="0.2">
      <c r="A17" s="16" t="s">
        <v>51</v>
      </c>
      <c r="B17" s="16" t="s">
        <v>52</v>
      </c>
      <c r="C17" s="16" t="s">
        <v>53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10"/>
        <v>0</v>
      </c>
      <c r="J17" s="46">
        <f t="shared" si="11"/>
        <v>0</v>
      </c>
      <c r="K17" s="41" t="str">
        <f t="shared" si="12"/>
        <v>NA</v>
      </c>
      <c r="L17" s="41" t="str">
        <f t="shared" si="13"/>
        <v>NA</v>
      </c>
      <c r="M17" s="41" t="str">
        <f t="shared" si="14"/>
        <v>NA</v>
      </c>
      <c r="R17" s="44"/>
      <c r="S17" s="44"/>
      <c r="T17" s="44"/>
      <c r="U17" s="44"/>
      <c r="V17" s="44"/>
    </row>
    <row r="18" spans="1:22" s="16" customFormat="1" x14ac:dyDescent="0.2">
      <c r="B18" s="16" t="s">
        <v>416</v>
      </c>
      <c r="C18" s="16" t="s">
        <v>417</v>
      </c>
      <c r="D18" s="46">
        <v>1214494</v>
      </c>
      <c r="E18" s="46">
        <v>1214494</v>
      </c>
      <c r="F18" s="46">
        <v>60627.999999999978</v>
      </c>
      <c r="G18" s="46">
        <v>747736.00000000047</v>
      </c>
      <c r="H18" s="46">
        <v>0</v>
      </c>
      <c r="I18" s="46">
        <f t="shared" si="10"/>
        <v>747736.00000000047</v>
      </c>
      <c r="J18" s="46">
        <f t="shared" si="11"/>
        <v>466757.99999999953</v>
      </c>
      <c r="K18" s="41">
        <f t="shared" si="12"/>
        <v>0.38432301847518352</v>
      </c>
      <c r="L18" s="41">
        <f t="shared" si="13"/>
        <v>-0.95007962163666515</v>
      </c>
      <c r="M18" s="41">
        <f t="shared" si="14"/>
        <v>-0.17909735796691137</v>
      </c>
      <c r="R18" s="44"/>
      <c r="S18" s="44"/>
      <c r="T18" s="44"/>
      <c r="U18" s="44"/>
      <c r="V18" s="44"/>
    </row>
    <row r="19" spans="1:22" s="16" customFormat="1" x14ac:dyDescent="0.2">
      <c r="A19" s="76" t="s">
        <v>56</v>
      </c>
      <c r="B19" s="76"/>
      <c r="C19" s="76"/>
      <c r="D19" s="77">
        <v>1214494</v>
      </c>
      <c r="E19" s="77">
        <v>1214494</v>
      </c>
      <c r="F19" s="77">
        <v>60627.999999999978</v>
      </c>
      <c r="G19" s="77">
        <v>747736.00000000047</v>
      </c>
      <c r="H19" s="77">
        <v>0</v>
      </c>
      <c r="I19" s="77">
        <f t="shared" si="10"/>
        <v>747736.00000000047</v>
      </c>
      <c r="J19" s="77">
        <f t="shared" si="11"/>
        <v>466757.99999999953</v>
      </c>
      <c r="K19" s="78">
        <f t="shared" si="12"/>
        <v>0.38432301847518352</v>
      </c>
      <c r="L19" s="78">
        <f t="shared" si="13"/>
        <v>-0.95007962163666515</v>
      </c>
      <c r="M19" s="78">
        <f t="shared" si="14"/>
        <v>-0.17909735796691137</v>
      </c>
      <c r="R19" s="44"/>
      <c r="S19" s="44"/>
      <c r="T19" s="44"/>
      <c r="U19" s="44"/>
      <c r="V19" s="44"/>
    </row>
    <row r="20" spans="1:22" s="16" customFormat="1" x14ac:dyDescent="0.2">
      <c r="A20" s="16" t="s">
        <v>418</v>
      </c>
      <c r="B20" s="16" t="s">
        <v>419</v>
      </c>
      <c r="C20" s="16" t="s">
        <v>420</v>
      </c>
      <c r="D20" s="46">
        <v>26631649.120000001</v>
      </c>
      <c r="E20" s="46">
        <v>26631649.120000001</v>
      </c>
      <c r="F20" s="46">
        <v>4594881.3599999994</v>
      </c>
      <c r="G20" s="46">
        <v>29797289.990000002</v>
      </c>
      <c r="H20" s="46">
        <v>0</v>
      </c>
      <c r="I20" s="46">
        <f t="shared" si="10"/>
        <v>29797289.990000002</v>
      </c>
      <c r="J20" s="46">
        <f t="shared" si="11"/>
        <v>-3165640.870000001</v>
      </c>
      <c r="K20" s="41">
        <f t="shared" si="12"/>
        <v>-0.11886762459718082</v>
      </c>
      <c r="L20" s="41">
        <f t="shared" si="13"/>
        <v>-0.82746538378844492</v>
      </c>
      <c r="M20" s="41">
        <f t="shared" si="14"/>
        <v>0.49182349946290782</v>
      </c>
      <c r="R20" s="44"/>
      <c r="S20" s="44"/>
      <c r="T20" s="44"/>
      <c r="U20" s="44"/>
      <c r="V20" s="44"/>
    </row>
    <row r="21" spans="1:22" s="16" customFormat="1" x14ac:dyDescent="0.2">
      <c r="B21" s="16" t="s">
        <v>421</v>
      </c>
      <c r="C21" s="16" t="s">
        <v>422</v>
      </c>
      <c r="D21" s="46">
        <v>19423204</v>
      </c>
      <c r="E21" s="46">
        <v>19423204</v>
      </c>
      <c r="F21" s="46">
        <v>1498979.2300000002</v>
      </c>
      <c r="G21" s="46">
        <v>9761389.4700000044</v>
      </c>
      <c r="H21" s="46">
        <v>0</v>
      </c>
      <c r="I21" s="46">
        <f t="shared" si="10"/>
        <v>9761389.4700000044</v>
      </c>
      <c r="J21" s="46">
        <f t="shared" si="11"/>
        <v>9661814.5299999956</v>
      </c>
      <c r="K21" s="41">
        <f t="shared" si="12"/>
        <v>0.49743670148344193</v>
      </c>
      <c r="L21" s="41">
        <f t="shared" si="13"/>
        <v>-0.922825336643738</v>
      </c>
      <c r="M21" s="41">
        <f t="shared" si="14"/>
        <v>-0.32991560197792258</v>
      </c>
      <c r="R21" s="44"/>
      <c r="S21" s="44"/>
      <c r="T21" s="44"/>
      <c r="U21" s="44"/>
      <c r="V21" s="44"/>
    </row>
    <row r="22" spans="1:22" s="16" customFormat="1" x14ac:dyDescent="0.2">
      <c r="B22" s="16" t="s">
        <v>423</v>
      </c>
      <c r="C22" s="16" t="s">
        <v>424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10"/>
        <v>0</v>
      </c>
      <c r="J22" s="46">
        <f t="shared" si="11"/>
        <v>0</v>
      </c>
      <c r="K22" s="41" t="str">
        <f t="shared" si="12"/>
        <v>NA</v>
      </c>
      <c r="L22" s="41" t="str">
        <f t="shared" si="13"/>
        <v>NA</v>
      </c>
      <c r="M22" s="41" t="str">
        <f t="shared" si="14"/>
        <v>NA</v>
      </c>
      <c r="R22" s="44"/>
      <c r="S22" s="44"/>
      <c r="T22" s="44"/>
      <c r="U22" s="44"/>
      <c r="V22" s="44"/>
    </row>
    <row r="23" spans="1:22" s="16" customFormat="1" x14ac:dyDescent="0.2">
      <c r="B23" s="16" t="s">
        <v>425</v>
      </c>
      <c r="C23" s="16" t="s">
        <v>426</v>
      </c>
      <c r="D23" s="46">
        <v>366134</v>
      </c>
      <c r="E23" s="46">
        <v>366134</v>
      </c>
      <c r="F23" s="46">
        <v>78269.670000000013</v>
      </c>
      <c r="G23" s="46">
        <v>410624.28</v>
      </c>
      <c r="H23" s="46">
        <v>0</v>
      </c>
      <c r="I23" s="46">
        <f t="shared" si="10"/>
        <v>410624.28</v>
      </c>
      <c r="J23" s="46">
        <f t="shared" si="11"/>
        <v>-44490.280000000028</v>
      </c>
      <c r="K23" s="41">
        <f t="shared" si="12"/>
        <v>-0.12151365347113359</v>
      </c>
      <c r="L23" s="41">
        <f t="shared" si="13"/>
        <v>-0.78622670934685102</v>
      </c>
      <c r="M23" s="41">
        <f t="shared" si="14"/>
        <v>0.49535153796151143</v>
      </c>
      <c r="R23" s="44"/>
      <c r="S23" s="44"/>
      <c r="T23" s="44"/>
      <c r="U23" s="44"/>
      <c r="V23" s="44"/>
    </row>
    <row r="24" spans="1:22" s="16" customFormat="1" x14ac:dyDescent="0.2">
      <c r="B24" s="16" t="s">
        <v>427</v>
      </c>
      <c r="C24" s="16" t="s">
        <v>428</v>
      </c>
      <c r="D24" s="46">
        <v>50000</v>
      </c>
      <c r="E24" s="46">
        <v>50000</v>
      </c>
      <c r="F24" s="46">
        <v>0</v>
      </c>
      <c r="G24" s="46">
        <v>0</v>
      </c>
      <c r="H24" s="46">
        <v>0</v>
      </c>
      <c r="I24" s="46">
        <f t="shared" si="10"/>
        <v>0</v>
      </c>
      <c r="J24" s="46">
        <f t="shared" si="11"/>
        <v>50000</v>
      </c>
      <c r="K24" s="41">
        <f t="shared" si="12"/>
        <v>1</v>
      </c>
      <c r="L24" s="41">
        <f t="shared" si="13"/>
        <v>-1</v>
      </c>
      <c r="M24" s="41">
        <f t="shared" si="14"/>
        <v>-1</v>
      </c>
      <c r="R24" s="44"/>
      <c r="S24" s="44"/>
      <c r="T24" s="44"/>
      <c r="U24" s="44"/>
      <c r="V24" s="44"/>
    </row>
    <row r="25" spans="1:22" s="16" customFormat="1" x14ac:dyDescent="0.2">
      <c r="B25" s="16" t="s">
        <v>429</v>
      </c>
      <c r="C25" s="16" t="s">
        <v>430</v>
      </c>
      <c r="D25" s="46">
        <v>0</v>
      </c>
      <c r="E25" s="46">
        <v>0</v>
      </c>
      <c r="F25" s="46">
        <v>0</v>
      </c>
      <c r="G25" s="46">
        <v>2471543.63</v>
      </c>
      <c r="H25" s="46">
        <v>0</v>
      </c>
      <c r="I25" s="46">
        <f t="shared" si="10"/>
        <v>2471543.63</v>
      </c>
      <c r="J25" s="46">
        <f t="shared" si="11"/>
        <v>-2471543.63</v>
      </c>
      <c r="K25" s="41" t="str">
        <f t="shared" si="12"/>
        <v>NA</v>
      </c>
      <c r="L25" s="41" t="str">
        <f t="shared" si="13"/>
        <v>NA</v>
      </c>
      <c r="M25" s="41" t="str">
        <f t="shared" si="14"/>
        <v>NA</v>
      </c>
      <c r="R25" s="44"/>
      <c r="S25" s="44"/>
      <c r="T25" s="44"/>
      <c r="U25" s="44"/>
      <c r="V25" s="44"/>
    </row>
    <row r="26" spans="1:22" s="16" customFormat="1" x14ac:dyDescent="0.2">
      <c r="B26" s="16" t="s">
        <v>431</v>
      </c>
      <c r="C26" s="16" t="s">
        <v>432</v>
      </c>
      <c r="D26" s="46">
        <v>6920828</v>
      </c>
      <c r="E26" s="46">
        <v>6920828</v>
      </c>
      <c r="F26" s="46">
        <v>1027361.2500000002</v>
      </c>
      <c r="G26" s="46">
        <v>7530882.0599999996</v>
      </c>
      <c r="H26" s="46">
        <v>0</v>
      </c>
      <c r="I26" s="46">
        <f t="shared" si="10"/>
        <v>7530882.0599999996</v>
      </c>
      <c r="J26" s="46">
        <f t="shared" si="11"/>
        <v>-610054.05999999959</v>
      </c>
      <c r="K26" s="41">
        <f t="shared" si="12"/>
        <v>-8.8147554020992808E-2</v>
      </c>
      <c r="L26" s="41">
        <f t="shared" si="13"/>
        <v>-0.85155515351631339</v>
      </c>
      <c r="M26" s="41">
        <f t="shared" si="14"/>
        <v>0.45086340536132374</v>
      </c>
      <c r="R26" s="44"/>
      <c r="S26" s="44"/>
      <c r="T26" s="44"/>
      <c r="U26" s="44"/>
      <c r="V26" s="44"/>
    </row>
    <row r="27" spans="1:22" s="16" customFormat="1" x14ac:dyDescent="0.2">
      <c r="B27" s="16" t="s">
        <v>433</v>
      </c>
      <c r="C27" s="16" t="s">
        <v>434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f t="shared" si="5"/>
        <v>0</v>
      </c>
      <c r="J27" s="46">
        <f t="shared" si="6"/>
        <v>0</v>
      </c>
      <c r="K27" s="41" t="str">
        <f t="shared" si="7"/>
        <v>NA</v>
      </c>
      <c r="L27" s="41" t="str">
        <f t="shared" si="8"/>
        <v>NA</v>
      </c>
      <c r="M27" s="41" t="str">
        <f t="shared" si="9"/>
        <v>NA</v>
      </c>
      <c r="R27" s="44"/>
      <c r="S27" s="44"/>
      <c r="T27" s="44"/>
      <c r="U27" s="44"/>
      <c r="V27" s="44"/>
    </row>
    <row r="28" spans="1:22" s="16" customFormat="1" x14ac:dyDescent="0.2">
      <c r="B28" s="16" t="s">
        <v>435</v>
      </c>
      <c r="C28" s="16" t="s">
        <v>436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f t="shared" si="5"/>
        <v>0</v>
      </c>
      <c r="J28" s="46">
        <f t="shared" si="6"/>
        <v>0</v>
      </c>
      <c r="K28" s="41" t="str">
        <f t="shared" si="7"/>
        <v>NA</v>
      </c>
      <c r="L28" s="41" t="str">
        <f t="shared" si="8"/>
        <v>NA</v>
      </c>
      <c r="M28" s="41" t="str">
        <f t="shared" si="9"/>
        <v>NA</v>
      </c>
      <c r="R28" s="44"/>
      <c r="S28" s="44"/>
      <c r="T28" s="44"/>
      <c r="U28" s="44"/>
      <c r="V28" s="44"/>
    </row>
    <row r="29" spans="1:22" s="16" customFormat="1" x14ac:dyDescent="0.2">
      <c r="B29" s="16" t="s">
        <v>437</v>
      </c>
      <c r="C29" s="16" t="s">
        <v>438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5"/>
        <v>0</v>
      </c>
      <c r="J29" s="46">
        <f t="shared" si="6"/>
        <v>0</v>
      </c>
      <c r="K29" s="41" t="str">
        <f t="shared" si="7"/>
        <v>NA</v>
      </c>
      <c r="L29" s="41" t="str">
        <f t="shared" si="8"/>
        <v>NA</v>
      </c>
      <c r="M29" s="41" t="str">
        <f t="shared" si="9"/>
        <v>NA</v>
      </c>
      <c r="R29" s="44"/>
      <c r="S29" s="44"/>
      <c r="T29" s="44"/>
      <c r="U29" s="44"/>
      <c r="V29" s="44"/>
    </row>
    <row r="30" spans="1:22" s="16" customFormat="1" x14ac:dyDescent="0.2">
      <c r="B30" s="16" t="s">
        <v>439</v>
      </c>
      <c r="C30" s="16" t="s">
        <v>440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f t="shared" si="5"/>
        <v>0</v>
      </c>
      <c r="J30" s="46">
        <f t="shared" si="6"/>
        <v>0</v>
      </c>
      <c r="K30" s="41" t="str">
        <f t="shared" si="7"/>
        <v>NA</v>
      </c>
      <c r="L30" s="41" t="str">
        <f t="shared" si="8"/>
        <v>NA</v>
      </c>
      <c r="M30" s="41" t="str">
        <f t="shared" si="9"/>
        <v>NA</v>
      </c>
      <c r="R30" s="44"/>
      <c r="S30" s="44"/>
      <c r="T30" s="44"/>
      <c r="U30" s="44"/>
      <c r="V30" s="44"/>
    </row>
    <row r="31" spans="1:22" s="16" customFormat="1" x14ac:dyDescent="0.2">
      <c r="B31" s="16" t="s">
        <v>441</v>
      </c>
      <c r="C31" s="16" t="s">
        <v>442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5"/>
        <v>0</v>
      </c>
      <c r="J31" s="46">
        <f t="shared" si="6"/>
        <v>0</v>
      </c>
      <c r="K31" s="41" t="str">
        <f t="shared" si="7"/>
        <v>NA</v>
      </c>
      <c r="L31" s="41" t="str">
        <f t="shared" si="8"/>
        <v>NA</v>
      </c>
      <c r="M31" s="41" t="str">
        <f t="shared" si="9"/>
        <v>NA</v>
      </c>
      <c r="R31" s="44"/>
      <c r="S31" s="44"/>
      <c r="T31" s="44"/>
      <c r="U31" s="44"/>
      <c r="V31" s="44"/>
    </row>
    <row r="32" spans="1:22" s="16" customFormat="1" x14ac:dyDescent="0.2">
      <c r="B32" s="16" t="s">
        <v>443</v>
      </c>
      <c r="C32" s="16" t="s">
        <v>444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5"/>
        <v>0</v>
      </c>
      <c r="J32" s="46">
        <f t="shared" si="6"/>
        <v>0</v>
      </c>
      <c r="K32" s="41" t="str">
        <f t="shared" si="7"/>
        <v>NA</v>
      </c>
      <c r="L32" s="41" t="str">
        <f t="shared" si="8"/>
        <v>NA</v>
      </c>
      <c r="M32" s="41" t="str">
        <f t="shared" si="9"/>
        <v>NA</v>
      </c>
      <c r="R32" s="44"/>
      <c r="S32" s="44"/>
      <c r="T32" s="44"/>
      <c r="U32" s="44"/>
      <c r="V32" s="44"/>
    </row>
    <row r="33" spans="1:38" s="16" customFormat="1" x14ac:dyDescent="0.2">
      <c r="B33" s="16" t="s">
        <v>445</v>
      </c>
      <c r="C33" s="16" t="s">
        <v>446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5"/>
        <v>0</v>
      </c>
      <c r="J33" s="46">
        <f t="shared" si="6"/>
        <v>0</v>
      </c>
      <c r="K33" s="41" t="str">
        <f t="shared" si="7"/>
        <v>NA</v>
      </c>
      <c r="L33" s="41" t="str">
        <f t="shared" si="8"/>
        <v>NA</v>
      </c>
      <c r="M33" s="41" t="str">
        <f t="shared" si="9"/>
        <v>NA</v>
      </c>
      <c r="R33" s="44"/>
      <c r="S33" s="44"/>
      <c r="T33" s="44"/>
      <c r="U33" s="44"/>
      <c r="V33" s="44"/>
    </row>
    <row r="34" spans="1:38" s="16" customFormat="1" x14ac:dyDescent="0.2">
      <c r="B34" s="16" t="s">
        <v>447</v>
      </c>
      <c r="C34" s="16" t="s">
        <v>448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f t="shared" si="5"/>
        <v>0</v>
      </c>
      <c r="J34" s="46">
        <f t="shared" si="6"/>
        <v>0</v>
      </c>
      <c r="K34" s="41" t="str">
        <f t="shared" si="7"/>
        <v>NA</v>
      </c>
      <c r="L34" s="41" t="str">
        <f t="shared" si="8"/>
        <v>NA</v>
      </c>
      <c r="M34" s="41" t="str">
        <f t="shared" si="9"/>
        <v>NA</v>
      </c>
      <c r="R34" s="44"/>
      <c r="S34" s="44"/>
      <c r="T34" s="44"/>
      <c r="U34" s="44"/>
      <c r="V34" s="44"/>
    </row>
    <row r="35" spans="1:38" s="16" customFormat="1" x14ac:dyDescent="0.2">
      <c r="B35" s="16" t="s">
        <v>449</v>
      </c>
      <c r="C35" s="16" t="s">
        <v>450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f t="shared" si="5"/>
        <v>0</v>
      </c>
      <c r="J35" s="46">
        <f t="shared" si="6"/>
        <v>0</v>
      </c>
      <c r="K35" s="41" t="str">
        <f t="shared" si="7"/>
        <v>NA</v>
      </c>
      <c r="L35" s="41" t="str">
        <f t="shared" si="8"/>
        <v>NA</v>
      </c>
      <c r="M35" s="41" t="str">
        <f t="shared" si="9"/>
        <v>NA</v>
      </c>
      <c r="R35" s="44"/>
      <c r="S35" s="44"/>
      <c r="T35" s="44"/>
      <c r="U35" s="44"/>
      <c r="V35" s="44"/>
    </row>
    <row r="36" spans="1:38" s="16" customFormat="1" x14ac:dyDescent="0.2">
      <c r="A36" s="76" t="s">
        <v>451</v>
      </c>
      <c r="B36" s="76"/>
      <c r="C36" s="76"/>
      <c r="D36" s="77">
        <v>53391815.120000005</v>
      </c>
      <c r="E36" s="77">
        <v>53391815.120000005</v>
      </c>
      <c r="F36" s="77">
        <v>7199491.5099999998</v>
      </c>
      <c r="G36" s="77">
        <v>49971729.430000015</v>
      </c>
      <c r="H36" s="77">
        <v>0</v>
      </c>
      <c r="I36" s="77">
        <f t="shared" si="5"/>
        <v>49971729.430000015</v>
      </c>
      <c r="J36" s="77">
        <f t="shared" si="6"/>
        <v>3420085.6899999902</v>
      </c>
      <c r="K36" s="78">
        <f t="shared" si="7"/>
        <v>6.4056366735486064E-2</v>
      </c>
      <c r="L36" s="78">
        <f t="shared" si="8"/>
        <v>-0.86515739362262012</v>
      </c>
      <c r="M36" s="78">
        <f t="shared" si="9"/>
        <v>0.24792484435268525</v>
      </c>
      <c r="R36" s="44"/>
      <c r="S36" s="44"/>
      <c r="T36" s="44"/>
      <c r="U36" s="44"/>
      <c r="V36" s="44"/>
    </row>
    <row r="37" spans="1:38" s="16" customFormat="1" x14ac:dyDescent="0.2">
      <c r="A37" s="16" t="s">
        <v>23</v>
      </c>
      <c r="B37" s="16" t="s">
        <v>24</v>
      </c>
      <c r="C37" s="16" t="s">
        <v>25</v>
      </c>
      <c r="D37" s="46">
        <v>2800000</v>
      </c>
      <c r="E37" s="46">
        <v>2800000</v>
      </c>
      <c r="F37" s="46">
        <v>0</v>
      </c>
      <c r="G37" s="46">
        <v>0</v>
      </c>
      <c r="H37" s="46">
        <v>0</v>
      </c>
      <c r="I37" s="46">
        <f t="shared" si="5"/>
        <v>0</v>
      </c>
      <c r="J37" s="46">
        <f t="shared" si="6"/>
        <v>2800000</v>
      </c>
      <c r="K37" s="41">
        <f t="shared" si="7"/>
        <v>1</v>
      </c>
      <c r="L37" s="41">
        <f t="shared" si="8"/>
        <v>-1</v>
      </c>
      <c r="M37" s="41">
        <f t="shared" si="9"/>
        <v>-1</v>
      </c>
      <c r="R37" s="44"/>
      <c r="S37" s="44"/>
      <c r="T37" s="44"/>
      <c r="U37" s="44"/>
      <c r="V37" s="44"/>
    </row>
    <row r="38" spans="1:38" s="16" customFormat="1" x14ac:dyDescent="0.2">
      <c r="B38" s="16" t="s">
        <v>452</v>
      </c>
      <c r="C38" s="16" t="s">
        <v>453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5"/>
        <v>0</v>
      </c>
      <c r="J38" s="46">
        <f t="shared" si="6"/>
        <v>0</v>
      </c>
      <c r="K38" s="41" t="str">
        <f t="shared" si="7"/>
        <v>NA</v>
      </c>
      <c r="L38" s="41" t="str">
        <f t="shared" si="8"/>
        <v>NA</v>
      </c>
      <c r="M38" s="41" t="str">
        <f t="shared" si="9"/>
        <v>NA</v>
      </c>
      <c r="R38" s="44"/>
      <c r="S38" s="44"/>
      <c r="T38" s="44"/>
      <c r="U38" s="44"/>
      <c r="V38" s="44"/>
    </row>
    <row r="39" spans="1:38" s="16" customFormat="1" x14ac:dyDescent="0.2">
      <c r="A39" s="76" t="s">
        <v>26</v>
      </c>
      <c r="B39" s="76"/>
      <c r="C39" s="76"/>
      <c r="D39" s="77">
        <v>2800000</v>
      </c>
      <c r="E39" s="77">
        <v>2800000</v>
      </c>
      <c r="F39" s="77">
        <v>0</v>
      </c>
      <c r="G39" s="77">
        <v>0</v>
      </c>
      <c r="H39" s="77">
        <v>0</v>
      </c>
      <c r="I39" s="77">
        <f t="shared" si="5"/>
        <v>0</v>
      </c>
      <c r="J39" s="77">
        <f t="shared" si="6"/>
        <v>2800000</v>
      </c>
      <c r="K39" s="78">
        <f t="shared" si="7"/>
        <v>1</v>
      </c>
      <c r="L39" s="78">
        <f t="shared" si="8"/>
        <v>-1</v>
      </c>
      <c r="M39" s="78">
        <f t="shared" si="9"/>
        <v>-1</v>
      </c>
      <c r="R39" s="44"/>
      <c r="S39" s="44"/>
      <c r="T39" s="44"/>
      <c r="U39" s="44"/>
      <c r="V39" s="44"/>
    </row>
    <row r="40" spans="1:38" s="17" customFormat="1" x14ac:dyDescent="0.2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</row>
    <row r="41" spans="1:38" s="7" customFormat="1" ht="15.75" x14ac:dyDescent="0.25">
      <c r="A41" s="25" t="s">
        <v>28</v>
      </c>
      <c r="B41" s="32"/>
      <c r="C41" s="25"/>
      <c r="D41" s="6">
        <f>+D14+D16+D19+D36+D39</f>
        <v>69100755</v>
      </c>
      <c r="E41" s="6">
        <f t="shared" ref="E41:J41" si="15">+E14+E16+E19+E36+E39</f>
        <v>69100755</v>
      </c>
      <c r="F41" s="6">
        <f t="shared" si="15"/>
        <v>7659932.4799999995</v>
      </c>
      <c r="G41" s="6">
        <f t="shared" si="15"/>
        <v>53300415.360000014</v>
      </c>
      <c r="H41" s="6">
        <f t="shared" si="15"/>
        <v>0</v>
      </c>
      <c r="I41" s="6">
        <f t="shared" si="15"/>
        <v>53300415.360000014</v>
      </c>
      <c r="J41" s="6">
        <f t="shared" si="15"/>
        <v>15800339.639999993</v>
      </c>
      <c r="K41" s="38">
        <f t="shared" ref="K41:K87" si="16">IF(E41=0,"NA",J41/E41)</f>
        <v>0.22865654130696536</v>
      </c>
      <c r="L41" s="38">
        <f>IF(E41=0,"NA",(  ( F41 - (E41/$L$6)) / (E41/$L$6)))</f>
        <v>-0.88914835329946829</v>
      </c>
      <c r="M41" s="38">
        <f>IF(E41=0,"NA",(  ( G41 - ($M$6*(E41/12))) / ($M$6*(E41/12))))</f>
        <v>2.8457944924046331E-2</v>
      </c>
      <c r="O41" s="17"/>
      <c r="P41" s="17"/>
      <c r="Q41" s="17"/>
      <c r="R41" s="17"/>
      <c r="S41" s="17"/>
      <c r="T41" s="17"/>
      <c r="U41" s="17"/>
      <c r="V41" s="17"/>
      <c r="W41" s="17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 x14ac:dyDescent="0.2">
      <c r="K42" s="40"/>
      <c r="O42" s="17"/>
      <c r="P42" s="17"/>
      <c r="Q42" s="17"/>
      <c r="R42" s="17"/>
      <c r="S42" s="17"/>
      <c r="T42" s="17"/>
      <c r="U42" s="17"/>
      <c r="V42" s="17"/>
      <c r="W42" s="17"/>
    </row>
    <row r="43" spans="1:38" s="17" customFormat="1" x14ac:dyDescent="0.2">
      <c r="A43" s="17" t="s">
        <v>125</v>
      </c>
      <c r="B43" s="17" t="s">
        <v>84</v>
      </c>
      <c r="C43" s="17" t="s">
        <v>85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77" si="17">SUM(G43:H43)</f>
        <v>0</v>
      </c>
      <c r="J43" s="18">
        <f t="shared" ref="J43:J77" si="18">E43-I43</f>
        <v>0</v>
      </c>
      <c r="K43" s="37" t="str">
        <f t="shared" ref="K43:K77" si="19">IF(E43=0,"NA",J43/E43)</f>
        <v>NA</v>
      </c>
      <c r="L43" s="37" t="str">
        <f t="shared" ref="L43:L77" si="20">IF(E43=0,"NA",(  ( F43 - (E43/$L$6)) / (E43/$L$6)))</f>
        <v>NA</v>
      </c>
      <c r="M43" s="37" t="str">
        <f t="shared" ref="M43:M77" si="21">IF(E43=0,"NA",(  ( G43 - ($M$6*(E43/12))) / ($M$6*(E43/12))))</f>
        <v>NA</v>
      </c>
    </row>
    <row r="44" spans="1:38" s="17" customFormat="1" x14ac:dyDescent="0.2">
      <c r="B44" s="17" t="s">
        <v>102</v>
      </c>
      <c r="C44" s="17" t="s">
        <v>103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17"/>
        <v>0</v>
      </c>
      <c r="J44" s="18">
        <f t="shared" si="18"/>
        <v>0</v>
      </c>
      <c r="K44" s="37" t="str">
        <f t="shared" si="19"/>
        <v>NA</v>
      </c>
      <c r="L44" s="37" t="str">
        <f t="shared" si="20"/>
        <v>NA</v>
      </c>
      <c r="M44" s="37" t="str">
        <f t="shared" si="21"/>
        <v>NA</v>
      </c>
    </row>
    <row r="45" spans="1:38" s="17" customFormat="1" x14ac:dyDescent="0.2">
      <c r="B45" s="17" t="s">
        <v>480</v>
      </c>
      <c r="C45" s="17" t="s">
        <v>481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7"/>
        <v>0</v>
      </c>
      <c r="J45" s="18">
        <f t="shared" si="18"/>
        <v>0</v>
      </c>
      <c r="K45" s="37" t="str">
        <f t="shared" si="19"/>
        <v>NA</v>
      </c>
      <c r="L45" s="37" t="str">
        <f t="shared" si="20"/>
        <v>NA</v>
      </c>
      <c r="M45" s="37" t="str">
        <f t="shared" si="21"/>
        <v>NA</v>
      </c>
    </row>
    <row r="46" spans="1:38" s="17" customFormat="1" x14ac:dyDescent="0.2">
      <c r="A46" s="62" t="s">
        <v>126</v>
      </c>
      <c r="B46" s="62"/>
      <c r="C46" s="62"/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f t="shared" si="17"/>
        <v>0</v>
      </c>
      <c r="J46" s="64">
        <f t="shared" si="18"/>
        <v>0</v>
      </c>
      <c r="K46" s="65" t="str">
        <f t="shared" si="19"/>
        <v>NA</v>
      </c>
      <c r="L46" s="65" t="str">
        <f t="shared" si="20"/>
        <v>NA</v>
      </c>
      <c r="M46" s="65" t="str">
        <f t="shared" si="21"/>
        <v>NA</v>
      </c>
    </row>
    <row r="47" spans="1:38" s="17" customFormat="1" x14ac:dyDescent="0.2">
      <c r="A47" s="17" t="s">
        <v>127</v>
      </c>
      <c r="B47" s="17" t="s">
        <v>128</v>
      </c>
      <c r="C47" s="17" t="s">
        <v>129</v>
      </c>
      <c r="D47" s="18">
        <v>66790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17"/>
        <v>0</v>
      </c>
      <c r="J47" s="18">
        <f t="shared" si="18"/>
        <v>0</v>
      </c>
      <c r="K47" s="37" t="str">
        <f t="shared" si="19"/>
        <v>NA</v>
      </c>
      <c r="L47" s="37" t="str">
        <f t="shared" si="20"/>
        <v>NA</v>
      </c>
      <c r="M47" s="37" t="str">
        <f t="shared" si="21"/>
        <v>NA</v>
      </c>
    </row>
    <row r="48" spans="1:38" s="17" customFormat="1" x14ac:dyDescent="0.2">
      <c r="B48" s="17" t="s">
        <v>72</v>
      </c>
      <c r="C48" s="17" t="s">
        <v>73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7"/>
        <v>0</v>
      </c>
      <c r="J48" s="18">
        <f t="shared" si="18"/>
        <v>0</v>
      </c>
      <c r="K48" s="37" t="str">
        <f t="shared" si="19"/>
        <v>NA</v>
      </c>
      <c r="L48" s="37" t="str">
        <f t="shared" si="20"/>
        <v>NA</v>
      </c>
      <c r="M48" s="37" t="str">
        <f t="shared" si="21"/>
        <v>NA</v>
      </c>
    </row>
    <row r="49" spans="1:22" s="17" customFormat="1" x14ac:dyDescent="0.2">
      <c r="B49" s="17" t="s">
        <v>76</v>
      </c>
      <c r="C49" s="17" t="s">
        <v>77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si="17"/>
        <v>0</v>
      </c>
      <c r="J49" s="18">
        <f t="shared" si="18"/>
        <v>0</v>
      </c>
      <c r="K49" s="37" t="str">
        <f t="shared" si="19"/>
        <v>NA</v>
      </c>
      <c r="L49" s="37" t="str">
        <f t="shared" si="20"/>
        <v>NA</v>
      </c>
      <c r="M49" s="37" t="str">
        <f t="shared" si="21"/>
        <v>NA</v>
      </c>
    </row>
    <row r="50" spans="1:22" s="17" customFormat="1" x14ac:dyDescent="0.2">
      <c r="B50" s="17" t="s">
        <v>82</v>
      </c>
      <c r="C50" s="17" t="s">
        <v>83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17"/>
        <v>0</v>
      </c>
      <c r="J50" s="18">
        <f t="shared" si="18"/>
        <v>0</v>
      </c>
      <c r="K50" s="37" t="str">
        <f t="shared" si="19"/>
        <v>NA</v>
      </c>
      <c r="L50" s="37" t="str">
        <f t="shared" si="20"/>
        <v>NA</v>
      </c>
      <c r="M50" s="37" t="str">
        <f t="shared" si="21"/>
        <v>NA</v>
      </c>
    </row>
    <row r="51" spans="1:22" s="17" customFormat="1" x14ac:dyDescent="0.2">
      <c r="A51" s="62" t="s">
        <v>132</v>
      </c>
      <c r="B51" s="62"/>
      <c r="C51" s="62"/>
      <c r="D51" s="64">
        <v>66790</v>
      </c>
      <c r="E51" s="64">
        <v>0</v>
      </c>
      <c r="F51" s="64">
        <v>0</v>
      </c>
      <c r="G51" s="64">
        <v>0</v>
      </c>
      <c r="H51" s="64">
        <v>0</v>
      </c>
      <c r="I51" s="64">
        <f t="shared" si="17"/>
        <v>0</v>
      </c>
      <c r="J51" s="64">
        <f t="shared" si="18"/>
        <v>0</v>
      </c>
      <c r="K51" s="65" t="str">
        <f t="shared" si="19"/>
        <v>NA</v>
      </c>
      <c r="L51" s="65" t="str">
        <f t="shared" si="20"/>
        <v>NA</v>
      </c>
      <c r="M51" s="65" t="str">
        <f t="shared" si="21"/>
        <v>NA</v>
      </c>
    </row>
    <row r="52" spans="1:22" s="17" customFormat="1" x14ac:dyDescent="0.2">
      <c r="A52" s="17" t="s">
        <v>141</v>
      </c>
      <c r="B52" s="17" t="s">
        <v>76</v>
      </c>
      <c r="C52" s="17" t="s">
        <v>77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si="17"/>
        <v>0</v>
      </c>
      <c r="J52" s="18">
        <f t="shared" si="18"/>
        <v>0</v>
      </c>
      <c r="K52" s="37" t="str">
        <f t="shared" si="19"/>
        <v>NA</v>
      </c>
      <c r="L52" s="37" t="str">
        <f t="shared" si="20"/>
        <v>NA</v>
      </c>
      <c r="M52" s="37" t="str">
        <f t="shared" si="21"/>
        <v>NA</v>
      </c>
    </row>
    <row r="53" spans="1:22" s="17" customFormat="1" x14ac:dyDescent="0.2">
      <c r="A53" s="62" t="s">
        <v>142</v>
      </c>
      <c r="B53" s="62"/>
      <c r="C53" s="62"/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f t="shared" si="17"/>
        <v>0</v>
      </c>
      <c r="J53" s="64">
        <f t="shared" si="18"/>
        <v>0</v>
      </c>
      <c r="K53" s="65" t="str">
        <f t="shared" si="19"/>
        <v>NA</v>
      </c>
      <c r="L53" s="65" t="str">
        <f t="shared" si="20"/>
        <v>NA</v>
      </c>
      <c r="M53" s="65" t="str">
        <f t="shared" si="21"/>
        <v>NA</v>
      </c>
    </row>
    <row r="54" spans="1:22" s="17" customFormat="1" x14ac:dyDescent="0.2">
      <c r="A54" s="17" t="s">
        <v>143</v>
      </c>
      <c r="B54" s="17" t="s">
        <v>67</v>
      </c>
      <c r="C54" s="17" t="s">
        <v>66</v>
      </c>
      <c r="D54" s="18"/>
      <c r="E54" s="18"/>
      <c r="F54" s="18">
        <v>0</v>
      </c>
      <c r="G54" s="18">
        <v>0</v>
      </c>
      <c r="H54" s="18">
        <v>0</v>
      </c>
      <c r="I54" s="18">
        <f t="shared" si="17"/>
        <v>0</v>
      </c>
      <c r="J54" s="18">
        <f t="shared" si="18"/>
        <v>0</v>
      </c>
      <c r="K54" s="37" t="str">
        <f t="shared" si="19"/>
        <v>NA</v>
      </c>
      <c r="L54" s="37" t="str">
        <f t="shared" si="20"/>
        <v>NA</v>
      </c>
      <c r="M54" s="37" t="str">
        <f t="shared" si="21"/>
        <v>NA</v>
      </c>
    </row>
    <row r="55" spans="1:22" s="17" customFormat="1" x14ac:dyDescent="0.2">
      <c r="B55" s="17" t="s">
        <v>68</v>
      </c>
      <c r="C55" s="17" t="s">
        <v>69</v>
      </c>
      <c r="D55" s="18">
        <v>193624</v>
      </c>
      <c r="E55" s="18">
        <v>0</v>
      </c>
      <c r="F55" s="18">
        <v>8758.68</v>
      </c>
      <c r="G55" s="18">
        <v>103045.16</v>
      </c>
      <c r="H55" s="18">
        <v>0</v>
      </c>
      <c r="I55" s="18">
        <f t="shared" si="17"/>
        <v>103045.16</v>
      </c>
      <c r="J55" s="18">
        <f t="shared" si="18"/>
        <v>-103045.16</v>
      </c>
      <c r="K55" s="37" t="str">
        <f t="shared" si="19"/>
        <v>NA</v>
      </c>
      <c r="L55" s="37" t="str">
        <f t="shared" si="20"/>
        <v>NA</v>
      </c>
      <c r="M55" s="37" t="str">
        <f t="shared" si="21"/>
        <v>NA</v>
      </c>
    </row>
    <row r="56" spans="1:22" s="17" customFormat="1" x14ac:dyDescent="0.2">
      <c r="B56" s="17" t="s">
        <v>128</v>
      </c>
      <c r="C56" s="17" t="s">
        <v>129</v>
      </c>
      <c r="D56" s="18">
        <v>0</v>
      </c>
      <c r="E56" s="18">
        <v>66790</v>
      </c>
      <c r="F56" s="18">
        <v>0</v>
      </c>
      <c r="G56" s="18">
        <v>0</v>
      </c>
      <c r="H56" s="18">
        <v>0</v>
      </c>
      <c r="I56" s="18">
        <f t="shared" si="17"/>
        <v>0</v>
      </c>
      <c r="J56" s="18">
        <f t="shared" si="18"/>
        <v>66790</v>
      </c>
      <c r="K56" s="37">
        <f t="shared" si="19"/>
        <v>1</v>
      </c>
      <c r="L56" s="37">
        <f t="shared" si="20"/>
        <v>-1</v>
      </c>
      <c r="M56" s="37">
        <f t="shared" si="21"/>
        <v>-1</v>
      </c>
      <c r="R56" s="23"/>
      <c r="S56" s="23"/>
      <c r="T56" s="23"/>
      <c r="U56" s="23"/>
      <c r="V56" s="23"/>
    </row>
    <row r="57" spans="1:22" s="17" customFormat="1" x14ac:dyDescent="0.2">
      <c r="B57" s="17" t="s">
        <v>130</v>
      </c>
      <c r="C57" s="17" t="s">
        <v>131</v>
      </c>
      <c r="D57" s="18"/>
      <c r="E57" s="18"/>
      <c r="F57" s="18">
        <v>0</v>
      </c>
      <c r="G57" s="18">
        <v>0</v>
      </c>
      <c r="H57" s="18">
        <v>0</v>
      </c>
      <c r="I57" s="18">
        <f t="shared" si="17"/>
        <v>0</v>
      </c>
      <c r="J57" s="18">
        <f t="shared" si="18"/>
        <v>0</v>
      </c>
      <c r="K57" s="37" t="str">
        <f t="shared" si="19"/>
        <v>NA</v>
      </c>
      <c r="L57" s="37" t="str">
        <f t="shared" si="20"/>
        <v>NA</v>
      </c>
      <c r="M57" s="37" t="str">
        <f t="shared" si="21"/>
        <v>NA</v>
      </c>
    </row>
    <row r="58" spans="1:22" s="17" customFormat="1" x14ac:dyDescent="0.2">
      <c r="B58" s="17" t="s">
        <v>483</v>
      </c>
      <c r="C58" s="17" t="s">
        <v>484</v>
      </c>
      <c r="D58" s="18">
        <v>18545009.050000001</v>
      </c>
      <c r="E58" s="18">
        <v>18545009.050000001</v>
      </c>
      <c r="F58" s="18">
        <v>1426778.919999999</v>
      </c>
      <c r="G58" s="18">
        <v>10798574.080000002</v>
      </c>
      <c r="H58" s="18">
        <v>0</v>
      </c>
      <c r="I58" s="18">
        <f t="shared" si="17"/>
        <v>10798574.080000002</v>
      </c>
      <c r="J58" s="18">
        <f t="shared" si="18"/>
        <v>7746434.9699999988</v>
      </c>
      <c r="K58" s="37">
        <f t="shared" si="19"/>
        <v>0.41770995900376756</v>
      </c>
      <c r="L58" s="37">
        <f t="shared" si="20"/>
        <v>-0.92306399440662457</v>
      </c>
      <c r="M58" s="37">
        <f t="shared" si="21"/>
        <v>-0.22361327867169015</v>
      </c>
    </row>
    <row r="59" spans="1:22" s="17" customFormat="1" x14ac:dyDescent="0.2">
      <c r="B59" s="17" t="s">
        <v>70</v>
      </c>
      <c r="C59" s="17" t="s">
        <v>71</v>
      </c>
      <c r="D59" s="18">
        <v>1927668.83</v>
      </c>
      <c r="E59" s="18">
        <v>1927668.83</v>
      </c>
      <c r="F59" s="18">
        <v>126679.13</v>
      </c>
      <c r="G59" s="18">
        <v>995868.18</v>
      </c>
      <c r="H59" s="18">
        <v>0</v>
      </c>
      <c r="I59" s="18">
        <f t="shared" si="17"/>
        <v>995868.18</v>
      </c>
      <c r="J59" s="18">
        <f t="shared" si="18"/>
        <v>931800.65</v>
      </c>
      <c r="K59" s="37">
        <f t="shared" si="19"/>
        <v>0.48338212222895155</v>
      </c>
      <c r="L59" s="37">
        <f t="shared" si="20"/>
        <v>-0.93428376906421218</v>
      </c>
      <c r="M59" s="37">
        <f t="shared" si="21"/>
        <v>-0.3111761629719354</v>
      </c>
    </row>
    <row r="60" spans="1:22" s="17" customFormat="1" x14ac:dyDescent="0.2">
      <c r="B60" s="17" t="s">
        <v>120</v>
      </c>
      <c r="C60" s="17" t="s">
        <v>121</v>
      </c>
      <c r="D60" s="18">
        <v>251356</v>
      </c>
      <c r="E60" s="18">
        <v>251356</v>
      </c>
      <c r="F60" s="18">
        <v>0</v>
      </c>
      <c r="G60" s="18">
        <v>0</v>
      </c>
      <c r="H60" s="18">
        <v>0</v>
      </c>
      <c r="I60" s="18">
        <f t="shared" si="17"/>
        <v>0</v>
      </c>
      <c r="J60" s="18">
        <f t="shared" si="18"/>
        <v>251356</v>
      </c>
      <c r="K60" s="37">
        <f t="shared" si="19"/>
        <v>1</v>
      </c>
      <c r="L60" s="37">
        <f t="shared" si="20"/>
        <v>-1</v>
      </c>
      <c r="M60" s="37">
        <f t="shared" si="21"/>
        <v>-1</v>
      </c>
    </row>
    <row r="61" spans="1:22" s="17" customFormat="1" x14ac:dyDescent="0.2">
      <c r="B61" s="17" t="s">
        <v>72</v>
      </c>
      <c r="C61" s="17" t="s">
        <v>73</v>
      </c>
      <c r="D61" s="18">
        <v>0</v>
      </c>
      <c r="E61" s="18">
        <v>0</v>
      </c>
      <c r="F61" s="18">
        <v>0</v>
      </c>
      <c r="G61" s="18">
        <v>2000</v>
      </c>
      <c r="H61" s="18">
        <v>0</v>
      </c>
      <c r="I61" s="18">
        <f t="shared" si="17"/>
        <v>2000</v>
      </c>
      <c r="J61" s="18">
        <f t="shared" si="18"/>
        <v>-2000</v>
      </c>
      <c r="K61" s="37" t="str">
        <f t="shared" si="19"/>
        <v>NA</v>
      </c>
      <c r="L61" s="37" t="str">
        <f t="shared" si="20"/>
        <v>NA</v>
      </c>
      <c r="M61" s="37" t="str">
        <f t="shared" si="21"/>
        <v>NA</v>
      </c>
    </row>
    <row r="62" spans="1:22" s="17" customFormat="1" x14ac:dyDescent="0.2">
      <c r="B62" s="17" t="s">
        <v>74</v>
      </c>
      <c r="C62" s="17" t="s">
        <v>75</v>
      </c>
      <c r="D62" s="18">
        <v>5210730</v>
      </c>
      <c r="E62" s="18">
        <v>5210730</v>
      </c>
      <c r="F62" s="18">
        <v>419650.69999999984</v>
      </c>
      <c r="G62" s="18">
        <v>3036769.1799999992</v>
      </c>
      <c r="H62" s="18">
        <v>0</v>
      </c>
      <c r="I62" s="18">
        <f t="shared" si="17"/>
        <v>3036769.1799999992</v>
      </c>
      <c r="J62" s="18">
        <f t="shared" si="18"/>
        <v>2173960.8200000008</v>
      </c>
      <c r="K62" s="37">
        <f t="shared" si="19"/>
        <v>0.41720849477904265</v>
      </c>
      <c r="L62" s="37">
        <f t="shared" si="20"/>
        <v>-0.91946412498824537</v>
      </c>
      <c r="M62" s="37">
        <f t="shared" si="21"/>
        <v>-0.22294465970539015</v>
      </c>
    </row>
    <row r="63" spans="1:22" s="17" customFormat="1" x14ac:dyDescent="0.2">
      <c r="B63" s="17" t="s">
        <v>76</v>
      </c>
      <c r="C63" s="17" t="s">
        <v>77</v>
      </c>
      <c r="D63" s="18">
        <v>1532459.6500000006</v>
      </c>
      <c r="E63" s="18">
        <v>1532459.6500000006</v>
      </c>
      <c r="F63" s="18">
        <v>126785.28999999991</v>
      </c>
      <c r="G63" s="18">
        <v>905165.45999999973</v>
      </c>
      <c r="H63" s="18">
        <v>0</v>
      </c>
      <c r="I63" s="18">
        <f t="shared" si="17"/>
        <v>905165.45999999973</v>
      </c>
      <c r="J63" s="18">
        <f t="shared" si="18"/>
        <v>627294.19000000088</v>
      </c>
      <c r="K63" s="37">
        <f t="shared" si="19"/>
        <v>0.40933814472700841</v>
      </c>
      <c r="L63" s="37">
        <f t="shared" si="20"/>
        <v>-0.9172668004668183</v>
      </c>
      <c r="M63" s="37">
        <f t="shared" si="21"/>
        <v>-0.21245085963601124</v>
      </c>
    </row>
    <row r="64" spans="1:22" s="17" customFormat="1" x14ac:dyDescent="0.2">
      <c r="B64" s="17" t="s">
        <v>78</v>
      </c>
      <c r="C64" s="17" t="s">
        <v>79</v>
      </c>
      <c r="D64" s="18">
        <v>7005</v>
      </c>
      <c r="E64" s="18">
        <v>7005</v>
      </c>
      <c r="F64" s="18">
        <v>0</v>
      </c>
      <c r="G64" s="18">
        <v>0</v>
      </c>
      <c r="H64" s="18">
        <v>0</v>
      </c>
      <c r="I64" s="18">
        <f t="shared" si="17"/>
        <v>0</v>
      </c>
      <c r="J64" s="18">
        <f t="shared" si="18"/>
        <v>7005</v>
      </c>
      <c r="K64" s="37">
        <f t="shared" si="19"/>
        <v>1</v>
      </c>
      <c r="L64" s="37">
        <f t="shared" si="20"/>
        <v>-1</v>
      </c>
      <c r="M64" s="37">
        <f t="shared" si="21"/>
        <v>-1</v>
      </c>
    </row>
    <row r="65" spans="2:13" s="17" customFormat="1" x14ac:dyDescent="0.2">
      <c r="B65" s="17" t="s">
        <v>80</v>
      </c>
      <c r="C65" s="17" t="s">
        <v>81</v>
      </c>
      <c r="D65" s="18">
        <v>109053.63</v>
      </c>
      <c r="E65" s="18">
        <v>109053.63</v>
      </c>
      <c r="F65" s="18">
        <v>30844.07</v>
      </c>
      <c r="G65" s="18">
        <v>464802.93</v>
      </c>
      <c r="H65" s="18">
        <v>0</v>
      </c>
      <c r="I65" s="18">
        <f t="shared" si="17"/>
        <v>464802.93</v>
      </c>
      <c r="J65" s="18">
        <f t="shared" si="18"/>
        <v>-355749.3</v>
      </c>
      <c r="K65" s="37">
        <f t="shared" si="19"/>
        <v>-3.262150008211556</v>
      </c>
      <c r="L65" s="37">
        <f t="shared" si="20"/>
        <v>-0.71716604023176478</v>
      </c>
      <c r="M65" s="37">
        <f t="shared" si="21"/>
        <v>4.682866677615408</v>
      </c>
    </row>
    <row r="66" spans="2:13" s="17" customFormat="1" x14ac:dyDescent="0.2">
      <c r="B66" s="17" t="s">
        <v>82</v>
      </c>
      <c r="C66" s="17" t="s">
        <v>83</v>
      </c>
      <c r="D66" s="18">
        <v>1128820.7299999995</v>
      </c>
      <c r="E66" s="18">
        <v>1128820.7299999995</v>
      </c>
      <c r="F66" s="18">
        <v>105706.76999999989</v>
      </c>
      <c r="G66" s="18">
        <v>805844.02999999956</v>
      </c>
      <c r="H66" s="18">
        <v>0</v>
      </c>
      <c r="I66" s="18">
        <f t="shared" si="17"/>
        <v>805844.02999999956</v>
      </c>
      <c r="J66" s="18">
        <f t="shared" si="18"/>
        <v>322976.69999999995</v>
      </c>
      <c r="K66" s="37">
        <f t="shared" si="19"/>
        <v>0.28611868245899424</v>
      </c>
      <c r="L66" s="37">
        <f t="shared" si="20"/>
        <v>-0.9063564592758675</v>
      </c>
      <c r="M66" s="37">
        <f t="shared" si="21"/>
        <v>-4.8158243278659009E-2</v>
      </c>
    </row>
    <row r="67" spans="2:13" s="17" customFormat="1" x14ac:dyDescent="0.2">
      <c r="B67" s="17" t="s">
        <v>84</v>
      </c>
      <c r="C67" s="17" t="s">
        <v>85</v>
      </c>
      <c r="D67" s="18">
        <v>340600</v>
      </c>
      <c r="E67" s="18">
        <v>321600</v>
      </c>
      <c r="F67" s="18">
        <v>0</v>
      </c>
      <c r="G67" s="18">
        <v>0</v>
      </c>
      <c r="H67" s="18">
        <v>0</v>
      </c>
      <c r="I67" s="18">
        <f t="shared" si="17"/>
        <v>0</v>
      </c>
      <c r="J67" s="18">
        <f t="shared" si="18"/>
        <v>321600</v>
      </c>
      <c r="K67" s="37">
        <f t="shared" si="19"/>
        <v>1</v>
      </c>
      <c r="L67" s="37">
        <f t="shared" si="20"/>
        <v>-1</v>
      </c>
      <c r="M67" s="37">
        <f t="shared" si="21"/>
        <v>-1</v>
      </c>
    </row>
    <row r="68" spans="2:13" s="17" customFormat="1" x14ac:dyDescent="0.2">
      <c r="B68" s="17" t="s">
        <v>86</v>
      </c>
      <c r="C68" s="17" t="s">
        <v>87</v>
      </c>
      <c r="D68" s="18">
        <v>100000</v>
      </c>
      <c r="E68" s="18">
        <v>100000</v>
      </c>
      <c r="F68" s="18">
        <v>30217.4</v>
      </c>
      <c r="G68" s="18">
        <v>66565.350000000006</v>
      </c>
      <c r="H68" s="18">
        <v>13772.68</v>
      </c>
      <c r="I68" s="18">
        <f t="shared" si="17"/>
        <v>80338.03</v>
      </c>
      <c r="J68" s="18">
        <f t="shared" si="18"/>
        <v>19661.97</v>
      </c>
      <c r="K68" s="37">
        <f t="shared" si="19"/>
        <v>0.19661970000000001</v>
      </c>
      <c r="L68" s="37">
        <f t="shared" si="20"/>
        <v>-0.69782600000000006</v>
      </c>
      <c r="M68" s="37">
        <f t="shared" si="21"/>
        <v>-0.11246199999999992</v>
      </c>
    </row>
    <row r="69" spans="2:13" s="17" customFormat="1" x14ac:dyDescent="0.2">
      <c r="B69" s="17" t="s">
        <v>122</v>
      </c>
      <c r="C69" s="17" t="s">
        <v>123</v>
      </c>
      <c r="D69" s="18">
        <v>99078.8</v>
      </c>
      <c r="E69" s="18">
        <v>99078.8</v>
      </c>
      <c r="F69" s="18">
        <v>0</v>
      </c>
      <c r="G69" s="18">
        <v>98149.51</v>
      </c>
      <c r="H69" s="18">
        <v>0</v>
      </c>
      <c r="I69" s="18">
        <f t="shared" si="17"/>
        <v>98149.51</v>
      </c>
      <c r="J69" s="18">
        <f t="shared" si="18"/>
        <v>929.29000000000815</v>
      </c>
      <c r="K69" s="37">
        <f t="shared" si="19"/>
        <v>9.3793021312329992E-3</v>
      </c>
      <c r="L69" s="37">
        <f t="shared" si="20"/>
        <v>-1</v>
      </c>
      <c r="M69" s="37">
        <f t="shared" si="21"/>
        <v>0.32082759715835596</v>
      </c>
    </row>
    <row r="70" spans="2:13" s="17" customFormat="1" x14ac:dyDescent="0.2">
      <c r="B70" s="17" t="s">
        <v>88</v>
      </c>
      <c r="C70" s="17" t="s">
        <v>89</v>
      </c>
      <c r="D70" s="18">
        <v>300000</v>
      </c>
      <c r="E70" s="18">
        <v>300000</v>
      </c>
      <c r="F70" s="18">
        <v>8552.86</v>
      </c>
      <c r="G70" s="18">
        <v>230142.51</v>
      </c>
      <c r="H70" s="18">
        <v>69857.490000000005</v>
      </c>
      <c r="I70" s="18">
        <f t="shared" si="17"/>
        <v>300000</v>
      </c>
      <c r="J70" s="18">
        <f t="shared" si="18"/>
        <v>0</v>
      </c>
      <c r="K70" s="37">
        <f t="shared" si="19"/>
        <v>0</v>
      </c>
      <c r="L70" s="37">
        <f t="shared" si="20"/>
        <v>-0.97149046666666672</v>
      </c>
      <c r="M70" s="37">
        <f t="shared" si="21"/>
        <v>2.2855600000000042E-2</v>
      </c>
    </row>
    <row r="71" spans="2:13" s="17" customFormat="1" x14ac:dyDescent="0.2">
      <c r="B71" s="17" t="s">
        <v>90</v>
      </c>
      <c r="C71" s="17" t="s">
        <v>91</v>
      </c>
      <c r="D71" s="18">
        <v>65000</v>
      </c>
      <c r="E71" s="18">
        <v>65000</v>
      </c>
      <c r="F71" s="18">
        <v>0</v>
      </c>
      <c r="G71" s="18">
        <v>8108.81</v>
      </c>
      <c r="H71" s="18">
        <v>0</v>
      </c>
      <c r="I71" s="18">
        <f t="shared" si="17"/>
        <v>8108.81</v>
      </c>
      <c r="J71" s="18">
        <f t="shared" si="18"/>
        <v>56891.19</v>
      </c>
      <c r="K71" s="37">
        <f t="shared" si="19"/>
        <v>0.87524907692307696</v>
      </c>
      <c r="L71" s="37">
        <f t="shared" si="20"/>
        <v>-1</v>
      </c>
      <c r="M71" s="37">
        <f t="shared" si="21"/>
        <v>-0.83366543589743591</v>
      </c>
    </row>
    <row r="72" spans="2:13" s="17" customFormat="1" x14ac:dyDescent="0.2">
      <c r="B72" s="17" t="s">
        <v>94</v>
      </c>
      <c r="C72" s="17" t="s">
        <v>95</v>
      </c>
      <c r="D72" s="18">
        <v>102000</v>
      </c>
      <c r="E72" s="18">
        <v>97000</v>
      </c>
      <c r="F72" s="18">
        <v>1308.3900000000001</v>
      </c>
      <c r="G72" s="18">
        <v>8835.11</v>
      </c>
      <c r="H72" s="18">
        <v>0</v>
      </c>
      <c r="I72" s="18">
        <f t="shared" si="17"/>
        <v>8835.11</v>
      </c>
      <c r="J72" s="18">
        <f t="shared" si="18"/>
        <v>88164.89</v>
      </c>
      <c r="K72" s="37">
        <f t="shared" si="19"/>
        <v>0.90891639175257732</v>
      </c>
      <c r="L72" s="37">
        <f t="shared" si="20"/>
        <v>-0.98651144329896912</v>
      </c>
      <c r="M72" s="37">
        <f t="shared" si="21"/>
        <v>-0.87855518900343643</v>
      </c>
    </row>
    <row r="73" spans="2:13" s="17" customFormat="1" x14ac:dyDescent="0.2">
      <c r="B73" s="17" t="s">
        <v>96</v>
      </c>
      <c r="C73" s="17" t="s">
        <v>97</v>
      </c>
      <c r="D73" s="18">
        <v>319400</v>
      </c>
      <c r="E73" s="18">
        <v>319400</v>
      </c>
      <c r="F73" s="18">
        <v>34736.019999999997</v>
      </c>
      <c r="G73" s="18">
        <v>38649.019999999997</v>
      </c>
      <c r="H73" s="18">
        <v>149493.98000000001</v>
      </c>
      <c r="I73" s="18">
        <f t="shared" si="17"/>
        <v>188143</v>
      </c>
      <c r="J73" s="18">
        <f t="shared" si="18"/>
        <v>131257</v>
      </c>
      <c r="K73" s="37">
        <f t="shared" si="19"/>
        <v>0.41094865372573575</v>
      </c>
      <c r="L73" s="37">
        <f t="shared" si="20"/>
        <v>-0.89124602379461482</v>
      </c>
      <c r="M73" s="37">
        <f t="shared" si="21"/>
        <v>-0.8386599039866417</v>
      </c>
    </row>
    <row r="74" spans="2:13" s="17" customFormat="1" x14ac:dyDescent="0.2">
      <c r="B74" s="17" t="s">
        <v>98</v>
      </c>
      <c r="C74" s="17" t="s">
        <v>99</v>
      </c>
      <c r="D74" s="18">
        <v>6547775.7999999998</v>
      </c>
      <c r="E74" s="18">
        <v>6457775.7999999998</v>
      </c>
      <c r="F74" s="18">
        <v>104952.56000000001</v>
      </c>
      <c r="G74" s="18">
        <v>1920869.1599999997</v>
      </c>
      <c r="H74" s="18">
        <v>139783.56</v>
      </c>
      <c r="I74" s="18">
        <f t="shared" si="17"/>
        <v>2060652.7199999997</v>
      </c>
      <c r="J74" s="18">
        <f t="shared" si="18"/>
        <v>4397123.08</v>
      </c>
      <c r="K74" s="37">
        <f t="shared" si="19"/>
        <v>0.68090364487413768</v>
      </c>
      <c r="L74" s="37">
        <f t="shared" si="20"/>
        <v>-0.98374787802326624</v>
      </c>
      <c r="M74" s="37">
        <f t="shared" si="21"/>
        <v>-0.60339922609267427</v>
      </c>
    </row>
    <row r="75" spans="2:13" s="17" customFormat="1" x14ac:dyDescent="0.2">
      <c r="B75" s="17" t="s">
        <v>102</v>
      </c>
      <c r="C75" s="17" t="s">
        <v>103</v>
      </c>
      <c r="D75" s="18">
        <v>327747</v>
      </c>
      <c r="E75" s="18">
        <v>438505</v>
      </c>
      <c r="F75" s="18">
        <v>37609.03</v>
      </c>
      <c r="G75" s="18">
        <v>217678.16</v>
      </c>
      <c r="H75" s="18">
        <v>189146.05</v>
      </c>
      <c r="I75" s="18">
        <f t="shared" si="17"/>
        <v>406824.20999999996</v>
      </c>
      <c r="J75" s="18">
        <f t="shared" si="18"/>
        <v>31680.790000000037</v>
      </c>
      <c r="K75" s="37">
        <f t="shared" si="19"/>
        <v>7.2247271980935307E-2</v>
      </c>
      <c r="L75" s="37">
        <f t="shared" si="20"/>
        <v>-0.91423352071242059</v>
      </c>
      <c r="M75" s="37">
        <f t="shared" si="21"/>
        <v>-0.33812032549989929</v>
      </c>
    </row>
    <row r="76" spans="2:13" s="17" customFormat="1" x14ac:dyDescent="0.2">
      <c r="B76" s="17" t="s">
        <v>104</v>
      </c>
      <c r="C76" s="17" t="s">
        <v>105</v>
      </c>
      <c r="D76" s="18">
        <v>0</v>
      </c>
      <c r="E76" s="18">
        <v>100000</v>
      </c>
      <c r="F76" s="18">
        <v>699.98</v>
      </c>
      <c r="G76" s="18">
        <v>42498.79</v>
      </c>
      <c r="H76" s="18">
        <v>7138.17</v>
      </c>
      <c r="I76" s="18">
        <f t="shared" si="17"/>
        <v>49636.959999999999</v>
      </c>
      <c r="J76" s="18">
        <f t="shared" si="18"/>
        <v>50363.040000000001</v>
      </c>
      <c r="K76" s="37">
        <f t="shared" si="19"/>
        <v>0.50363040000000003</v>
      </c>
      <c r="L76" s="37">
        <f t="shared" si="20"/>
        <v>-0.9930002</v>
      </c>
      <c r="M76" s="37">
        <f t="shared" si="21"/>
        <v>-0.43334946666666663</v>
      </c>
    </row>
    <row r="77" spans="2:13" s="17" customFormat="1" x14ac:dyDescent="0.2">
      <c r="B77" s="17" t="s">
        <v>487</v>
      </c>
      <c r="C77" s="17" t="s">
        <v>488</v>
      </c>
      <c r="D77" s="18">
        <v>21732668.48</v>
      </c>
      <c r="E77" s="18">
        <v>17858721.479999997</v>
      </c>
      <c r="F77" s="18">
        <v>1083756.0799999996</v>
      </c>
      <c r="G77" s="18">
        <v>11173673.850000001</v>
      </c>
      <c r="H77" s="18">
        <v>1109393.8099999998</v>
      </c>
      <c r="I77" s="18">
        <f t="shared" si="17"/>
        <v>12283067.660000002</v>
      </c>
      <c r="J77" s="18">
        <f t="shared" si="18"/>
        <v>5575653.8199999947</v>
      </c>
      <c r="K77" s="37">
        <f t="shared" si="19"/>
        <v>0.31220901374402282</v>
      </c>
      <c r="L77" s="37">
        <f t="shared" si="20"/>
        <v>-0.93931502424662927</v>
      </c>
      <c r="M77" s="37">
        <f t="shared" si="21"/>
        <v>-0.16577276728994572</v>
      </c>
    </row>
    <row r="78" spans="2:13" s="17" customFormat="1" x14ac:dyDescent="0.2">
      <c r="B78" s="17" t="s">
        <v>489</v>
      </c>
      <c r="C78" s="17" t="s">
        <v>490</v>
      </c>
      <c r="D78" s="18">
        <v>4025000</v>
      </c>
      <c r="E78" s="18">
        <v>8025000</v>
      </c>
      <c r="F78" s="18">
        <v>1249470.5099999998</v>
      </c>
      <c r="G78" s="18">
        <v>9928107.5300000049</v>
      </c>
      <c r="H78" s="18">
        <v>600854.72</v>
      </c>
      <c r="I78" s="18">
        <f t="shared" ref="I78:I85" si="22">SUM(G78:H78)</f>
        <v>10528962.250000006</v>
      </c>
      <c r="J78" s="18">
        <f t="shared" ref="J78:J85" si="23">E78-I78</f>
        <v>-2503962.2500000056</v>
      </c>
      <c r="K78" s="37">
        <f t="shared" ref="K78:K85" si="24">IF(E78=0,"NA",J78/E78)</f>
        <v>-0.31202021806853653</v>
      </c>
      <c r="L78" s="37">
        <f t="shared" ref="L78:L85" si="25">IF(E78=0,"NA",(  ( F78 - (E78/$L$6)) / (E78/$L$6)))</f>
        <v>-0.84430274018691587</v>
      </c>
      <c r="M78" s="37">
        <f t="shared" ref="M78:M85" si="26">IF(E78=0,"NA",(  ( G78 - ($M$6*(E78/12))) / ($M$6*(E78/12))))</f>
        <v>0.64952980768432067</v>
      </c>
    </row>
    <row r="79" spans="2:13" s="17" customFormat="1" x14ac:dyDescent="0.2">
      <c r="B79" s="17" t="s">
        <v>106</v>
      </c>
      <c r="C79" s="17" t="s">
        <v>107</v>
      </c>
      <c r="D79" s="18">
        <v>4000</v>
      </c>
      <c r="E79" s="18">
        <v>4000</v>
      </c>
      <c r="F79" s="18">
        <v>0</v>
      </c>
      <c r="G79" s="18">
        <v>0</v>
      </c>
      <c r="H79" s="18">
        <v>0</v>
      </c>
      <c r="I79" s="18">
        <f t="shared" si="22"/>
        <v>0</v>
      </c>
      <c r="J79" s="18">
        <f t="shared" si="23"/>
        <v>4000</v>
      </c>
      <c r="K79" s="37">
        <f t="shared" si="24"/>
        <v>1</v>
      </c>
      <c r="L79" s="37">
        <f t="shared" si="25"/>
        <v>-1</v>
      </c>
      <c r="M79" s="37">
        <f t="shared" si="26"/>
        <v>-1</v>
      </c>
    </row>
    <row r="80" spans="2:13" s="17" customFormat="1" x14ac:dyDescent="0.2">
      <c r="B80" s="17" t="s">
        <v>110</v>
      </c>
      <c r="C80" s="17" t="s">
        <v>111</v>
      </c>
      <c r="D80" s="18">
        <v>5250000</v>
      </c>
      <c r="E80" s="18">
        <v>5029242</v>
      </c>
      <c r="F80" s="18">
        <v>570076.57999999996</v>
      </c>
      <c r="G80" s="18">
        <v>1681059.6600000001</v>
      </c>
      <c r="H80" s="18">
        <v>398919.56</v>
      </c>
      <c r="I80" s="18">
        <f t="shared" si="22"/>
        <v>2079979.2200000002</v>
      </c>
      <c r="J80" s="18">
        <f t="shared" si="23"/>
        <v>2949262.78</v>
      </c>
      <c r="K80" s="37">
        <f t="shared" si="24"/>
        <v>0.58642292019354003</v>
      </c>
      <c r="L80" s="37">
        <f t="shared" si="25"/>
        <v>-0.88664761409373416</v>
      </c>
      <c r="M80" s="37">
        <f t="shared" si="26"/>
        <v>-0.5543239160096094</v>
      </c>
    </row>
    <row r="81" spans="1:23" s="17" customFormat="1" x14ac:dyDescent="0.2">
      <c r="B81" s="17" t="s">
        <v>114</v>
      </c>
      <c r="C81" s="17" t="s">
        <v>115</v>
      </c>
      <c r="D81" s="18">
        <v>4000</v>
      </c>
      <c r="E81" s="18">
        <v>30000</v>
      </c>
      <c r="F81" s="18">
        <v>0</v>
      </c>
      <c r="G81" s="18">
        <v>23930</v>
      </c>
      <c r="H81" s="18">
        <v>498</v>
      </c>
      <c r="I81" s="18">
        <f t="shared" si="22"/>
        <v>24428</v>
      </c>
      <c r="J81" s="18">
        <f t="shared" si="23"/>
        <v>5572</v>
      </c>
      <c r="K81" s="37">
        <f t="shared" si="24"/>
        <v>0.18573333333333333</v>
      </c>
      <c r="L81" s="37">
        <f t="shared" si="25"/>
        <v>-1</v>
      </c>
      <c r="M81" s="37">
        <f t="shared" si="26"/>
        <v>6.355555555555556E-2</v>
      </c>
    </row>
    <row r="82" spans="1:23" s="17" customFormat="1" x14ac:dyDescent="0.2">
      <c r="B82" s="17" t="s">
        <v>480</v>
      </c>
      <c r="C82" s="17" t="s">
        <v>481</v>
      </c>
      <c r="D82" s="18">
        <v>596000</v>
      </c>
      <c r="E82" s="18">
        <v>596000</v>
      </c>
      <c r="F82" s="18">
        <v>0</v>
      </c>
      <c r="G82" s="18">
        <v>0</v>
      </c>
      <c r="H82" s="18">
        <v>0</v>
      </c>
      <c r="I82" s="18">
        <f t="shared" si="22"/>
        <v>0</v>
      </c>
      <c r="J82" s="18">
        <f t="shared" si="23"/>
        <v>596000</v>
      </c>
      <c r="K82" s="37">
        <f t="shared" si="24"/>
        <v>1</v>
      </c>
      <c r="L82" s="37">
        <f t="shared" si="25"/>
        <v>-1</v>
      </c>
      <c r="M82" s="37">
        <f t="shared" si="26"/>
        <v>-1</v>
      </c>
    </row>
    <row r="83" spans="1:23" s="17" customFormat="1" x14ac:dyDescent="0.2">
      <c r="A83" s="62" t="s">
        <v>144</v>
      </c>
      <c r="B83" s="62"/>
      <c r="C83" s="62"/>
      <c r="D83" s="64">
        <v>68718996.969999999</v>
      </c>
      <c r="E83" s="64">
        <v>68620215.969999999</v>
      </c>
      <c r="F83" s="64">
        <v>5366582.9699999979</v>
      </c>
      <c r="G83" s="64">
        <v>42550336.480000004</v>
      </c>
      <c r="H83" s="64">
        <v>2678858.02</v>
      </c>
      <c r="I83" s="64">
        <f t="shared" si="22"/>
        <v>45229194.500000007</v>
      </c>
      <c r="J83" s="64">
        <f t="shared" si="23"/>
        <v>23391021.469999991</v>
      </c>
      <c r="K83" s="65">
        <f t="shared" si="24"/>
        <v>0.34087653527972411</v>
      </c>
      <c r="L83" s="65">
        <f t="shared" si="25"/>
        <v>-0.92179297464837173</v>
      </c>
      <c r="M83" s="65">
        <f t="shared" si="26"/>
        <v>-0.1732205856341705</v>
      </c>
    </row>
    <row r="84" spans="1:23" s="17" customFormat="1" x14ac:dyDescent="0.2">
      <c r="A84" s="17" t="s">
        <v>11</v>
      </c>
      <c r="B84" s="17" t="s">
        <v>12</v>
      </c>
      <c r="C84" s="17" t="s">
        <v>13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f t="shared" si="22"/>
        <v>0</v>
      </c>
      <c r="J84" s="18">
        <f t="shared" si="23"/>
        <v>0</v>
      </c>
      <c r="K84" s="37" t="str">
        <f t="shared" si="24"/>
        <v>NA</v>
      </c>
      <c r="L84" s="37" t="str">
        <f t="shared" si="25"/>
        <v>NA</v>
      </c>
      <c r="M84" s="37" t="str">
        <f t="shared" si="26"/>
        <v>NA</v>
      </c>
    </row>
    <row r="85" spans="1:23" s="17" customFormat="1" x14ac:dyDescent="0.2">
      <c r="A85" s="62" t="s">
        <v>14</v>
      </c>
      <c r="B85" s="62"/>
      <c r="C85" s="62"/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64">
        <f t="shared" si="22"/>
        <v>0</v>
      </c>
      <c r="J85" s="64">
        <f t="shared" si="23"/>
        <v>0</v>
      </c>
      <c r="K85" s="65" t="str">
        <f t="shared" si="24"/>
        <v>NA</v>
      </c>
      <c r="L85" s="65" t="str">
        <f t="shared" si="25"/>
        <v>NA</v>
      </c>
      <c r="M85" s="65" t="str">
        <f t="shared" si="26"/>
        <v>NA</v>
      </c>
    </row>
    <row r="86" spans="1:23" s="17" customFormat="1" x14ac:dyDescent="0.2">
      <c r="A86" s="23"/>
      <c r="B86" s="23"/>
      <c r="C86" s="23"/>
      <c r="D86" s="18"/>
      <c r="E86" s="18"/>
      <c r="F86" s="18"/>
      <c r="G86" s="18"/>
      <c r="H86" s="18"/>
      <c r="I86" s="18"/>
      <c r="J86" s="18"/>
      <c r="K86" s="37"/>
      <c r="L86" s="37"/>
      <c r="M86" s="37"/>
    </row>
    <row r="87" spans="1:23" s="17" customFormat="1" ht="15.75" x14ac:dyDescent="0.25">
      <c r="A87" s="25" t="s">
        <v>27</v>
      </c>
      <c r="B87" s="32"/>
      <c r="C87" s="25"/>
      <c r="D87" s="6">
        <f>+D46+D51+D53+D83+D85</f>
        <v>68785786.969999999</v>
      </c>
      <c r="E87" s="6">
        <f t="shared" ref="E87:J87" si="27">+E46+E51+E53+E83+E85</f>
        <v>68620215.969999999</v>
      </c>
      <c r="F87" s="6">
        <f t="shared" si="27"/>
        <v>5366582.9699999979</v>
      </c>
      <c r="G87" s="6">
        <f t="shared" si="27"/>
        <v>42550336.480000004</v>
      </c>
      <c r="H87" s="6">
        <f t="shared" si="27"/>
        <v>2678858.02</v>
      </c>
      <c r="I87" s="6">
        <f t="shared" si="27"/>
        <v>45229194.500000007</v>
      </c>
      <c r="J87" s="6">
        <f t="shared" si="27"/>
        <v>23391021.469999991</v>
      </c>
      <c r="K87" s="38">
        <f t="shared" si="16"/>
        <v>0.34087653527972411</v>
      </c>
      <c r="L87" s="38">
        <f>IF(E87=0,"NA",(  ( F87 - (E87/$L$6)) / (E87/$L$6)))</f>
        <v>-0.92179297464837173</v>
      </c>
      <c r="M87" s="38">
        <f>IF(E87=0,"NA",(  ( G87 - ($M$6*(E87/12))) / ($M$6*(E87/12))))</f>
        <v>-0.1732205856341705</v>
      </c>
      <c r="O87" s="10"/>
      <c r="P87" s="10"/>
      <c r="Q87" s="10"/>
      <c r="R87" s="10"/>
      <c r="S87" s="10"/>
      <c r="T87" s="10"/>
      <c r="U87" s="10"/>
      <c r="V87" s="10"/>
      <c r="W87" s="10"/>
    </row>
    <row r="89" spans="1:23" ht="15" x14ac:dyDescent="0.2">
      <c r="A89" s="35"/>
    </row>
    <row r="91" spans="1:23" x14ac:dyDescent="0.2">
      <c r="K91" s="5"/>
    </row>
    <row r="92" spans="1:23" x14ac:dyDescent="0.2">
      <c r="K92" s="5"/>
    </row>
    <row r="94" spans="1:23" x14ac:dyDescent="0.2">
      <c r="D94" s="34"/>
      <c r="E94" s="21"/>
      <c r="K94" s="5"/>
    </row>
    <row r="95" spans="1:23" x14ac:dyDescent="0.2">
      <c r="D95" s="34"/>
      <c r="E95" s="21"/>
      <c r="K95" s="5"/>
    </row>
    <row r="97" spans="11:11" x14ac:dyDescent="0.2">
      <c r="K97" s="5"/>
    </row>
    <row r="98" spans="11:11" x14ac:dyDescent="0.2">
      <c r="K98" s="5"/>
    </row>
  </sheetData>
  <autoFilter ref="A7:M87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2023-04-12T17:22:55Z</cp:lastPrinted>
  <dcterms:created xsi:type="dcterms:W3CDTF">2020-04-20T19:14:57Z</dcterms:created>
  <dcterms:modified xsi:type="dcterms:W3CDTF">2023-04-12T17:23:57Z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