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4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PROJECTS'!$A$7:$M$103</definedName>
    <definedName name="_xlnm._FilterDatabase" localSheetId="2" hidden="1">'DEBT SERVICE'!$A$7:$M$21</definedName>
    <definedName name="_xlnm._FilterDatabase" localSheetId="0" hidden="1">'GENERAL FUND'!$A$7:$M$500</definedName>
    <definedName name="_xlnm._FilterDatabase" localSheetId="4" hidden="1">'SCHOOL NUTRITION'!$A$7:$M$90</definedName>
    <definedName name="_xlnm._FilterDatabase" localSheetId="1" hidden="1">'SPECIAL REVENUE'!$A$7:$M$485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G38" i="2" l="1"/>
  <c r="F38" i="2"/>
  <c r="G34" i="2"/>
  <c r="G32" i="2"/>
  <c r="F32" i="2"/>
  <c r="E90" i="5" l="1"/>
  <c r="F90" i="5"/>
  <c r="G90" i="5"/>
  <c r="H90" i="5"/>
  <c r="D90" i="5"/>
  <c r="E44" i="5"/>
  <c r="F44" i="5"/>
  <c r="G44" i="5"/>
  <c r="H44" i="5"/>
  <c r="D44" i="5"/>
  <c r="E103" i="4"/>
  <c r="F103" i="4"/>
  <c r="G103" i="4"/>
  <c r="H103" i="4"/>
  <c r="D103" i="4"/>
  <c r="E26" i="4"/>
  <c r="F26" i="4"/>
  <c r="G26" i="4"/>
  <c r="H26" i="4"/>
  <c r="D26" i="4"/>
  <c r="I101" i="4"/>
  <c r="J101" i="4" s="1"/>
  <c r="K101" i="4" s="1"/>
  <c r="I100" i="4"/>
  <c r="J100" i="4" s="1"/>
  <c r="K100" i="4" s="1"/>
  <c r="M99" i="4"/>
  <c r="L99" i="4"/>
  <c r="K99" i="4"/>
  <c r="I99" i="4"/>
  <c r="J99" i="4" s="1"/>
  <c r="M98" i="4"/>
  <c r="L98" i="4"/>
  <c r="K98" i="4"/>
  <c r="I98" i="4"/>
  <c r="J98" i="4" s="1"/>
  <c r="I97" i="4"/>
  <c r="J97" i="4" s="1"/>
  <c r="K97" i="4" s="1"/>
  <c r="I96" i="4"/>
  <c r="J96" i="4" s="1"/>
  <c r="K96" i="4" s="1"/>
  <c r="I95" i="4"/>
  <c r="J95" i="4" s="1"/>
  <c r="K95" i="4" s="1"/>
  <c r="M94" i="4"/>
  <c r="L94" i="4"/>
  <c r="K94" i="4"/>
  <c r="I94" i="4"/>
  <c r="J94" i="4" s="1"/>
  <c r="M93" i="4"/>
  <c r="L93" i="4"/>
  <c r="K93" i="4"/>
  <c r="I93" i="4"/>
  <c r="J93" i="4" s="1"/>
  <c r="M92" i="4"/>
  <c r="L92" i="4"/>
  <c r="K92" i="4"/>
  <c r="I92" i="4"/>
  <c r="J92" i="4" s="1"/>
  <c r="M91" i="4"/>
  <c r="L91" i="4"/>
  <c r="K91" i="4"/>
  <c r="I91" i="4"/>
  <c r="J91" i="4" s="1"/>
  <c r="M90" i="4"/>
  <c r="L90" i="4"/>
  <c r="K90" i="4"/>
  <c r="I90" i="4"/>
  <c r="J90" i="4" s="1"/>
  <c r="I89" i="4"/>
  <c r="J89" i="4" s="1"/>
  <c r="K89" i="4" s="1"/>
  <c r="I88" i="4"/>
  <c r="J88" i="4" s="1"/>
  <c r="K88" i="4" s="1"/>
  <c r="I87" i="4"/>
  <c r="J87" i="4" s="1"/>
  <c r="K87" i="4" s="1"/>
  <c r="I86" i="4"/>
  <c r="J86" i="4" s="1"/>
  <c r="K86" i="4" s="1"/>
  <c r="M85" i="4"/>
  <c r="L85" i="4"/>
  <c r="K85" i="4"/>
  <c r="I85" i="4"/>
  <c r="J85" i="4" s="1"/>
  <c r="I84" i="4"/>
  <c r="J84" i="4" s="1"/>
  <c r="K84" i="4" s="1"/>
  <c r="I83" i="4"/>
  <c r="J83" i="4" s="1"/>
  <c r="K83" i="4" s="1"/>
  <c r="I82" i="4"/>
  <c r="J82" i="4" s="1"/>
  <c r="K82" i="4" s="1"/>
  <c r="M24" i="4"/>
  <c r="L24" i="4"/>
  <c r="I24" i="4"/>
  <c r="J24" i="4" s="1"/>
  <c r="K24" i="4" s="1"/>
  <c r="M23" i="4"/>
  <c r="L23" i="4"/>
  <c r="K23" i="4"/>
  <c r="I23" i="4"/>
  <c r="J23" i="4" s="1"/>
  <c r="M22" i="4"/>
  <c r="L22" i="4"/>
  <c r="I22" i="4"/>
  <c r="J22" i="4" s="1"/>
  <c r="K22" i="4" s="1"/>
  <c r="M21" i="4"/>
  <c r="L21" i="4"/>
  <c r="I21" i="4"/>
  <c r="J21" i="4" s="1"/>
  <c r="K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J13" i="4" s="1"/>
  <c r="K13" i="4" s="1"/>
  <c r="E485" i="2"/>
  <c r="F485" i="2"/>
  <c r="G485" i="2"/>
  <c r="H485" i="2"/>
  <c r="D485" i="2"/>
  <c r="E43" i="2"/>
  <c r="F43" i="2"/>
  <c r="G43" i="2"/>
  <c r="H43" i="2"/>
  <c r="D43" i="2"/>
  <c r="E45" i="1"/>
  <c r="F45" i="1"/>
  <c r="G45" i="1"/>
  <c r="H45" i="1"/>
  <c r="D45" i="1"/>
  <c r="E500" i="1"/>
  <c r="F500" i="1"/>
  <c r="G500" i="1"/>
  <c r="H500" i="1"/>
  <c r="D500" i="1"/>
  <c r="I26" i="4" l="1"/>
  <c r="J26" i="4"/>
  <c r="M88" i="5" l="1"/>
  <c r="L88" i="5"/>
  <c r="K88" i="5"/>
  <c r="I88" i="5"/>
  <c r="J88" i="5" s="1"/>
  <c r="M87" i="5"/>
  <c r="L87" i="5"/>
  <c r="K87" i="5"/>
  <c r="I87" i="5"/>
  <c r="J87" i="5" s="1"/>
  <c r="I86" i="5"/>
  <c r="J86" i="5" s="1"/>
  <c r="K86" i="5" s="1"/>
  <c r="I85" i="5"/>
  <c r="J85" i="5" s="1"/>
  <c r="K85" i="5" s="1"/>
  <c r="I42" i="5"/>
  <c r="J42" i="5" s="1"/>
  <c r="K42" i="5" s="1"/>
  <c r="M41" i="5"/>
  <c r="L41" i="5"/>
  <c r="K41" i="5"/>
  <c r="I41" i="5"/>
  <c r="J41" i="5" s="1"/>
  <c r="I40" i="5"/>
  <c r="J40" i="5" s="1"/>
  <c r="K40" i="5" s="1"/>
  <c r="I39" i="5"/>
  <c r="J39" i="5" s="1"/>
  <c r="K39" i="5" s="1"/>
  <c r="M38" i="5"/>
  <c r="L38" i="5"/>
  <c r="K38" i="5"/>
  <c r="I38" i="5"/>
  <c r="J38" i="5" s="1"/>
  <c r="M37" i="5"/>
  <c r="L37" i="5"/>
  <c r="K37" i="5"/>
  <c r="I37" i="5"/>
  <c r="J37" i="5" s="1"/>
  <c r="M36" i="5"/>
  <c r="L36" i="5"/>
  <c r="K36" i="5"/>
  <c r="I36" i="5"/>
  <c r="J36" i="5" s="1"/>
  <c r="M12" i="4"/>
  <c r="L12" i="4"/>
  <c r="K12" i="4"/>
  <c r="I12" i="4"/>
  <c r="J12" i="4" s="1"/>
  <c r="M11" i="4"/>
  <c r="L11" i="4"/>
  <c r="K11" i="4"/>
  <c r="I11" i="4"/>
  <c r="J11" i="4" s="1"/>
  <c r="M10" i="4"/>
  <c r="L10" i="4"/>
  <c r="I10" i="4"/>
  <c r="J10" i="4" s="1"/>
  <c r="K10" i="4" s="1"/>
  <c r="M316" i="2"/>
  <c r="L316" i="2"/>
  <c r="K316" i="2"/>
  <c r="I316" i="2"/>
  <c r="J316" i="2" s="1"/>
  <c r="M315" i="2"/>
  <c r="L315" i="2"/>
  <c r="K315" i="2"/>
  <c r="I315" i="2"/>
  <c r="J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I310" i="2"/>
  <c r="J310" i="2" s="1"/>
  <c r="K310" i="2" s="1"/>
  <c r="M309" i="2"/>
  <c r="L309" i="2"/>
  <c r="K309" i="2"/>
  <c r="I309" i="2"/>
  <c r="J309" i="2" s="1"/>
  <c r="M308" i="2"/>
  <c r="L308" i="2"/>
  <c r="K308" i="2"/>
  <c r="I308" i="2"/>
  <c r="J308" i="2" s="1"/>
  <c r="I307" i="2"/>
  <c r="J307" i="2" s="1"/>
  <c r="K307" i="2" s="1"/>
  <c r="M306" i="2"/>
  <c r="L306" i="2"/>
  <c r="K306" i="2"/>
  <c r="I306" i="2"/>
  <c r="J306" i="2" s="1"/>
  <c r="I305" i="2"/>
  <c r="J305" i="2" s="1"/>
  <c r="K305" i="2" s="1"/>
  <c r="M304" i="2"/>
  <c r="L304" i="2"/>
  <c r="K304" i="2"/>
  <c r="I304" i="2"/>
  <c r="J304" i="2" s="1"/>
  <c r="M303" i="2"/>
  <c r="L303" i="2"/>
  <c r="K303" i="2"/>
  <c r="I303" i="2"/>
  <c r="J303" i="2" s="1"/>
  <c r="I302" i="2"/>
  <c r="J302" i="2" s="1"/>
  <c r="K302" i="2" s="1"/>
  <c r="I301" i="2"/>
  <c r="J301" i="2" s="1"/>
  <c r="K301" i="2" s="1"/>
  <c r="M300" i="2"/>
  <c r="L300" i="2"/>
  <c r="K300" i="2"/>
  <c r="I300" i="2"/>
  <c r="J300" i="2" s="1"/>
  <c r="M299" i="2"/>
  <c r="L299" i="2"/>
  <c r="K299" i="2"/>
  <c r="I299" i="2"/>
  <c r="J299" i="2" s="1"/>
  <c r="I298" i="2"/>
  <c r="J298" i="2" s="1"/>
  <c r="K298" i="2" s="1"/>
  <c r="I297" i="2"/>
  <c r="J297" i="2" s="1"/>
  <c r="K297" i="2" s="1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M292" i="2"/>
  <c r="L292" i="2"/>
  <c r="K292" i="2"/>
  <c r="I292" i="2"/>
  <c r="J292" i="2" s="1"/>
  <c r="I291" i="2"/>
  <c r="J291" i="2" s="1"/>
  <c r="K291" i="2" s="1"/>
  <c r="I290" i="2"/>
  <c r="J290" i="2" s="1"/>
  <c r="K290" i="2" s="1"/>
  <c r="M289" i="2"/>
  <c r="L289" i="2"/>
  <c r="K289" i="2"/>
  <c r="I289" i="2"/>
  <c r="J289" i="2" s="1"/>
  <c r="M288" i="2"/>
  <c r="L288" i="2"/>
  <c r="K288" i="2"/>
  <c r="I288" i="2"/>
  <c r="J288" i="2" s="1"/>
  <c r="M287" i="2"/>
  <c r="L287" i="2"/>
  <c r="K287" i="2"/>
  <c r="I287" i="2"/>
  <c r="J287" i="2" s="1"/>
  <c r="I286" i="2"/>
  <c r="J286" i="2" s="1"/>
  <c r="K286" i="2" s="1"/>
  <c r="M285" i="2"/>
  <c r="L285" i="2"/>
  <c r="K285" i="2"/>
  <c r="I285" i="2"/>
  <c r="J285" i="2" s="1"/>
  <c r="I284" i="2"/>
  <c r="J284" i="2" s="1"/>
  <c r="K284" i="2" s="1"/>
  <c r="M283" i="2"/>
  <c r="L283" i="2"/>
  <c r="K283" i="2"/>
  <c r="I283" i="2"/>
  <c r="J283" i="2" s="1"/>
  <c r="M282" i="2"/>
  <c r="L282" i="2"/>
  <c r="K282" i="2"/>
  <c r="I282" i="2"/>
  <c r="J282" i="2" s="1"/>
  <c r="I281" i="2"/>
  <c r="J281" i="2" s="1"/>
  <c r="K281" i="2" s="1"/>
  <c r="M280" i="2"/>
  <c r="L280" i="2"/>
  <c r="K280" i="2"/>
  <c r="I280" i="2"/>
  <c r="J280" i="2" s="1"/>
  <c r="M279" i="2"/>
  <c r="L279" i="2"/>
  <c r="K279" i="2"/>
  <c r="I279" i="2"/>
  <c r="J279" i="2" s="1"/>
  <c r="I278" i="2"/>
  <c r="J278" i="2" s="1"/>
  <c r="K278" i="2" s="1"/>
  <c r="M277" i="2"/>
  <c r="L277" i="2"/>
  <c r="K277" i="2"/>
  <c r="I277" i="2"/>
  <c r="J277" i="2" s="1"/>
  <c r="I276" i="2"/>
  <c r="J276" i="2" s="1"/>
  <c r="K276" i="2" s="1"/>
  <c r="M275" i="2"/>
  <c r="L275" i="2"/>
  <c r="K275" i="2"/>
  <c r="I275" i="2"/>
  <c r="J275" i="2" s="1"/>
  <c r="I274" i="2"/>
  <c r="J274" i="2" s="1"/>
  <c r="K274" i="2" s="1"/>
  <c r="M273" i="2"/>
  <c r="L273" i="2"/>
  <c r="K273" i="2"/>
  <c r="I273" i="2"/>
  <c r="J273" i="2" s="1"/>
  <c r="I272" i="2"/>
  <c r="J272" i="2" s="1"/>
  <c r="K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M262" i="2"/>
  <c r="L262" i="2"/>
  <c r="K262" i="2"/>
  <c r="I262" i="2"/>
  <c r="J262" i="2" s="1"/>
  <c r="M261" i="2"/>
  <c r="L261" i="2"/>
  <c r="K261" i="2"/>
  <c r="I261" i="2"/>
  <c r="J261" i="2" s="1"/>
  <c r="M260" i="2"/>
  <c r="L260" i="2"/>
  <c r="K260" i="2"/>
  <c r="I260" i="2"/>
  <c r="J260" i="2" s="1"/>
  <c r="I259" i="2"/>
  <c r="J259" i="2" s="1"/>
  <c r="K259" i="2" s="1"/>
  <c r="M258" i="2"/>
  <c r="L258" i="2"/>
  <c r="K258" i="2"/>
  <c r="I258" i="2"/>
  <c r="J258" i="2" s="1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M252" i="2"/>
  <c r="L252" i="2"/>
  <c r="K252" i="2"/>
  <c r="I252" i="2"/>
  <c r="J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I247" i="2"/>
  <c r="J247" i="2" s="1"/>
  <c r="K247" i="2" s="1"/>
  <c r="M246" i="2"/>
  <c r="L246" i="2"/>
  <c r="K246" i="2"/>
  <c r="I246" i="2"/>
  <c r="J246" i="2" s="1"/>
  <c r="M245" i="2"/>
  <c r="L245" i="2"/>
  <c r="K245" i="2"/>
  <c r="I245" i="2"/>
  <c r="J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M239" i="2"/>
  <c r="L239" i="2"/>
  <c r="K239" i="2"/>
  <c r="I239" i="2"/>
  <c r="J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M233" i="2"/>
  <c r="L233" i="2"/>
  <c r="K233" i="2"/>
  <c r="I233" i="2"/>
  <c r="J233" i="2" s="1"/>
  <c r="I232" i="2"/>
  <c r="J232" i="2" s="1"/>
  <c r="K232" i="2" s="1"/>
  <c r="M231" i="2"/>
  <c r="L231" i="2"/>
  <c r="K231" i="2"/>
  <c r="I231" i="2"/>
  <c r="J231" i="2" s="1"/>
  <c r="M230" i="2"/>
  <c r="L230" i="2"/>
  <c r="K230" i="2"/>
  <c r="I230" i="2"/>
  <c r="J230" i="2" s="1"/>
  <c r="M229" i="2"/>
  <c r="L229" i="2"/>
  <c r="K229" i="2"/>
  <c r="I229" i="2"/>
  <c r="J229" i="2" s="1"/>
  <c r="M228" i="2"/>
  <c r="L228" i="2"/>
  <c r="K228" i="2"/>
  <c r="I228" i="2"/>
  <c r="J228" i="2" s="1"/>
  <c r="M227" i="2"/>
  <c r="L227" i="2"/>
  <c r="K227" i="2"/>
  <c r="I227" i="2"/>
  <c r="J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M221" i="2"/>
  <c r="L221" i="2"/>
  <c r="K221" i="2"/>
  <c r="I221" i="2"/>
  <c r="J221" i="2" s="1"/>
  <c r="M220" i="2"/>
  <c r="L220" i="2"/>
  <c r="K220" i="2"/>
  <c r="I220" i="2"/>
  <c r="J220" i="2" s="1"/>
  <c r="I219" i="2"/>
  <c r="J219" i="2" s="1"/>
  <c r="K219" i="2" s="1"/>
  <c r="M218" i="2"/>
  <c r="L218" i="2"/>
  <c r="K218" i="2"/>
  <c r="I218" i="2"/>
  <c r="J218" i="2" s="1"/>
  <c r="M217" i="2"/>
  <c r="L217" i="2"/>
  <c r="K217" i="2"/>
  <c r="I217" i="2"/>
  <c r="J217" i="2" s="1"/>
  <c r="I216" i="2"/>
  <c r="J216" i="2" s="1"/>
  <c r="K216" i="2" s="1"/>
  <c r="I215" i="2"/>
  <c r="J215" i="2" s="1"/>
  <c r="K215" i="2" s="1"/>
  <c r="I214" i="2"/>
  <c r="J214" i="2" s="1"/>
  <c r="K214" i="2" s="1"/>
  <c r="M213" i="2"/>
  <c r="L213" i="2"/>
  <c r="K213" i="2"/>
  <c r="I213" i="2"/>
  <c r="J213" i="2" s="1"/>
  <c r="I212" i="2"/>
  <c r="J212" i="2" s="1"/>
  <c r="K212" i="2" s="1"/>
  <c r="M211" i="2"/>
  <c r="L211" i="2"/>
  <c r="K211" i="2"/>
  <c r="I211" i="2"/>
  <c r="J211" i="2" s="1"/>
  <c r="I210" i="2"/>
  <c r="J210" i="2" s="1"/>
  <c r="K210" i="2" s="1"/>
  <c r="I209" i="2"/>
  <c r="J209" i="2" s="1"/>
  <c r="K209" i="2" s="1"/>
  <c r="M208" i="2"/>
  <c r="L208" i="2"/>
  <c r="K208" i="2"/>
  <c r="I208" i="2"/>
  <c r="J208" i="2" s="1"/>
  <c r="J207" i="2"/>
  <c r="K207" i="2" s="1"/>
  <c r="I207" i="2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K198" i="2"/>
  <c r="I198" i="2"/>
  <c r="J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M191" i="2"/>
  <c r="L191" i="2"/>
  <c r="K191" i="2"/>
  <c r="I191" i="2"/>
  <c r="J191" i="2" s="1"/>
  <c r="M190" i="2"/>
  <c r="L190" i="2"/>
  <c r="K190" i="2"/>
  <c r="I190" i="2"/>
  <c r="J190" i="2" s="1"/>
  <c r="I189" i="2"/>
  <c r="J189" i="2" s="1"/>
  <c r="K189" i="2" s="1"/>
  <c r="I188" i="2"/>
  <c r="J188" i="2" s="1"/>
  <c r="K188" i="2" s="1"/>
  <c r="I187" i="2"/>
  <c r="J187" i="2" s="1"/>
  <c r="K187" i="2" s="1"/>
  <c r="M186" i="2"/>
  <c r="L186" i="2"/>
  <c r="K186" i="2"/>
  <c r="I186" i="2"/>
  <c r="J186" i="2" s="1"/>
  <c r="I185" i="2"/>
  <c r="J185" i="2" s="1"/>
  <c r="K185" i="2" s="1"/>
  <c r="M184" i="2"/>
  <c r="L184" i="2"/>
  <c r="K184" i="2"/>
  <c r="I184" i="2"/>
  <c r="J184" i="2" s="1"/>
  <c r="I41" i="2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K254" i="1"/>
  <c r="I254" i="1"/>
  <c r="J254" i="1" s="1"/>
  <c r="M253" i="1"/>
  <c r="L253" i="1"/>
  <c r="I253" i="1"/>
  <c r="J253" i="1" s="1"/>
  <c r="K253" i="1" s="1"/>
  <c r="M252" i="1"/>
  <c r="L252" i="1"/>
  <c r="K252" i="1"/>
  <c r="I252" i="1"/>
  <c r="J252" i="1" s="1"/>
  <c r="M251" i="1"/>
  <c r="L251" i="1"/>
  <c r="I251" i="1"/>
  <c r="J251" i="1" s="1"/>
  <c r="K251" i="1" s="1"/>
  <c r="M250" i="1"/>
  <c r="L250" i="1"/>
  <c r="K250" i="1"/>
  <c r="I250" i="1"/>
  <c r="J250" i="1" s="1"/>
  <c r="M249" i="1"/>
  <c r="L249" i="1"/>
  <c r="K249" i="1"/>
  <c r="I249" i="1"/>
  <c r="J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K241" i="1"/>
  <c r="I241" i="1"/>
  <c r="J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K237" i="1"/>
  <c r="I237" i="1"/>
  <c r="J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K227" i="1"/>
  <c r="I227" i="1"/>
  <c r="J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K213" i="1"/>
  <c r="I213" i="1"/>
  <c r="J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K206" i="1"/>
  <c r="I206" i="1"/>
  <c r="J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K202" i="1"/>
  <c r="I202" i="1"/>
  <c r="J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K193" i="1"/>
  <c r="I193" i="1"/>
  <c r="J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K190" i="1"/>
  <c r="I190" i="1"/>
  <c r="J190" i="1" s="1"/>
  <c r="M189" i="1"/>
  <c r="L189" i="1"/>
  <c r="K189" i="1"/>
  <c r="I189" i="1"/>
  <c r="J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K171" i="1"/>
  <c r="I171" i="1"/>
  <c r="J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K156" i="1"/>
  <c r="I156" i="1"/>
  <c r="J156" i="1" s="1"/>
  <c r="M39" i="1"/>
  <c r="L39" i="1"/>
  <c r="K39" i="1"/>
  <c r="I39" i="1"/>
  <c r="J39" i="1" s="1"/>
  <c r="M38" i="1"/>
  <c r="L38" i="1"/>
  <c r="K38" i="1"/>
  <c r="I38" i="1"/>
  <c r="J38" i="1" s="1"/>
  <c r="M37" i="1"/>
  <c r="L37" i="1"/>
  <c r="I37" i="1"/>
  <c r="J37" i="1" s="1"/>
  <c r="K37" i="1" s="1"/>
  <c r="M36" i="1"/>
  <c r="L36" i="1"/>
  <c r="I36" i="1"/>
  <c r="J36" i="1" s="1"/>
  <c r="K36" i="1" s="1"/>
  <c r="M35" i="1"/>
  <c r="L35" i="1"/>
  <c r="K35" i="1"/>
  <c r="I35" i="1"/>
  <c r="J35" i="1" s="1"/>
  <c r="M34" i="1"/>
  <c r="L34" i="1"/>
  <c r="I34" i="1"/>
  <c r="J34" i="1" s="1"/>
  <c r="K34" i="1" s="1"/>
  <c r="M33" i="1"/>
  <c r="L33" i="1"/>
  <c r="I33" i="1"/>
  <c r="J33" i="1" s="1"/>
  <c r="K33" i="1" s="1"/>
  <c r="M32" i="1"/>
  <c r="L32" i="1"/>
  <c r="I32" i="1"/>
  <c r="J32" i="1" s="1"/>
  <c r="K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37" i="2" l="1"/>
  <c r="L37" i="2"/>
  <c r="K37" i="2"/>
  <c r="I37" i="2"/>
  <c r="J37" i="2" s="1"/>
  <c r="I36" i="2"/>
  <c r="J36" i="2" s="1"/>
  <c r="K36" i="2" s="1"/>
  <c r="I35" i="2"/>
  <c r="J35" i="2" s="1"/>
  <c r="K35" i="2" s="1"/>
  <c r="I84" i="5" l="1"/>
  <c r="J84" i="5" s="1"/>
  <c r="K84" i="5" s="1"/>
  <c r="I26" i="5"/>
  <c r="J26" i="5" s="1"/>
  <c r="K26" i="5" s="1"/>
  <c r="I25" i="5"/>
  <c r="J25" i="5" s="1"/>
  <c r="K25" i="5" s="1"/>
  <c r="I24" i="5"/>
  <c r="J24" i="5" s="1"/>
  <c r="K24" i="5" s="1"/>
  <c r="I23" i="5"/>
  <c r="J23" i="5" s="1"/>
  <c r="K23" i="5" s="1"/>
  <c r="I22" i="5"/>
  <c r="J22" i="5" s="1"/>
  <c r="K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I16" i="5"/>
  <c r="M15" i="5"/>
  <c r="L15" i="5"/>
  <c r="K15" i="5"/>
  <c r="I15" i="5"/>
  <c r="J15" i="5" s="1"/>
  <c r="I14" i="5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M81" i="4"/>
  <c r="L81" i="4"/>
  <c r="K81" i="4"/>
  <c r="I81" i="4"/>
  <c r="J81" i="4" s="1"/>
  <c r="I80" i="4"/>
  <c r="J80" i="4" s="1"/>
  <c r="K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I71" i="4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I67" i="4"/>
  <c r="J67" i="4" s="1"/>
  <c r="K67" i="4" s="1"/>
  <c r="I66" i="4"/>
  <c r="J66" i="4" s="1"/>
  <c r="K66" i="4" s="1"/>
  <c r="I65" i="4"/>
  <c r="J65" i="4" s="1"/>
  <c r="K65" i="4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I30" i="2"/>
  <c r="J30" i="2" s="1"/>
  <c r="K30" i="2" s="1"/>
  <c r="I29" i="2"/>
  <c r="J29" i="2" s="1"/>
  <c r="K29" i="2" s="1"/>
  <c r="I28" i="2"/>
  <c r="J28" i="2" s="1"/>
  <c r="K28" i="2" s="1"/>
  <c r="I27" i="2"/>
  <c r="J27" i="2" s="1"/>
  <c r="K27" i="2" s="1"/>
  <c r="I26" i="2"/>
  <c r="J26" i="2" s="1"/>
  <c r="K26" i="2" s="1"/>
  <c r="I25" i="2"/>
  <c r="I43" i="2" s="1"/>
  <c r="I24" i="2"/>
  <c r="J24" i="2" s="1"/>
  <c r="K24" i="2" s="1"/>
  <c r="I23" i="2"/>
  <c r="J23" i="2" s="1"/>
  <c r="K23" i="2" s="1"/>
  <c r="M22" i="2"/>
  <c r="L22" i="2"/>
  <c r="K22" i="2"/>
  <c r="I22" i="2"/>
  <c r="J22" i="2" s="1"/>
  <c r="I21" i="2"/>
  <c r="J21" i="2" s="1"/>
  <c r="K21" i="2" s="1"/>
  <c r="I20" i="2"/>
  <c r="J20" i="2" s="1"/>
  <c r="K20" i="2" s="1"/>
  <c r="I19" i="2"/>
  <c r="J19" i="2" s="1"/>
  <c r="K19" i="2" s="1"/>
  <c r="I18" i="2"/>
  <c r="J18" i="2" s="1"/>
  <c r="K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I13" i="2"/>
  <c r="J13" i="2" s="1"/>
  <c r="K13" i="2" s="1"/>
  <c r="I12" i="2"/>
  <c r="J12" i="2" s="1"/>
  <c r="K12" i="2" s="1"/>
  <c r="I11" i="2"/>
  <c r="J11" i="2" s="1"/>
  <c r="K11" i="2" s="1"/>
  <c r="I10" i="2"/>
  <c r="J10" i="2" s="1"/>
  <c r="K10" i="2" s="1"/>
  <c r="M498" i="1"/>
  <c r="L498" i="1"/>
  <c r="I498" i="1"/>
  <c r="J498" i="1" s="1"/>
  <c r="K498" i="1" s="1"/>
  <c r="M497" i="1"/>
  <c r="L497" i="1"/>
  <c r="K497" i="1"/>
  <c r="I497" i="1"/>
  <c r="J497" i="1" s="1"/>
  <c r="M496" i="1"/>
  <c r="L496" i="1"/>
  <c r="K496" i="1"/>
  <c r="I496" i="1"/>
  <c r="J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J16" i="5" l="1"/>
  <c r="I44" i="5"/>
  <c r="J14" i="5"/>
  <c r="J25" i="2"/>
  <c r="J43" i="2" s="1"/>
  <c r="J14" i="2"/>
  <c r="I77" i="5"/>
  <c r="J77" i="5" s="1"/>
  <c r="K77" i="5" s="1"/>
  <c r="I76" i="5"/>
  <c r="J76" i="5" s="1"/>
  <c r="K76" i="5" s="1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M58" i="5"/>
  <c r="L58" i="5"/>
  <c r="K58" i="5"/>
  <c r="I58" i="5"/>
  <c r="J58" i="5" s="1"/>
  <c r="I57" i="5"/>
  <c r="J57" i="5" s="1"/>
  <c r="K57" i="5" s="1"/>
  <c r="M56" i="5"/>
  <c r="L56" i="5"/>
  <c r="K56" i="5"/>
  <c r="I56" i="5"/>
  <c r="J56" i="5" s="1"/>
  <c r="M55" i="5"/>
  <c r="L55" i="5"/>
  <c r="K55" i="5"/>
  <c r="I55" i="5"/>
  <c r="J55" i="5" s="1"/>
  <c r="M54" i="5"/>
  <c r="L54" i="5"/>
  <c r="K54" i="5"/>
  <c r="I54" i="5"/>
  <c r="J54" i="5" s="1"/>
  <c r="M53" i="5"/>
  <c r="L53" i="5"/>
  <c r="K53" i="5"/>
  <c r="I53" i="5"/>
  <c r="J53" i="5" s="1"/>
  <c r="M52" i="5"/>
  <c r="L52" i="5"/>
  <c r="K52" i="5"/>
  <c r="I52" i="5"/>
  <c r="J52" i="5" s="1"/>
  <c r="I35" i="5"/>
  <c r="J35" i="5" s="1"/>
  <c r="K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I31" i="5"/>
  <c r="J31" i="5" s="1"/>
  <c r="K31" i="5" s="1"/>
  <c r="M30" i="5"/>
  <c r="L30" i="5"/>
  <c r="K30" i="5"/>
  <c r="I30" i="5"/>
  <c r="J30" i="5" s="1"/>
  <c r="I29" i="5"/>
  <c r="J29" i="5" s="1"/>
  <c r="K29" i="5" s="1"/>
  <c r="I28" i="5"/>
  <c r="J28" i="5" s="1"/>
  <c r="K28" i="5" s="1"/>
  <c r="I27" i="5"/>
  <c r="J27" i="5" s="1"/>
  <c r="K27" i="5" s="1"/>
  <c r="M64" i="4"/>
  <c r="L64" i="4"/>
  <c r="K64" i="4"/>
  <c r="I64" i="4"/>
  <c r="J64" i="4" s="1"/>
  <c r="I63" i="4"/>
  <c r="J63" i="4" s="1"/>
  <c r="K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I52" i="4"/>
  <c r="J52" i="4" s="1"/>
  <c r="K52" i="4" s="1"/>
  <c r="I51" i="4"/>
  <c r="J51" i="4" s="1"/>
  <c r="K51" i="4" s="1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I464" i="2"/>
  <c r="J464" i="2" s="1"/>
  <c r="K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M441" i="2"/>
  <c r="L441" i="2"/>
  <c r="K441" i="2"/>
  <c r="I441" i="2"/>
  <c r="J441" i="2" s="1"/>
  <c r="M440" i="2"/>
  <c r="L440" i="2"/>
  <c r="K440" i="2"/>
  <c r="I440" i="2"/>
  <c r="J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M429" i="2"/>
  <c r="L429" i="2"/>
  <c r="K429" i="2"/>
  <c r="I429" i="2"/>
  <c r="J429" i="2" s="1"/>
  <c r="I428" i="2"/>
  <c r="J428" i="2" s="1"/>
  <c r="K428" i="2" s="1"/>
  <c r="I427" i="2"/>
  <c r="J427" i="2" s="1"/>
  <c r="K427" i="2" s="1"/>
  <c r="I426" i="2"/>
  <c r="J426" i="2" s="1"/>
  <c r="K426" i="2" s="1"/>
  <c r="I425" i="2"/>
  <c r="J425" i="2" s="1"/>
  <c r="K425" i="2" s="1"/>
  <c r="I424" i="2"/>
  <c r="J424" i="2" s="1"/>
  <c r="K424" i="2" s="1"/>
  <c r="I423" i="2"/>
  <c r="J423" i="2" s="1"/>
  <c r="K423" i="2" s="1"/>
  <c r="I422" i="2"/>
  <c r="J422" i="2" s="1"/>
  <c r="K422" i="2" s="1"/>
  <c r="I421" i="2"/>
  <c r="J421" i="2" s="1"/>
  <c r="K421" i="2" s="1"/>
  <c r="I420" i="2"/>
  <c r="J420" i="2" s="1"/>
  <c r="K420" i="2" s="1"/>
  <c r="I419" i="2"/>
  <c r="J419" i="2" s="1"/>
  <c r="K419" i="2" s="1"/>
  <c r="I418" i="2"/>
  <c r="J418" i="2" s="1"/>
  <c r="K418" i="2" s="1"/>
  <c r="M417" i="2"/>
  <c r="L417" i="2"/>
  <c r="K417" i="2"/>
  <c r="I417" i="2"/>
  <c r="J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M409" i="2"/>
  <c r="L409" i="2"/>
  <c r="K409" i="2"/>
  <c r="I409" i="2"/>
  <c r="J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I401" i="2"/>
  <c r="J401" i="2" s="1"/>
  <c r="K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M375" i="2"/>
  <c r="L375" i="2"/>
  <c r="K375" i="2"/>
  <c r="I375" i="2"/>
  <c r="J375" i="2" s="1"/>
  <c r="M374" i="2"/>
  <c r="L374" i="2"/>
  <c r="K374" i="2"/>
  <c r="I374" i="2"/>
  <c r="J374" i="2" s="1"/>
  <c r="I373" i="2"/>
  <c r="J373" i="2" s="1"/>
  <c r="K373" i="2" s="1"/>
  <c r="I372" i="2"/>
  <c r="J372" i="2" s="1"/>
  <c r="K372" i="2" s="1"/>
  <c r="I371" i="2"/>
  <c r="J371" i="2" s="1"/>
  <c r="K371" i="2" s="1"/>
  <c r="I370" i="2"/>
  <c r="J370" i="2" s="1"/>
  <c r="K370" i="2" s="1"/>
  <c r="I369" i="2"/>
  <c r="J369" i="2" s="1"/>
  <c r="K369" i="2" s="1"/>
  <c r="I368" i="2"/>
  <c r="J368" i="2" s="1"/>
  <c r="K368" i="2" s="1"/>
  <c r="I367" i="2"/>
  <c r="J367" i="2" s="1"/>
  <c r="K367" i="2" s="1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M359" i="2"/>
  <c r="L359" i="2"/>
  <c r="K359" i="2"/>
  <c r="I359" i="2"/>
  <c r="J359" i="2" s="1"/>
  <c r="M358" i="2"/>
  <c r="L358" i="2"/>
  <c r="K358" i="2"/>
  <c r="I358" i="2"/>
  <c r="J358" i="2" s="1"/>
  <c r="I357" i="2"/>
  <c r="J357" i="2" s="1"/>
  <c r="K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I351" i="2"/>
  <c r="J351" i="2" s="1"/>
  <c r="K351" i="2" s="1"/>
  <c r="I350" i="2"/>
  <c r="J350" i="2" s="1"/>
  <c r="K350" i="2" s="1"/>
  <c r="M43" i="1"/>
  <c r="L43" i="1"/>
  <c r="I43" i="1"/>
  <c r="J43" i="1" s="1"/>
  <c r="K43" i="1" s="1"/>
  <c r="M42" i="1"/>
  <c r="L42" i="1"/>
  <c r="I42" i="1"/>
  <c r="J42" i="1" s="1"/>
  <c r="K42" i="1" s="1"/>
  <c r="M41" i="1"/>
  <c r="L41" i="1"/>
  <c r="I41" i="1"/>
  <c r="J41" i="1" s="1"/>
  <c r="K41" i="1" s="1"/>
  <c r="M40" i="1"/>
  <c r="L40" i="1"/>
  <c r="I40" i="1"/>
  <c r="J40" i="1" s="1"/>
  <c r="K40" i="1" s="1"/>
  <c r="M28" i="1"/>
  <c r="L28" i="1"/>
  <c r="K28" i="1"/>
  <c r="I28" i="1"/>
  <c r="J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M22" i="1"/>
  <c r="L22" i="1"/>
  <c r="K22" i="1"/>
  <c r="I22" i="1"/>
  <c r="J22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M15" i="1"/>
  <c r="L15" i="1"/>
  <c r="I15" i="1"/>
  <c r="J15" i="1" s="1"/>
  <c r="K15" i="1" s="1"/>
  <c r="M14" i="1"/>
  <c r="L14" i="1"/>
  <c r="K14" i="1"/>
  <c r="I14" i="1"/>
  <c r="J14" i="1" s="1"/>
  <c r="M13" i="1"/>
  <c r="L13" i="1"/>
  <c r="I13" i="1"/>
  <c r="J13" i="1" s="1"/>
  <c r="K13" i="1" s="1"/>
  <c r="M442" i="1"/>
  <c r="L442" i="1"/>
  <c r="I442" i="1"/>
  <c r="J442" i="1" s="1"/>
  <c r="K442" i="1" s="1"/>
  <c r="M441" i="1"/>
  <c r="L441" i="1"/>
  <c r="I441" i="1"/>
  <c r="J441" i="1" s="1"/>
  <c r="K441" i="1" s="1"/>
  <c r="K16" i="5" l="1"/>
  <c r="J44" i="5"/>
  <c r="I45" i="1"/>
  <c r="K14" i="5"/>
  <c r="K25" i="2"/>
  <c r="K14" i="2"/>
  <c r="J23" i="1"/>
  <c r="J45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K377" i="1"/>
  <c r="I377" i="1"/>
  <c r="J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K23" i="1" l="1"/>
  <c r="I9" i="4" l="1"/>
  <c r="J9" i="4" s="1"/>
  <c r="K9" i="4" s="1"/>
  <c r="I83" i="5" l="1"/>
  <c r="J83" i="5" s="1"/>
  <c r="K83" i="5" s="1"/>
  <c r="I82" i="5"/>
  <c r="J82" i="5" s="1"/>
  <c r="K82" i="5" s="1"/>
  <c r="I81" i="5"/>
  <c r="J81" i="5" s="1"/>
  <c r="K81" i="5" s="1"/>
  <c r="E21" i="3"/>
  <c r="F21" i="3"/>
  <c r="G21" i="3"/>
  <c r="H21" i="3"/>
  <c r="D21" i="3"/>
  <c r="E13" i="3"/>
  <c r="F13" i="3"/>
  <c r="G13" i="3"/>
  <c r="H13" i="3"/>
  <c r="D13" i="3"/>
  <c r="M327" i="1" l="1"/>
  <c r="L327" i="1"/>
  <c r="I327" i="1"/>
  <c r="J327" i="1" s="1"/>
  <c r="K327" i="1" s="1"/>
  <c r="M326" i="1"/>
  <c r="L326" i="1"/>
  <c r="I326" i="1"/>
  <c r="J326" i="1" s="1"/>
  <c r="K326" i="1" s="1"/>
  <c r="I41" i="4" l="1"/>
  <c r="M40" i="4"/>
  <c r="L40" i="4"/>
  <c r="I40" i="4"/>
  <c r="J40" i="4" s="1"/>
  <c r="K40" i="4" s="1"/>
  <c r="M39" i="4"/>
  <c r="L39" i="4"/>
  <c r="I39" i="4"/>
  <c r="J39" i="4" s="1"/>
  <c r="K39" i="4" s="1"/>
  <c r="M38" i="4"/>
  <c r="L38" i="4"/>
  <c r="K38" i="4"/>
  <c r="I38" i="4"/>
  <c r="J38" i="4" s="1"/>
  <c r="M37" i="4"/>
  <c r="L37" i="4"/>
  <c r="I37" i="4"/>
  <c r="J37" i="4" s="1"/>
  <c r="K37" i="4" s="1"/>
  <c r="M36" i="4"/>
  <c r="L36" i="4"/>
  <c r="I36" i="4"/>
  <c r="J36" i="4" s="1"/>
  <c r="K36" i="4" s="1"/>
  <c r="I35" i="4"/>
  <c r="J35" i="4" s="1"/>
  <c r="K35" i="4" s="1"/>
  <c r="M34" i="4"/>
  <c r="L34" i="4"/>
  <c r="K34" i="4"/>
  <c r="I34" i="4"/>
  <c r="J34" i="4" s="1"/>
  <c r="I33" i="4"/>
  <c r="J33" i="4" s="1"/>
  <c r="K33" i="4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2" i="1"/>
  <c r="L12" i="1"/>
  <c r="I12" i="1"/>
  <c r="J12" i="1" s="1"/>
  <c r="K12" i="1" s="1"/>
  <c r="M11" i="1"/>
  <c r="L11" i="1"/>
  <c r="I11" i="1"/>
  <c r="J11" i="1" s="1"/>
  <c r="K11" i="1" s="1"/>
  <c r="J41" i="4" l="1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J15" i="3" s="1"/>
  <c r="I19" i="3"/>
  <c r="J19" i="3" s="1"/>
  <c r="K19" i="3" s="1"/>
  <c r="I11" i="3"/>
  <c r="J11" i="3" s="1"/>
  <c r="K11" i="3" s="1"/>
  <c r="J16" i="3" l="1"/>
  <c r="J21" i="3" s="1"/>
  <c r="I21" i="3"/>
  <c r="K41" i="4"/>
  <c r="I80" i="5"/>
  <c r="J80" i="5" s="1"/>
  <c r="K80" i="5" s="1"/>
  <c r="I79" i="5"/>
  <c r="J79" i="5" s="1"/>
  <c r="K79" i="5" s="1"/>
  <c r="I78" i="5"/>
  <c r="J78" i="5" s="1"/>
  <c r="K78" i="5" s="1"/>
  <c r="M51" i="5"/>
  <c r="L51" i="5"/>
  <c r="K51" i="5"/>
  <c r="I51" i="5"/>
  <c r="J51" i="5" s="1"/>
  <c r="M50" i="5"/>
  <c r="L50" i="5"/>
  <c r="K50" i="5"/>
  <c r="I50" i="5"/>
  <c r="J50" i="5" s="1"/>
  <c r="M49" i="5"/>
  <c r="L49" i="5"/>
  <c r="K49" i="5"/>
  <c r="I49" i="5"/>
  <c r="I90" i="5" s="1"/>
  <c r="M48" i="5"/>
  <c r="L48" i="5"/>
  <c r="K48" i="5"/>
  <c r="I48" i="5"/>
  <c r="J48" i="5" s="1"/>
  <c r="M47" i="5"/>
  <c r="L47" i="5"/>
  <c r="K47" i="5"/>
  <c r="I47" i="5"/>
  <c r="J47" i="5" s="1"/>
  <c r="M46" i="5"/>
  <c r="L46" i="5"/>
  <c r="K46" i="5"/>
  <c r="I46" i="5"/>
  <c r="J46" i="5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42" i="4"/>
  <c r="J42" i="4" s="1"/>
  <c r="K42" i="4" s="1"/>
  <c r="I32" i="4"/>
  <c r="I31" i="4"/>
  <c r="J31" i="4" s="1"/>
  <c r="K31" i="4" s="1"/>
  <c r="I30" i="4"/>
  <c r="J30" i="4" s="1"/>
  <c r="K30" i="4" s="1"/>
  <c r="I29" i="4"/>
  <c r="J29" i="4" s="1"/>
  <c r="K29" i="4" s="1"/>
  <c r="M138" i="1"/>
  <c r="L138" i="1"/>
  <c r="I138" i="1"/>
  <c r="J138" i="1" s="1"/>
  <c r="K138" i="1" s="1"/>
  <c r="J49" i="5" l="1"/>
  <c r="J90" i="5" s="1"/>
  <c r="J32" i="4"/>
  <c r="I349" i="2"/>
  <c r="J349" i="2" s="1"/>
  <c r="K349" i="2" s="1"/>
  <c r="I348" i="2"/>
  <c r="J348" i="2" s="1"/>
  <c r="K348" i="2" s="1"/>
  <c r="I347" i="2"/>
  <c r="J347" i="2" s="1"/>
  <c r="K347" i="2" s="1"/>
  <c r="I346" i="2"/>
  <c r="J346" i="2" s="1"/>
  <c r="K346" i="2" s="1"/>
  <c r="I345" i="2"/>
  <c r="J345" i="2" s="1"/>
  <c r="K345" i="2" s="1"/>
  <c r="I344" i="2"/>
  <c r="J344" i="2" s="1"/>
  <c r="K344" i="2" s="1"/>
  <c r="I9" i="2"/>
  <c r="J9" i="2" s="1"/>
  <c r="K9" i="2" s="1"/>
  <c r="K32" i="4" l="1"/>
  <c r="I343" i="2" l="1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I320" i="2"/>
  <c r="J320" i="2" s="1"/>
  <c r="K320" i="2" s="1"/>
  <c r="I319" i="2"/>
  <c r="J319" i="2" s="1"/>
  <c r="K319" i="2" s="1"/>
  <c r="I318" i="2"/>
  <c r="J318" i="2" s="1"/>
  <c r="K318" i="2" s="1"/>
  <c r="I317" i="2"/>
  <c r="J317" i="2" s="1"/>
  <c r="K317" i="2" s="1"/>
  <c r="I183" i="2"/>
  <c r="J183" i="2" s="1"/>
  <c r="K183" i="2" s="1"/>
  <c r="I182" i="2"/>
  <c r="J182" i="2" s="1"/>
  <c r="K182" i="2" s="1"/>
  <c r="I50" i="4" l="1"/>
  <c r="I103" i="4" s="1"/>
  <c r="I49" i="4"/>
  <c r="J49" i="4" s="1"/>
  <c r="K49" i="4" s="1"/>
  <c r="I48" i="4"/>
  <c r="J48" i="4" s="1"/>
  <c r="K48" i="4" s="1"/>
  <c r="J50" i="4" l="1"/>
  <c r="J103" i="4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I98" i="2"/>
  <c r="I97" i="2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J99" i="2" l="1"/>
  <c r="I485" i="2"/>
  <c r="K103" i="4"/>
  <c r="J97" i="2"/>
  <c r="J89" i="2"/>
  <c r="J80" i="2"/>
  <c r="K50" i="4"/>
  <c r="J98" i="2"/>
  <c r="K99" i="2" l="1"/>
  <c r="J485" i="2"/>
  <c r="K97" i="2"/>
  <c r="K89" i="2"/>
  <c r="K80" i="2"/>
  <c r="K98" i="2"/>
  <c r="M10" i="1" l="1"/>
  <c r="L10" i="1"/>
  <c r="I10" i="1"/>
  <c r="J10" i="1" s="1"/>
  <c r="K10" i="1" s="1"/>
  <c r="M9" i="1"/>
  <c r="L9" i="1"/>
  <c r="I9" i="1"/>
  <c r="J9" i="1" s="1"/>
  <c r="K9" i="1" s="1"/>
  <c r="L45" i="1" l="1"/>
  <c r="M45" i="1"/>
  <c r="I47" i="4"/>
  <c r="J47" i="4" s="1"/>
  <c r="K47" i="4" s="1"/>
  <c r="I28" i="4"/>
  <c r="J28" i="4" s="1"/>
  <c r="K28" i="4" s="1"/>
  <c r="I9" i="5" l="1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M101" i="1"/>
  <c r="L101" i="1"/>
  <c r="I101" i="1"/>
  <c r="I500" i="1" s="1"/>
  <c r="M100" i="1"/>
  <c r="L100" i="1"/>
  <c r="I100" i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2" i="1" l="1"/>
  <c r="J91" i="1"/>
  <c r="J100" i="1"/>
  <c r="J101" i="1"/>
  <c r="J500" i="1" s="1"/>
  <c r="J96" i="1"/>
  <c r="J88" i="1"/>
  <c r="J86" i="1"/>
  <c r="K102" i="1" l="1"/>
  <c r="K91" i="1"/>
  <c r="K100" i="1"/>
  <c r="K101" i="1"/>
  <c r="K45" i="1"/>
  <c r="K96" i="1"/>
  <c r="K88" i="1"/>
  <c r="K86" i="1"/>
  <c r="I45" i="2" l="1"/>
  <c r="J45" i="2" s="1"/>
  <c r="K45" i="2" s="1"/>
  <c r="K26" i="4" l="1"/>
  <c r="K485" i="2" l="1"/>
  <c r="K500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85" i="5" l="1"/>
  <c r="L86" i="5"/>
  <c r="M85" i="5"/>
  <c r="M86" i="5"/>
  <c r="L40" i="5"/>
  <c r="L39" i="5"/>
  <c r="L42" i="5"/>
  <c r="L25" i="5"/>
  <c r="L16" i="5"/>
  <c r="L22" i="5"/>
  <c r="M40" i="5"/>
  <c r="M39" i="5"/>
  <c r="M42" i="5"/>
  <c r="M25" i="5"/>
  <c r="M16" i="5"/>
  <c r="M22" i="5"/>
  <c r="L14" i="4"/>
  <c r="L15" i="4"/>
  <c r="L13" i="4"/>
  <c r="M15" i="4"/>
  <c r="M14" i="4"/>
  <c r="M13" i="4"/>
  <c r="L96" i="4"/>
  <c r="L88" i="4"/>
  <c r="L83" i="4"/>
  <c r="L86" i="4"/>
  <c r="L95" i="4"/>
  <c r="L89" i="4"/>
  <c r="L82" i="4"/>
  <c r="L101" i="4"/>
  <c r="L97" i="4"/>
  <c r="L84" i="4"/>
  <c r="L87" i="4"/>
  <c r="L100" i="4"/>
  <c r="L65" i="4"/>
  <c r="L74" i="4"/>
  <c r="L80" i="4"/>
  <c r="L79" i="4"/>
  <c r="L57" i="4"/>
  <c r="L63" i="4"/>
  <c r="M86" i="4"/>
  <c r="M97" i="4"/>
  <c r="M95" i="4"/>
  <c r="M89" i="4"/>
  <c r="M82" i="4"/>
  <c r="M83" i="4"/>
  <c r="M84" i="4"/>
  <c r="M101" i="4"/>
  <c r="M88" i="4"/>
  <c r="M100" i="4"/>
  <c r="M96" i="4"/>
  <c r="M87" i="4"/>
  <c r="M65" i="4"/>
  <c r="M74" i="4"/>
  <c r="M80" i="4"/>
  <c r="M79" i="4"/>
  <c r="M57" i="4"/>
  <c r="M63" i="4"/>
  <c r="L41" i="2"/>
  <c r="L40" i="2"/>
  <c r="L39" i="2"/>
  <c r="L38" i="2"/>
  <c r="L27" i="2"/>
  <c r="L30" i="2"/>
  <c r="L305" i="2"/>
  <c r="L302" i="2"/>
  <c r="L271" i="2"/>
  <c r="L250" i="2"/>
  <c r="L243" i="2"/>
  <c r="L210" i="2"/>
  <c r="L200" i="2"/>
  <c r="L197" i="2"/>
  <c r="L194" i="2"/>
  <c r="L274" i="2"/>
  <c r="L267" i="2"/>
  <c r="L257" i="2"/>
  <c r="L253" i="2"/>
  <c r="L232" i="2"/>
  <c r="L226" i="2"/>
  <c r="L219" i="2"/>
  <c r="L203" i="2"/>
  <c r="L187" i="2"/>
  <c r="L311" i="2"/>
  <c r="L286" i="2"/>
  <c r="L235" i="2"/>
  <c r="L222" i="2"/>
  <c r="L216" i="2"/>
  <c r="L206" i="2"/>
  <c r="L301" i="2"/>
  <c r="L295" i="2"/>
  <c r="L270" i="2"/>
  <c r="L263" i="2"/>
  <c r="L249" i="2"/>
  <c r="L242" i="2"/>
  <c r="L212" i="2"/>
  <c r="L209" i="2"/>
  <c r="L196" i="2"/>
  <c r="L193" i="2"/>
  <c r="L266" i="2"/>
  <c r="L256" i="2"/>
  <c r="L199" i="2"/>
  <c r="L223" i="2"/>
  <c r="L314" i="2"/>
  <c r="L307" i="2"/>
  <c r="L298" i="2"/>
  <c r="L291" i="2"/>
  <c r="L276" i="2"/>
  <c r="L238" i="2"/>
  <c r="L234" i="2"/>
  <c r="L225" i="2"/>
  <c r="L215" i="2"/>
  <c r="L205" i="2"/>
  <c r="L310" i="2"/>
  <c r="L294" i="2"/>
  <c r="L259" i="2"/>
  <c r="L248" i="2"/>
  <c r="L202" i="2"/>
  <c r="L192" i="2"/>
  <c r="L269" i="2"/>
  <c r="L255" i="2"/>
  <c r="L241" i="2"/>
  <c r="L195" i="2"/>
  <c r="L189" i="2"/>
  <c r="L296" i="2"/>
  <c r="L313" i="2"/>
  <c r="L297" i="2"/>
  <c r="L290" i="2"/>
  <c r="L281" i="2"/>
  <c r="L278" i="2"/>
  <c r="L272" i="2"/>
  <c r="L265" i="2"/>
  <c r="L237" i="2"/>
  <c r="L224" i="2"/>
  <c r="L214" i="2"/>
  <c r="L198" i="2"/>
  <c r="L293" i="2"/>
  <c r="L284" i="2"/>
  <c r="L251" i="2"/>
  <c r="L247" i="2"/>
  <c r="L244" i="2"/>
  <c r="L204" i="2"/>
  <c r="L201" i="2"/>
  <c r="L185" i="2"/>
  <c r="L312" i="2"/>
  <c r="L264" i="2"/>
  <c r="L236" i="2"/>
  <c r="L268" i="2"/>
  <c r="L254" i="2"/>
  <c r="L240" i="2"/>
  <c r="L207" i="2"/>
  <c r="L188" i="2"/>
  <c r="L465" i="2"/>
  <c r="L430" i="2"/>
  <c r="L363" i="2"/>
  <c r="L456" i="2"/>
  <c r="L387" i="2"/>
  <c r="L392" i="2"/>
  <c r="L350" i="2"/>
  <c r="L478" i="2"/>
  <c r="L445" i="2"/>
  <c r="L421" i="2"/>
  <c r="L391" i="2"/>
  <c r="L357" i="2"/>
  <c r="L453" i="2"/>
  <c r="L433" i="2"/>
  <c r="L360" i="2"/>
  <c r="L477" i="2"/>
  <c r="L439" i="2"/>
  <c r="L428" i="2"/>
  <c r="L405" i="2"/>
  <c r="L466" i="2"/>
  <c r="L459" i="2"/>
  <c r="L406" i="2"/>
  <c r="L390" i="2"/>
  <c r="L364" i="2"/>
  <c r="L483" i="2"/>
  <c r="L412" i="2"/>
  <c r="L438" i="2"/>
  <c r="L418" i="2"/>
  <c r="L84" i="5"/>
  <c r="L62" i="5"/>
  <c r="M84" i="5"/>
  <c r="M62" i="5"/>
  <c r="L23" i="5"/>
  <c r="L26" i="5"/>
  <c r="L19" i="5"/>
  <c r="L12" i="5"/>
  <c r="L10" i="5"/>
  <c r="L18" i="5"/>
  <c r="L11" i="5"/>
  <c r="L21" i="5"/>
  <c r="L14" i="5"/>
  <c r="L20" i="5"/>
  <c r="L24" i="5"/>
  <c r="M23" i="5"/>
  <c r="M26" i="5"/>
  <c r="M19" i="5"/>
  <c r="M12" i="5"/>
  <c r="M18" i="5"/>
  <c r="M10" i="5"/>
  <c r="M11" i="5"/>
  <c r="M21" i="5"/>
  <c r="M14" i="5"/>
  <c r="M24" i="5"/>
  <c r="M20" i="5"/>
  <c r="L78" i="4"/>
  <c r="L69" i="4"/>
  <c r="L77" i="4"/>
  <c r="L66" i="4"/>
  <c r="L73" i="4"/>
  <c r="L68" i="4"/>
  <c r="L76" i="4"/>
  <c r="L72" i="4"/>
  <c r="L71" i="4"/>
  <c r="L67" i="4"/>
  <c r="L70" i="4"/>
  <c r="L75" i="4"/>
  <c r="L62" i="4"/>
  <c r="L53" i="4"/>
  <c r="M69" i="4"/>
  <c r="M77" i="4"/>
  <c r="M66" i="4"/>
  <c r="M73" i="4"/>
  <c r="M68" i="4"/>
  <c r="M76" i="4"/>
  <c r="M72" i="4"/>
  <c r="M71" i="4"/>
  <c r="M67" i="4"/>
  <c r="M75" i="4"/>
  <c r="M78" i="4"/>
  <c r="M70" i="4"/>
  <c r="M62" i="4"/>
  <c r="M53" i="4"/>
  <c r="L36" i="2"/>
  <c r="L35" i="2"/>
  <c r="L13" i="2"/>
  <c r="L32" i="2"/>
  <c r="L28" i="2"/>
  <c r="L31" i="2"/>
  <c r="L29" i="2"/>
  <c r="L34" i="2"/>
  <c r="L33" i="2"/>
  <c r="L25" i="2"/>
  <c r="L480" i="2"/>
  <c r="L476" i="2"/>
  <c r="L437" i="2"/>
  <c r="L432" i="2"/>
  <c r="L452" i="2"/>
  <c r="L368" i="2"/>
  <c r="L444" i="2"/>
  <c r="L381" i="2"/>
  <c r="L389" i="2"/>
  <c r="L356" i="2"/>
  <c r="L408" i="2"/>
  <c r="L404" i="2"/>
  <c r="L397" i="2"/>
  <c r="L362" i="2"/>
  <c r="L464" i="2"/>
  <c r="L474" i="2"/>
  <c r="L435" i="2"/>
  <c r="L427" i="2"/>
  <c r="L455" i="2"/>
  <c r="L420" i="2"/>
  <c r="L416" i="2"/>
  <c r="L373" i="2"/>
  <c r="L458" i="2"/>
  <c r="L414" i="2"/>
  <c r="L482" i="2"/>
  <c r="L411" i="2"/>
  <c r="L386" i="2"/>
  <c r="L402" i="2"/>
  <c r="L21" i="2"/>
  <c r="L11" i="2"/>
  <c r="L14" i="2"/>
  <c r="L24" i="2"/>
  <c r="L20" i="2"/>
  <c r="L10" i="2"/>
  <c r="L23" i="2"/>
  <c r="L18" i="2"/>
  <c r="L19" i="2"/>
  <c r="L12" i="2"/>
  <c r="L26" i="2"/>
  <c r="L72" i="5"/>
  <c r="L57" i="5"/>
  <c r="L68" i="5"/>
  <c r="L64" i="5"/>
  <c r="L69" i="5"/>
  <c r="L75" i="5"/>
  <c r="L60" i="5"/>
  <c r="L71" i="5"/>
  <c r="L67" i="5"/>
  <c r="L63" i="5"/>
  <c r="L73" i="5"/>
  <c r="L65" i="5"/>
  <c r="L74" i="5"/>
  <c r="L59" i="5"/>
  <c r="L77" i="5"/>
  <c r="L70" i="5"/>
  <c r="L66" i="5"/>
  <c r="L76" i="5"/>
  <c r="L61" i="5"/>
  <c r="L82" i="5"/>
  <c r="L79" i="5"/>
  <c r="L78" i="5"/>
  <c r="M68" i="5"/>
  <c r="M64" i="5"/>
  <c r="M75" i="5"/>
  <c r="M60" i="5"/>
  <c r="M71" i="5"/>
  <c r="M65" i="5"/>
  <c r="M67" i="5"/>
  <c r="M63" i="5"/>
  <c r="M74" i="5"/>
  <c r="M59" i="5"/>
  <c r="M69" i="5"/>
  <c r="M77" i="5"/>
  <c r="M70" i="5"/>
  <c r="M66" i="5"/>
  <c r="M61" i="5"/>
  <c r="M76" i="5"/>
  <c r="M73" i="5"/>
  <c r="M72" i="5"/>
  <c r="M57" i="5"/>
  <c r="M82" i="5"/>
  <c r="M78" i="5"/>
  <c r="M79" i="5"/>
  <c r="L35" i="5"/>
  <c r="L28" i="5"/>
  <c r="L31" i="5"/>
  <c r="L27" i="5"/>
  <c r="L29" i="5"/>
  <c r="M28" i="5"/>
  <c r="M31" i="5"/>
  <c r="M35" i="5"/>
  <c r="M27" i="5"/>
  <c r="M29" i="5"/>
  <c r="L61" i="4"/>
  <c r="L55" i="4"/>
  <c r="L51" i="4"/>
  <c r="L52" i="4"/>
  <c r="L60" i="4"/>
  <c r="L56" i="4"/>
  <c r="L59" i="4"/>
  <c r="L58" i="4"/>
  <c r="L54" i="4"/>
  <c r="M51" i="4"/>
  <c r="M60" i="4"/>
  <c r="M56" i="4"/>
  <c r="M59" i="4"/>
  <c r="M55" i="4"/>
  <c r="M52" i="4"/>
  <c r="M58" i="4"/>
  <c r="M54" i="4"/>
  <c r="M61" i="4"/>
  <c r="L457" i="2"/>
  <c r="L454" i="2"/>
  <c r="L451" i="2"/>
  <c r="L425" i="2"/>
  <c r="L379" i="2"/>
  <c r="L352" i="2"/>
  <c r="L366" i="2"/>
  <c r="L473" i="2"/>
  <c r="L463" i="2"/>
  <c r="L460" i="2"/>
  <c r="L447" i="2"/>
  <c r="L434" i="2"/>
  <c r="L431" i="2"/>
  <c r="L403" i="2"/>
  <c r="L400" i="2"/>
  <c r="L394" i="2"/>
  <c r="L388" i="2"/>
  <c r="L385" i="2"/>
  <c r="L372" i="2"/>
  <c r="L471" i="2"/>
  <c r="L469" i="2"/>
  <c r="L415" i="2"/>
  <c r="L355" i="2"/>
  <c r="L377" i="2"/>
  <c r="L426" i="2"/>
  <c r="L380" i="2"/>
  <c r="L479" i="2"/>
  <c r="L450" i="2"/>
  <c r="L443" i="2"/>
  <c r="L424" i="2"/>
  <c r="L361" i="2"/>
  <c r="L351" i="2"/>
  <c r="L398" i="2"/>
  <c r="L370" i="2"/>
  <c r="L472" i="2"/>
  <c r="L446" i="2"/>
  <c r="L399" i="2"/>
  <c r="L396" i="2"/>
  <c r="L393" i="2"/>
  <c r="L384" i="2"/>
  <c r="L378" i="2"/>
  <c r="L371" i="2"/>
  <c r="L383" i="2"/>
  <c r="L468" i="2"/>
  <c r="L462" i="2"/>
  <c r="L436" i="2"/>
  <c r="L367" i="2"/>
  <c r="L354" i="2"/>
  <c r="L475" i="2"/>
  <c r="L449" i="2"/>
  <c r="L442" i="2"/>
  <c r="L467" i="2"/>
  <c r="L461" i="2"/>
  <c r="L407" i="2"/>
  <c r="L401" i="2"/>
  <c r="L395" i="2"/>
  <c r="L353" i="2"/>
  <c r="L481" i="2"/>
  <c r="L470" i="2"/>
  <c r="L448" i="2"/>
  <c r="L419" i="2"/>
  <c r="L410" i="2"/>
  <c r="L376" i="2"/>
  <c r="L369" i="2"/>
  <c r="L423" i="2"/>
  <c r="L422" i="2"/>
  <c r="L413" i="2"/>
  <c r="L382" i="2"/>
  <c r="L365" i="2"/>
  <c r="L9" i="4"/>
  <c r="M9" i="4"/>
  <c r="L83" i="5"/>
  <c r="L81" i="5"/>
  <c r="M81" i="5"/>
  <c r="M83" i="5"/>
  <c r="L103" i="4"/>
  <c r="M103" i="4"/>
  <c r="L41" i="4"/>
  <c r="L35" i="4"/>
  <c r="L33" i="4"/>
  <c r="L49" i="4"/>
  <c r="M33" i="4"/>
  <c r="M41" i="4"/>
  <c r="M35" i="4"/>
  <c r="M49" i="4"/>
  <c r="L80" i="5"/>
  <c r="M80" i="5"/>
  <c r="L46" i="4"/>
  <c r="L42" i="4"/>
  <c r="L45" i="4"/>
  <c r="L44" i="4"/>
  <c r="L43" i="4"/>
  <c r="L31" i="4"/>
  <c r="L47" i="4"/>
  <c r="M45" i="4"/>
  <c r="M42" i="4"/>
  <c r="M44" i="4"/>
  <c r="M46" i="4"/>
  <c r="M43" i="4"/>
  <c r="M31" i="4"/>
  <c r="M47" i="4"/>
  <c r="L30" i="4"/>
  <c r="L32" i="4"/>
  <c r="L29" i="4"/>
  <c r="M30" i="4"/>
  <c r="M32" i="4"/>
  <c r="M29" i="4"/>
  <c r="L11" i="3"/>
  <c r="L18" i="3"/>
  <c r="L19" i="3"/>
  <c r="L17" i="3"/>
  <c r="M11" i="3"/>
  <c r="M18" i="3"/>
  <c r="M19" i="3"/>
  <c r="M17" i="3"/>
  <c r="L346" i="2"/>
  <c r="L161" i="2"/>
  <c r="L9" i="2"/>
  <c r="L349" i="2"/>
  <c r="L345" i="2"/>
  <c r="L348" i="2"/>
  <c r="L344" i="2"/>
  <c r="L347" i="2"/>
  <c r="L340" i="2"/>
  <c r="L326" i="2"/>
  <c r="L338" i="2"/>
  <c r="L332" i="2"/>
  <c r="L183" i="2"/>
  <c r="L322" i="2"/>
  <c r="L335" i="2"/>
  <c r="L337" i="2"/>
  <c r="L323" i="2"/>
  <c r="L341" i="2"/>
  <c r="L329" i="2"/>
  <c r="L114" i="2"/>
  <c r="L119" i="2"/>
  <c r="L100" i="2"/>
  <c r="L77" i="2"/>
  <c r="L105" i="2"/>
  <c r="L107" i="2"/>
  <c r="L146" i="2"/>
  <c r="L136" i="2"/>
  <c r="L81" i="2"/>
  <c r="L125" i="2"/>
  <c r="L99" i="2"/>
  <c r="L76" i="2"/>
  <c r="L104" i="2"/>
  <c r="L151" i="2"/>
  <c r="L109" i="2"/>
  <c r="L149" i="2"/>
  <c r="L115" i="2"/>
  <c r="L80" i="2"/>
  <c r="L103" i="2"/>
  <c r="L96" i="2"/>
  <c r="L178" i="2"/>
  <c r="L319" i="2"/>
  <c r="L325" i="2"/>
  <c r="L331" i="2"/>
  <c r="L328" i="2"/>
  <c r="L182" i="2"/>
  <c r="L343" i="2"/>
  <c r="L334" i="2"/>
  <c r="L318" i="2"/>
  <c r="L320" i="2"/>
  <c r="L330" i="2"/>
  <c r="L327" i="2"/>
  <c r="L324" i="2"/>
  <c r="L321" i="2"/>
  <c r="L333" i="2"/>
  <c r="L317" i="2"/>
  <c r="L342" i="2"/>
  <c r="L339" i="2"/>
  <c r="L336" i="2"/>
  <c r="L180" i="2"/>
  <c r="L174" i="2"/>
  <c r="L160" i="2"/>
  <c r="L116" i="2"/>
  <c r="L137" i="2"/>
  <c r="L102" i="2"/>
  <c r="L98" i="2"/>
  <c r="L144" i="2"/>
  <c r="L163" i="2"/>
  <c r="L128" i="2"/>
  <c r="L142" i="2"/>
  <c r="L168" i="2"/>
  <c r="L50" i="4"/>
  <c r="L48" i="4"/>
  <c r="M50" i="4"/>
  <c r="M48" i="4"/>
  <c r="L179" i="2"/>
  <c r="L132" i="2"/>
  <c r="L126" i="2"/>
  <c r="L95" i="2"/>
  <c r="L82" i="2"/>
  <c r="L79" i="2"/>
  <c r="L113" i="2"/>
  <c r="L78" i="2"/>
  <c r="L117" i="2"/>
  <c r="L166" i="2"/>
  <c r="L153" i="2"/>
  <c r="L150" i="2"/>
  <c r="L147" i="2"/>
  <c r="L141" i="2"/>
  <c r="L135" i="2"/>
  <c r="L101" i="2"/>
  <c r="L92" i="2"/>
  <c r="L85" i="2"/>
  <c r="L157" i="2"/>
  <c r="L123" i="2"/>
  <c r="L175" i="2"/>
  <c r="L172" i="2"/>
  <c r="L169" i="2"/>
  <c r="L156" i="2"/>
  <c r="L138" i="2"/>
  <c r="L129" i="2"/>
  <c r="L110" i="2"/>
  <c r="L88" i="2"/>
  <c r="L181" i="2"/>
  <c r="L162" i="2"/>
  <c r="L122" i="2"/>
  <c r="L165" i="2"/>
  <c r="L159" i="2"/>
  <c r="L152" i="2"/>
  <c r="L143" i="2"/>
  <c r="L106" i="2"/>
  <c r="L84" i="2"/>
  <c r="L171" i="2"/>
  <c r="L155" i="2"/>
  <c r="L140" i="2"/>
  <c r="L134" i="2"/>
  <c r="L131" i="2"/>
  <c r="L97" i="2"/>
  <c r="L94" i="2"/>
  <c r="L91" i="2"/>
  <c r="L87" i="2"/>
  <c r="L176" i="2"/>
  <c r="L177" i="2"/>
  <c r="L164" i="2"/>
  <c r="L158" i="2"/>
  <c r="L124" i="2"/>
  <c r="L121" i="2"/>
  <c r="L112" i="2"/>
  <c r="L111" i="2"/>
  <c r="L145" i="2"/>
  <c r="L133" i="2"/>
  <c r="L118" i="2"/>
  <c r="L90" i="2"/>
  <c r="L120" i="2"/>
  <c r="L154" i="2"/>
  <c r="L139" i="2"/>
  <c r="L127" i="2"/>
  <c r="L108" i="2"/>
  <c r="L93" i="2"/>
  <c r="L86" i="2"/>
  <c r="L83" i="2"/>
  <c r="L89" i="2"/>
  <c r="L173" i="2"/>
  <c r="L170" i="2"/>
  <c r="L167" i="2"/>
  <c r="L148" i="2"/>
  <c r="L130" i="2"/>
  <c r="L28" i="4"/>
  <c r="M28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85" i="2"/>
  <c r="L26" i="4"/>
  <c r="M26" i="4"/>
  <c r="L45" i="2"/>
  <c r="L10" i="3"/>
  <c r="M10" i="3"/>
  <c r="L8" i="5"/>
  <c r="L44" i="5"/>
  <c r="L90" i="5"/>
  <c r="M8" i="5"/>
  <c r="M90" i="5"/>
  <c r="M44" i="5"/>
  <c r="L8" i="4"/>
  <c r="M8" i="4"/>
  <c r="L43" i="2"/>
  <c r="L8" i="2"/>
  <c r="K43" i="2" l="1"/>
  <c r="L500" i="1"/>
  <c r="M500" i="1" l="1"/>
  <c r="I10" i="3"/>
  <c r="J10" i="3" s="1"/>
  <c r="K10" i="3" l="1"/>
  <c r="K8" i="3"/>
  <c r="M6" i="2"/>
  <c r="M40" i="2" l="1"/>
  <c r="M39" i="2"/>
  <c r="M41" i="2"/>
  <c r="M38" i="2"/>
  <c r="M30" i="2"/>
  <c r="M27" i="2"/>
  <c r="M274" i="2"/>
  <c r="M267" i="2"/>
  <c r="M257" i="2"/>
  <c r="M253" i="2"/>
  <c r="M232" i="2"/>
  <c r="M226" i="2"/>
  <c r="M219" i="2"/>
  <c r="M203" i="2"/>
  <c r="M187" i="2"/>
  <c r="M305" i="2"/>
  <c r="M311" i="2"/>
  <c r="M286" i="2"/>
  <c r="M235" i="2"/>
  <c r="M222" i="2"/>
  <c r="M216" i="2"/>
  <c r="M206" i="2"/>
  <c r="M302" i="2"/>
  <c r="M301" i="2"/>
  <c r="M295" i="2"/>
  <c r="M270" i="2"/>
  <c r="M263" i="2"/>
  <c r="M249" i="2"/>
  <c r="M242" i="2"/>
  <c r="M212" i="2"/>
  <c r="M209" i="2"/>
  <c r="M196" i="2"/>
  <c r="M193" i="2"/>
  <c r="M194" i="2"/>
  <c r="M266" i="2"/>
  <c r="M256" i="2"/>
  <c r="M199" i="2"/>
  <c r="M271" i="2"/>
  <c r="M314" i="2"/>
  <c r="M307" i="2"/>
  <c r="M298" i="2"/>
  <c r="M291" i="2"/>
  <c r="M276" i="2"/>
  <c r="M238" i="2"/>
  <c r="M234" i="2"/>
  <c r="M225" i="2"/>
  <c r="M215" i="2"/>
  <c r="M205" i="2"/>
  <c r="M310" i="2"/>
  <c r="M294" i="2"/>
  <c r="M259" i="2"/>
  <c r="M248" i="2"/>
  <c r="M202" i="2"/>
  <c r="M192" i="2"/>
  <c r="M269" i="2"/>
  <c r="M255" i="2"/>
  <c r="M241" i="2"/>
  <c r="M195" i="2"/>
  <c r="M189" i="2"/>
  <c r="M313" i="2"/>
  <c r="M297" i="2"/>
  <c r="M290" i="2"/>
  <c r="M281" i="2"/>
  <c r="M278" i="2"/>
  <c r="M272" i="2"/>
  <c r="M265" i="2"/>
  <c r="M237" i="2"/>
  <c r="M224" i="2"/>
  <c r="M214" i="2"/>
  <c r="M198" i="2"/>
  <c r="M243" i="2"/>
  <c r="M210" i="2"/>
  <c r="M293" i="2"/>
  <c r="M284" i="2"/>
  <c r="M251" i="2"/>
  <c r="M247" i="2"/>
  <c r="M244" i="2"/>
  <c r="M204" i="2"/>
  <c r="M201" i="2"/>
  <c r="M185" i="2"/>
  <c r="M268" i="2"/>
  <c r="M254" i="2"/>
  <c r="M240" i="2"/>
  <c r="M207" i="2"/>
  <c r="M188" i="2"/>
  <c r="M197" i="2"/>
  <c r="M312" i="2"/>
  <c r="M296" i="2"/>
  <c r="M264" i="2"/>
  <c r="M236" i="2"/>
  <c r="M223" i="2"/>
  <c r="M250" i="2"/>
  <c r="M200" i="2"/>
  <c r="M456" i="2"/>
  <c r="M387" i="2"/>
  <c r="M392" i="2"/>
  <c r="M350" i="2"/>
  <c r="M478" i="2"/>
  <c r="M445" i="2"/>
  <c r="M421" i="2"/>
  <c r="M391" i="2"/>
  <c r="M357" i="2"/>
  <c r="M363" i="2"/>
  <c r="M453" i="2"/>
  <c r="M433" i="2"/>
  <c r="M360" i="2"/>
  <c r="M477" i="2"/>
  <c r="M439" i="2"/>
  <c r="M428" i="2"/>
  <c r="M465" i="2"/>
  <c r="M466" i="2"/>
  <c r="M459" i="2"/>
  <c r="M406" i="2"/>
  <c r="M390" i="2"/>
  <c r="M364" i="2"/>
  <c r="M483" i="2"/>
  <c r="M412" i="2"/>
  <c r="M430" i="2"/>
  <c r="M418" i="2"/>
  <c r="M438" i="2"/>
  <c r="M405" i="2"/>
  <c r="M36" i="2"/>
  <c r="M35" i="2"/>
  <c r="M32" i="2"/>
  <c r="M13" i="2"/>
  <c r="M28" i="2"/>
  <c r="M31" i="2"/>
  <c r="M34" i="2"/>
  <c r="M33" i="2"/>
  <c r="M25" i="2"/>
  <c r="M29" i="2"/>
  <c r="M452" i="2"/>
  <c r="M368" i="2"/>
  <c r="M444" i="2"/>
  <c r="M381" i="2"/>
  <c r="M480" i="2"/>
  <c r="M408" i="2"/>
  <c r="M404" i="2"/>
  <c r="M397" i="2"/>
  <c r="M362" i="2"/>
  <c r="M414" i="2"/>
  <c r="M437" i="2"/>
  <c r="M474" i="2"/>
  <c r="M435" i="2"/>
  <c r="M427" i="2"/>
  <c r="M476" i="2"/>
  <c r="M455" i="2"/>
  <c r="M420" i="2"/>
  <c r="M416" i="2"/>
  <c r="M373" i="2"/>
  <c r="M389" i="2"/>
  <c r="M356" i="2"/>
  <c r="M432" i="2"/>
  <c r="M482" i="2"/>
  <c r="M411" i="2"/>
  <c r="M386" i="2"/>
  <c r="M402" i="2"/>
  <c r="M458" i="2"/>
  <c r="M464" i="2"/>
  <c r="M14" i="2"/>
  <c r="M24" i="2"/>
  <c r="M20" i="2"/>
  <c r="M10" i="2"/>
  <c r="M23" i="2"/>
  <c r="M19" i="2"/>
  <c r="M26" i="2"/>
  <c r="M18" i="2"/>
  <c r="M12" i="2"/>
  <c r="M21" i="2"/>
  <c r="M11" i="2"/>
  <c r="M473" i="2"/>
  <c r="M463" i="2"/>
  <c r="M460" i="2"/>
  <c r="M447" i="2"/>
  <c r="M434" i="2"/>
  <c r="M431" i="2"/>
  <c r="M403" i="2"/>
  <c r="M400" i="2"/>
  <c r="M394" i="2"/>
  <c r="M388" i="2"/>
  <c r="M385" i="2"/>
  <c r="M372" i="2"/>
  <c r="M380" i="2"/>
  <c r="M469" i="2"/>
  <c r="M415" i="2"/>
  <c r="M355" i="2"/>
  <c r="M426" i="2"/>
  <c r="M383" i="2"/>
  <c r="M461" i="2"/>
  <c r="M401" i="2"/>
  <c r="M479" i="2"/>
  <c r="M450" i="2"/>
  <c r="M443" i="2"/>
  <c r="M424" i="2"/>
  <c r="M361" i="2"/>
  <c r="M351" i="2"/>
  <c r="M472" i="2"/>
  <c r="M446" i="2"/>
  <c r="M399" i="2"/>
  <c r="M396" i="2"/>
  <c r="M393" i="2"/>
  <c r="M384" i="2"/>
  <c r="M378" i="2"/>
  <c r="M371" i="2"/>
  <c r="M468" i="2"/>
  <c r="M462" i="2"/>
  <c r="M436" i="2"/>
  <c r="M367" i="2"/>
  <c r="M354" i="2"/>
  <c r="M407" i="2"/>
  <c r="M475" i="2"/>
  <c r="M449" i="2"/>
  <c r="M442" i="2"/>
  <c r="M481" i="2"/>
  <c r="M366" i="2"/>
  <c r="M395" i="2"/>
  <c r="M471" i="2"/>
  <c r="M423" i="2"/>
  <c r="M398" i="2"/>
  <c r="M377" i="2"/>
  <c r="M370" i="2"/>
  <c r="M353" i="2"/>
  <c r="M470" i="2"/>
  <c r="M448" i="2"/>
  <c r="M419" i="2"/>
  <c r="M410" i="2"/>
  <c r="M376" i="2"/>
  <c r="M369" i="2"/>
  <c r="M422" i="2"/>
  <c r="M413" i="2"/>
  <c r="M382" i="2"/>
  <c r="M365" i="2"/>
  <c r="M457" i="2"/>
  <c r="M454" i="2"/>
  <c r="M451" i="2"/>
  <c r="M425" i="2"/>
  <c r="M379" i="2"/>
  <c r="M352" i="2"/>
  <c r="M467" i="2"/>
  <c r="M346" i="2"/>
  <c r="M161" i="2"/>
  <c r="M9" i="2"/>
  <c r="M345" i="2"/>
  <c r="M349" i="2"/>
  <c r="M348" i="2"/>
  <c r="M344" i="2"/>
  <c r="M347" i="2"/>
  <c r="M323" i="2"/>
  <c r="M340" i="2"/>
  <c r="M326" i="2"/>
  <c r="M183" i="2"/>
  <c r="M338" i="2"/>
  <c r="M332" i="2"/>
  <c r="M337" i="2"/>
  <c r="M329" i="2"/>
  <c r="M341" i="2"/>
  <c r="M335" i="2"/>
  <c r="M322" i="2"/>
  <c r="M119" i="2"/>
  <c r="M100" i="2"/>
  <c r="M77" i="2"/>
  <c r="M105" i="2"/>
  <c r="M146" i="2"/>
  <c r="M136" i="2"/>
  <c r="M81" i="2"/>
  <c r="M125" i="2"/>
  <c r="M99" i="2"/>
  <c r="M76" i="2"/>
  <c r="M104" i="2"/>
  <c r="M151" i="2"/>
  <c r="M109" i="2"/>
  <c r="M115" i="2"/>
  <c r="M80" i="2"/>
  <c r="M103" i="2"/>
  <c r="M178" i="2"/>
  <c r="M149" i="2"/>
  <c r="M114" i="2"/>
  <c r="M107" i="2"/>
  <c r="M96" i="2"/>
  <c r="M319" i="2"/>
  <c r="M325" i="2"/>
  <c r="M182" i="2"/>
  <c r="M331" i="2"/>
  <c r="M328" i="2"/>
  <c r="M343" i="2"/>
  <c r="M334" i="2"/>
  <c r="M318" i="2"/>
  <c r="M330" i="2"/>
  <c r="M327" i="2"/>
  <c r="M324" i="2"/>
  <c r="M321" i="2"/>
  <c r="M333" i="2"/>
  <c r="M342" i="2"/>
  <c r="M339" i="2"/>
  <c r="M336" i="2"/>
  <c r="M317" i="2"/>
  <c r="M320" i="2"/>
  <c r="M116" i="2"/>
  <c r="M137" i="2"/>
  <c r="M102" i="2"/>
  <c r="M98" i="2"/>
  <c r="M144" i="2"/>
  <c r="M163" i="2"/>
  <c r="M128" i="2"/>
  <c r="M142" i="2"/>
  <c r="M180" i="2"/>
  <c r="M168" i="2"/>
  <c r="M160" i="2"/>
  <c r="M174" i="2"/>
  <c r="M166" i="2"/>
  <c r="M153" i="2"/>
  <c r="M150" i="2"/>
  <c r="M147" i="2"/>
  <c r="M141" i="2"/>
  <c r="M135" i="2"/>
  <c r="M101" i="2"/>
  <c r="M92" i="2"/>
  <c r="M85" i="2"/>
  <c r="M79" i="2"/>
  <c r="M175" i="2"/>
  <c r="M172" i="2"/>
  <c r="M169" i="2"/>
  <c r="M156" i="2"/>
  <c r="M138" i="2"/>
  <c r="M129" i="2"/>
  <c r="M110" i="2"/>
  <c r="M88" i="2"/>
  <c r="M181" i="2"/>
  <c r="M162" i="2"/>
  <c r="M122" i="2"/>
  <c r="M113" i="2"/>
  <c r="M78" i="2"/>
  <c r="M165" i="2"/>
  <c r="M159" i="2"/>
  <c r="M152" i="2"/>
  <c r="M143" i="2"/>
  <c r="M106" i="2"/>
  <c r="M84" i="2"/>
  <c r="M171" i="2"/>
  <c r="M155" i="2"/>
  <c r="M140" i="2"/>
  <c r="M134" i="2"/>
  <c r="M131" i="2"/>
  <c r="M97" i="2"/>
  <c r="M94" i="2"/>
  <c r="M91" i="2"/>
  <c r="M87" i="2"/>
  <c r="M86" i="2"/>
  <c r="M95" i="2"/>
  <c r="M177" i="2"/>
  <c r="M164" i="2"/>
  <c r="M158" i="2"/>
  <c r="M124" i="2"/>
  <c r="M121" i="2"/>
  <c r="M112" i="2"/>
  <c r="M132" i="2"/>
  <c r="M145" i="2"/>
  <c r="M133" i="2"/>
  <c r="M118" i="2"/>
  <c r="M90" i="2"/>
  <c r="M93" i="2"/>
  <c r="M82" i="2"/>
  <c r="M154" i="2"/>
  <c r="M139" i="2"/>
  <c r="M127" i="2"/>
  <c r="M108" i="2"/>
  <c r="M83" i="2"/>
  <c r="M173" i="2"/>
  <c r="M170" i="2"/>
  <c r="M167" i="2"/>
  <c r="M148" i="2"/>
  <c r="M130" i="2"/>
  <c r="M126" i="2"/>
  <c r="M176" i="2"/>
  <c r="M157" i="2"/>
  <c r="M123" i="2"/>
  <c r="M120" i="2"/>
  <c r="M117" i="2"/>
  <c r="M111" i="2"/>
  <c r="M89" i="2"/>
  <c r="M179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85" i="2"/>
  <c r="M45" i="2"/>
  <c r="M43" i="2"/>
  <c r="M8" i="2"/>
  <c r="K9" i="3" l="1"/>
  <c r="I8" i="3"/>
  <c r="I9" i="3" l="1"/>
  <c r="I13" i="3" s="1"/>
  <c r="K90" i="5" l="1"/>
  <c r="J8" i="5"/>
  <c r="K8" i="5" s="1"/>
  <c r="J9" i="3"/>
  <c r="J13" i="3" s="1"/>
  <c r="J8" i="3"/>
  <c r="L21" i="3" l="1"/>
  <c r="M21" i="3"/>
  <c r="L13" i="3"/>
  <c r="M13" i="3"/>
  <c r="K44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<sst xmlns="http://schemas.openxmlformats.org/spreadsheetml/2006/main" count="2375" uniqueCount="578">
  <si>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</si>
  <si>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</si>
  <si>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</si>
  <si>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</si>
  <si>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</si>
  <si>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</si>
  <si>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</si>
  <si>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</si>
  <si>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</si>
  <si>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</si>
  <si>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</si>
  <si>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</si>
  <si>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</si>
  <si>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</si>
  <si>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</si>
  <si>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</si>
  <si>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</si>
  <si>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</si>
  <si>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</si>
  <si>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</si>
  <si>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</si>
  <si>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</si>
  <si>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</si>
  <si>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</si>
  <si>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</si>
  <si>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</si>
  <si>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</si>
  <si>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TOTAL EXPENDITURES</t>
  </si>
  <si>
    <t>TOTAL REVENUE</t>
  </si>
  <si>
    <t>583100</t>
  </si>
  <si>
    <t>REDEMPTION OF PRINCIPAL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</si>
  <si>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</si>
  <si>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</si>
  <si>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</si>
  <si>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</si>
  <si>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</si>
  <si>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</si>
  <si>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</si>
  <si>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</si>
  <si>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</si>
  <si>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</si>
  <si>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</si>
  <si>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</si>
  <si>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**</t>
  </si>
  <si>
    <t>Gold Case Payment $22,500,000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</si>
  <si>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</si>
  <si>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</si>
  <si>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</si>
  <si>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</si>
  <si>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</si>
  <si>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</si>
  <si>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</si>
  <si>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</si>
  <si>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</si>
  <si>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</si>
  <si>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</si>
  <si>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</si>
  <si>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</si>
  <si>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413500</t>
  </si>
  <si>
    <t>SUMMER SCHOOL TUITION</t>
  </si>
  <si>
    <t>414000</t>
  </si>
  <si>
    <t>TRANSPORTATION FEES</t>
  </si>
  <si>
    <t>419200</t>
  </si>
  <si>
    <t>CONTRIBUTIONS-PRIVATE SOURCES</t>
  </si>
  <si>
    <t>419400</t>
  </si>
  <si>
    <t>TEXTBOOK SALES</t>
  </si>
  <si>
    <t>419900</t>
  </si>
  <si>
    <t>FED INDIRECT COST REIMBURSEMNT</t>
  </si>
  <si>
    <t>419950</t>
  </si>
  <si>
    <t>OTHER LOCAL REVENUES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</si>
  <si>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</si>
  <si>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</si>
  <si>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</si>
  <si>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</si>
  <si>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</si>
  <si>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</si>
  <si>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</si>
  <si>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</si>
  <si>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</si>
  <si>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</si>
  <si>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</si>
  <si>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</si>
  <si>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</si>
  <si>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</si>
  <si>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</si>
  <si>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</si>
  <si>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</si>
  <si>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</si>
  <si>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</si>
  <si>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</si>
  <si>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439950</t>
  </si>
  <si>
    <t>FUNDS - OTHER STATE AGENCIES</t>
  </si>
  <si>
    <t>439120</t>
  </si>
  <si>
    <t>ON BEHALF PAYMENTS - TRS</t>
  </si>
  <si>
    <t>439130</t>
  </si>
  <si>
    <t>ON BEHALF PAYMENTS - PSERS</t>
  </si>
  <si>
    <t>439110</t>
  </si>
  <si>
    <t>OB PAYMENTS - HEALTH INSURANCE</t>
  </si>
  <si>
    <t xml:space="preserve">   STATE SOURCES Total</t>
  </si>
  <si>
    <t>453000</t>
  </si>
  <si>
    <t>SALE/COMP - FIXED ASSETS LOSS</t>
  </si>
  <si>
    <t>459951</t>
  </si>
  <si>
    <t>SCHOOL RESTITUTION</t>
  </si>
  <si>
    <t>463000</t>
  </si>
  <si>
    <t>SPECIAL ITEMS</t>
  </si>
  <si>
    <t>464000</t>
  </si>
  <si>
    <t>EXTRAORDINARY ITEMS</t>
  </si>
  <si>
    <t>459950</t>
  </si>
  <si>
    <t>OTHER SOURCE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</si>
  <si>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</si>
  <si>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</si>
  <si>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</si>
  <si>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</si>
  <si>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</si>
  <si>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</si>
  <si>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</si>
  <si>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</si>
  <si>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</si>
  <si>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</si>
  <si>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</si>
  <si>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</si>
  <si>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</si>
  <si>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</si>
  <si>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</si>
  <si>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</si>
  <si>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</si>
  <si>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</si>
  <si>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</si>
  <si>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</si>
  <si>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</si>
  <si>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</si>
  <si>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</si>
  <si>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</si>
  <si>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</si>
  <si>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</si>
  <si>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</si>
  <si>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</si>
  <si>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</si>
  <si>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</si>
  <si>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517800</t>
  </si>
  <si>
    <t>GRADUATION COACH</t>
  </si>
  <si>
    <t>519000</t>
  </si>
  <si>
    <t>OTHER MANAGEMENT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</si>
  <si>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</si>
  <si>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</si>
  <si>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</si>
  <si>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</si>
  <si>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</si>
  <si>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</si>
  <si>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</si>
  <si>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</si>
  <si>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</si>
  <si>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</si>
  <si>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</si>
  <si>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</si>
  <si>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</si>
  <si>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</si>
  <si>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</si>
  <si>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</si>
  <si>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</si>
  <si>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</si>
  <si>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</si>
  <si>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</si>
  <si>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</si>
  <si>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</si>
  <si>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</si>
  <si>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</si>
  <si>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</si>
  <si>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</si>
  <si>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</si>
  <si>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</si>
  <si>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</si>
  <si>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</si>
  <si>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</si>
  <si>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</si>
  <si>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</si>
  <si>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</si>
  <si>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</si>
  <si>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</si>
  <si>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</si>
  <si>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</si>
  <si>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</si>
  <si>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</si>
  <si>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558000</t>
  </si>
  <si>
    <t>TRAVEL - EMPLOYEES</t>
  </si>
  <si>
    <t>559400</t>
  </si>
  <si>
    <t>PAYMENTS TO CHARTER SCHOOLS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</si>
  <si>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</si>
  <si>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</si>
  <si>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</si>
  <si>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</si>
  <si>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</si>
  <si>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</si>
  <si>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</si>
  <si>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</si>
  <si>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</si>
  <si>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</si>
  <si>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</si>
  <si>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</si>
  <si>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</si>
  <si>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</si>
  <si>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</si>
  <si>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</si>
  <si>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</si>
  <si>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</si>
  <si>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</si>
  <si>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</si>
  <si>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</si>
  <si>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</si>
  <si>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</si>
  <si>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</si>
  <si>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</si>
  <si>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</si>
  <si>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</si>
  <si>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</si>
  <si>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</si>
  <si>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</si>
  <si>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</si>
  <si>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</si>
  <si>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</si>
  <si>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</si>
  <si>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</si>
  <si>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</si>
  <si>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</si>
  <si>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</si>
  <si>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</si>
  <si>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</si>
  <si>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</si>
  <si>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</si>
  <si>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</si>
  <si>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</si>
  <si>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</si>
  <si>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</si>
  <si>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</si>
  <si>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</si>
  <si>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</si>
  <si>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</si>
  <si>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</si>
  <si>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</si>
  <si>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</si>
  <si>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</si>
  <si>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</si>
  <si>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</si>
  <si>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</si>
  <si>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</si>
  <si>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</si>
  <si>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</si>
  <si>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</si>
  <si>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</si>
  <si>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</si>
  <si>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</si>
  <si>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530003</t>
  </si>
  <si>
    <t>OTHER COST-PROFESSIONAL TECH</t>
  </si>
  <si>
    <t>530056</t>
  </si>
  <si>
    <t>PURCHASED SERVICES-TEMPORARY</t>
  </si>
  <si>
    <t>544101</t>
  </si>
  <si>
    <t>PORTABLES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</si>
  <si>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</si>
  <si>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</si>
  <si>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</si>
  <si>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</si>
  <si>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</si>
  <si>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</si>
  <si>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</si>
  <si>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</si>
  <si>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</si>
  <si>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</si>
  <si>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</si>
  <si>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</si>
  <si>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</si>
  <si>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</si>
  <si>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</si>
  <si>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</si>
  <si>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</si>
  <si>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</si>
  <si>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</si>
  <si>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</si>
  <si>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</si>
  <si>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</si>
  <si>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</si>
  <si>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</si>
  <si>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</si>
  <si>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</si>
  <si>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</si>
  <si>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</si>
  <si>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</si>
  <si>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</si>
  <si>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</si>
  <si>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</si>
  <si>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</si>
  <si>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</si>
  <si>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</si>
  <si>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</si>
  <si>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</si>
  <si>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</si>
  <si>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</si>
  <si>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</si>
  <si>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</si>
  <si>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</si>
  <si>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</si>
  <si>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</si>
  <si>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</si>
  <si>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</si>
  <si>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</si>
  <si>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</si>
  <si>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</si>
  <si>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</si>
  <si>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</si>
  <si>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</si>
  <si>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</si>
  <si>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</si>
  <si>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</si>
  <si>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</si>
  <si>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</si>
  <si>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556900</t>
  </si>
  <si>
    <t>OTHER TUITION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</si>
  <si>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</si>
  <si>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</si>
  <si>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</si>
  <si>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</si>
  <si>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</si>
  <si>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</si>
  <si>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</si>
  <si>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</si>
  <si>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</si>
  <si>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</si>
  <si>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</si>
  <si>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</si>
  <si>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</si>
  <si>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</si>
  <si>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</si>
  <si>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</si>
  <si>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</si>
  <si>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</si>
  <si>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</si>
  <si>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</si>
  <si>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</si>
  <si>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</si>
  <si>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</si>
  <si>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</si>
  <si>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</si>
  <si>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</si>
  <si>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</si>
  <si>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</si>
  <si>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</si>
  <si>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</si>
  <si>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</si>
  <si>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</si>
  <si>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</si>
  <si>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</si>
  <si>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</si>
  <si>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</si>
  <si>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</si>
  <si>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</si>
  <si>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</si>
  <si>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</si>
  <si>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</si>
  <si>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</si>
  <si>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</si>
  <si>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</si>
  <si>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</si>
  <si>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</si>
  <si>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</si>
  <si>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</si>
  <si>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</si>
  <si>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</si>
  <si>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</si>
  <si>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</si>
  <si>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</si>
  <si>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</si>
  <si>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562000</t>
  </si>
  <si>
    <t>ENERGY / ELECTRICITY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</si>
  <si>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</si>
  <si>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</si>
  <si>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</si>
  <si>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</si>
  <si>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</si>
  <si>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</si>
  <si>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</si>
  <si>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</si>
  <si>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</si>
  <si>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</si>
  <si>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</si>
  <si>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</si>
  <si>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</si>
  <si>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</si>
  <si>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</si>
  <si>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</si>
  <si>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</si>
  <si>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</si>
  <si>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</si>
  <si>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</si>
  <si>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</si>
  <si>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</si>
  <si>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</si>
  <si>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</si>
  <si>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>524000</t>
  </si>
  <si>
    <t>EMPLOYEES RETIREMENT SYSTEM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</si>
  <si>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</si>
  <si>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</si>
  <si>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</si>
  <si>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</si>
  <si>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</si>
  <si>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</si>
  <si>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</si>
  <si>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>OTHER COST-BOARD LEGAL FEES  **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</si>
  <si>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</si>
  <si>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</si>
  <si>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</si>
  <si>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</si>
  <si>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</si>
  <si>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</si>
  <si>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</si>
  <si>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</si>
  <si>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556300</t>
  </si>
  <si>
    <t>TUITION TO PRIVATE SOURCES</t>
  </si>
  <si>
    <t>561099</t>
  </si>
  <si>
    <t>SURPLUS</t>
  </si>
  <si>
    <t>517900</t>
  </si>
  <si>
    <t>REHABILITATION COUNSELOR</t>
  </si>
  <si>
    <t>528000</t>
  </si>
  <si>
    <t>BENEFIT IN LIEU OF SOCIAL SECU</t>
  </si>
  <si>
    <t>595000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</si>
  <si>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</si>
  <si>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</si>
  <si>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</si>
  <si>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</si>
  <si>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</si>
  <si>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</si>
  <si>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</si>
  <si>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</si>
  <si>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</si>
  <si>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</si>
  <si>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</si>
  <si>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</si>
  <si>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</si>
  <si>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</si>
  <si>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522000</t>
  </si>
  <si>
    <t>FICA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</si>
  <si>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</si>
  <si>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</si>
  <si>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</si>
  <si>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</si>
  <si>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</si>
  <si>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</si>
  <si>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</si>
  <si>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</si>
  <si>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</si>
  <si>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</si>
  <si>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</si>
  <si>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</si>
  <si>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</si>
  <si>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</si>
  <si>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</si>
  <si>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</si>
  <si>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</si>
  <si>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</si>
  <si>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</si>
  <si>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</si>
  <si>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</si>
  <si>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</si>
  <si>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</si>
  <si>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</si>
  <si>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</si>
  <si>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</si>
  <si>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</si>
  <si>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</si>
  <si>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</si>
  <si>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</si>
  <si>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</si>
  <si>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</si>
  <si>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</si>
  <si>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</si>
  <si>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</si>
  <si>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</si>
  <si>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</si>
  <si>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</si>
  <si>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419951</t>
  </si>
  <si>
    <t>10% - OTHER LOCAL REVENUES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</si>
  <si>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</si>
  <si>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</si>
  <si>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</si>
  <si>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</si>
  <si>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</si>
  <si>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</si>
  <si>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</si>
  <si>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</si>
  <si>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</si>
  <si>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</si>
  <si>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</si>
  <si>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</si>
  <si>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</si>
  <si>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</si>
  <si>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</si>
  <si>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</si>
  <si>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</si>
  <si>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</si>
  <si>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</si>
  <si>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</si>
  <si>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</si>
  <si>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</si>
  <si>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 xml:space="preserve">   FEDERAL SOURCES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</si>
  <si>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</si>
  <si>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</si>
  <si>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</si>
  <si>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</si>
  <si>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</si>
  <si>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</si>
  <si>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</si>
  <si>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</si>
  <si>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>443000</t>
  </si>
  <si>
    <t>CAT GRANTS - DIRECT FED GOVT</t>
  </si>
  <si>
    <t>445210</t>
  </si>
  <si>
    <t>OTH FED GRANTS THRU GDOE-ARRA</t>
  </si>
  <si>
    <t xml:space="preserve">   FEDERAL SOURCES Total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</si>
  <si>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</si>
  <si>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</si>
  <si>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</si>
  <si>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</si>
  <si>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</si>
  <si>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</si>
  <si>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</si>
  <si>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</si>
  <si>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</si>
  <si>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</si>
  <si>
    <t>411300</t>
  </si>
  <si>
    <t>SPLOST - TAX</t>
  </si>
  <si>
    <t>436000</t>
  </si>
  <si>
    <t>CAPITAL OUTLAY GRANTS</t>
  </si>
  <si>
    <t>461000</t>
  </si>
  <si>
    <t>CAPITAL CONTRIBUTIONS</t>
  </si>
  <si>
    <t>451000</t>
  </si>
  <si>
    <t>ISSUANCE OF BONDS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</si>
  <si>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</si>
  <si>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</si>
  <si>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</si>
  <si>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</si>
  <si>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</si>
  <si>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</si>
  <si>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</si>
  <si>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</si>
  <si>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</si>
  <si>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</si>
  <si>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416111</t>
  </si>
  <si>
    <t>#N/A</t>
  </si>
  <si>
    <t>416112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</si>
  <si>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</si>
  <si>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</si>
  <si>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</si>
  <si>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</si>
  <si>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</si>
  <si>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</si>
  <si>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</si>
  <si>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</si>
  <si>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</si>
  <si>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</si>
  <si>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</si>
  <si>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</si>
  <si>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</si>
  <si>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</si>
  <si>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</si>
  <si>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</si>
  <si>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</si>
  <si>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</si>
  <si>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</si>
  <si>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</si>
  <si>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</si>
  <si>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</si>
  <si>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</si>
  <si>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</si>
  <si>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445131</t>
  </si>
  <si>
    <t>FED SNACK REIMB - FREE</t>
  </si>
  <si>
    <t>445134</t>
  </si>
  <si>
    <t>FED SNACK REIMB - REDUCED</t>
  </si>
  <si>
    <t>445138</t>
  </si>
  <si>
    <t>FED SNACK REIMB - PAID</t>
  </si>
  <si>
    <t>451300</t>
  </si>
  <si>
    <t>ACCR INTEREST-ISSUANCE OF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</si>
</sst>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38" fontId="2" fillId="4" borderId="0" xfId="0" applyNumberFormat="1" applyFont="1" applyFill="1"/>
    <xf numFmtId="10" fontId="2" fillId="4" borderId="0" xfId="1" applyNumberFormat="1" applyFont="1" applyFill="1" applyAlignment="1">
      <alignment horizontal="right"/>
    </xf>
    <xf numFmtId="40" fontId="2" fillId="4" borderId="0" xfId="0" applyNumberFormat="1" applyFont="1" applyFill="1"/>
    <xf numFmtId="40" fontId="2" fillId="4" borderId="0" xfId="0" applyNumberFormat="1" applyFont="1" applyFill="1" applyAlignment="1">
      <alignment horizontal="center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14" fillId="4" borderId="0" xfId="0" applyFont="1" applyFill="1"/>
    <xf numFmtId="38" fontId="14" fillId="4" borderId="0" xfId="0" applyNumberFormat="1" applyFont="1" applyFill="1"/>
    <xf numFmtId="10" fontId="14" fillId="4" borderId="0" xfId="1" applyNumberFormat="1" applyFont="1" applyFill="1" applyAlignment="1">
      <alignment horizontal="right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2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7" t="s">
        <v>38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8">
        <v>45046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10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36</v>
      </c>
      <c r="E7" s="4" t="s">
        <v>37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51" t="s">
        <v>46</v>
      </c>
      <c r="C8" s="51" t="s">
        <v>47</v>
      </c>
      <c r="D8" s="57">
        <v>745921752</v>
      </c>
      <c r="E8" s="57">
        <v>745921752</v>
      </c>
      <c r="F8" s="57">
        <v>3583093.75</v>
      </c>
      <c r="G8" s="57">
        <v>740495424.76999998</v>
      </c>
      <c r="H8" s="57">
        <v>0</v>
      </c>
      <c r="I8" s="57">
        <f t="shared" ref="I8" si="0">SUM(G8:H8)</f>
        <v>740495424.76999998</v>
      </c>
      <c r="J8" s="57">
        <f t="shared" ref="J8:J12" si="1">E8-I8</f>
        <v>5426327.2300000191</v>
      </c>
      <c r="K8" s="58">
        <f t="shared" ref="K8:K12" si="2">IF(E8=0,"NA",J8/E8)</f>
        <v>7.274660130839058E-3</v>
      </c>
      <c r="L8" s="58">
        <f t="shared" ref="L8:L12" si="3">IF(E8=0,"NA",(  ( F8 - (E8/$L$6)) / (E8/$L$6)))</f>
        <v>-0.99519642142035292</v>
      </c>
      <c r="M8" s="58">
        <f t="shared" ref="M8:M12" si="4">IF(E8=0,"NA",(  ( G8 - ($M$6*(E8/12))) / ($M$6*(E8/12))))</f>
        <v>0.19127040784299312</v>
      </c>
      <c r="R8" s="54"/>
      <c r="S8" s="54"/>
      <c r="T8" s="54"/>
      <c r="U8" s="54"/>
      <c r="V8" s="54"/>
    </row>
    <row r="9" spans="1:25" s="51" customFormat="1" x14ac:dyDescent="0.2">
      <c r="B9" s="51" t="s">
        <v>48</v>
      </c>
      <c r="C9" s="51" t="s">
        <v>49</v>
      </c>
      <c r="D9" s="57">
        <v>15000000</v>
      </c>
      <c r="E9" s="57">
        <v>15000000</v>
      </c>
      <c r="F9" s="57">
        <v>543206.42000000004</v>
      </c>
      <c r="G9" s="57">
        <v>7075043.2599999998</v>
      </c>
      <c r="H9" s="57">
        <v>0</v>
      </c>
      <c r="I9" s="57">
        <f t="shared" ref="I9:I10" si="5">SUM(G9:H9)</f>
        <v>7075043.2599999998</v>
      </c>
      <c r="J9" s="57">
        <f t="shared" si="1"/>
        <v>7924956.7400000002</v>
      </c>
      <c r="K9" s="58">
        <f t="shared" si="2"/>
        <v>0.5283304493333334</v>
      </c>
      <c r="L9" s="58">
        <f t="shared" si="3"/>
        <v>-0.96378623866666668</v>
      </c>
      <c r="M9" s="58">
        <f t="shared" si="4"/>
        <v>-0.43399653920000003</v>
      </c>
      <c r="R9" s="54"/>
      <c r="S9" s="54"/>
      <c r="T9" s="54"/>
      <c r="U9" s="54"/>
      <c r="V9" s="54"/>
    </row>
    <row r="10" spans="1:25" s="51" customFormat="1" x14ac:dyDescent="0.2">
      <c r="B10" s="51" t="s">
        <v>50</v>
      </c>
      <c r="C10" s="51" t="s">
        <v>51</v>
      </c>
      <c r="D10" s="57">
        <v>2800000</v>
      </c>
      <c r="E10" s="57">
        <v>2800000</v>
      </c>
      <c r="F10" s="57">
        <v>355116.49</v>
      </c>
      <c r="G10" s="57">
        <v>3268257.51</v>
      </c>
      <c r="H10" s="57">
        <v>0</v>
      </c>
      <c r="I10" s="57">
        <f t="shared" si="5"/>
        <v>3268257.51</v>
      </c>
      <c r="J10" s="57">
        <f t="shared" si="1"/>
        <v>-468257.50999999978</v>
      </c>
      <c r="K10" s="58">
        <f t="shared" si="2"/>
        <v>-0.16723482499999992</v>
      </c>
      <c r="L10" s="58">
        <f t="shared" si="3"/>
        <v>-0.87317268214285704</v>
      </c>
      <c r="M10" s="58">
        <f t="shared" si="4"/>
        <v>0.40068178999999982</v>
      </c>
      <c r="R10" s="54"/>
      <c r="S10" s="54"/>
      <c r="T10" s="54"/>
      <c r="U10" s="54"/>
      <c r="V10" s="54"/>
    </row>
    <row r="11" spans="1:25" s="51" customFormat="1" x14ac:dyDescent="0.2">
      <c r="B11" s="51" t="s">
        <v>52</v>
      </c>
      <c r="C11" s="51" t="s">
        <v>53</v>
      </c>
      <c r="D11" s="57">
        <v>29000000</v>
      </c>
      <c r="E11" s="57">
        <v>29000000</v>
      </c>
      <c r="F11" s="57">
        <v>3399493.18</v>
      </c>
      <c r="G11" s="57">
        <v>26701568.489999998</v>
      </c>
      <c r="H11" s="57">
        <v>0</v>
      </c>
      <c r="I11" s="57">
        <f t="shared" ref="I11:I14" si="6">SUM(G11:H11)</f>
        <v>26701568.489999998</v>
      </c>
      <c r="J11" s="57">
        <f t="shared" si="1"/>
        <v>2298431.5100000016</v>
      </c>
      <c r="K11" s="58">
        <f t="shared" si="2"/>
        <v>7.9256258965517301E-2</v>
      </c>
      <c r="L11" s="58">
        <f t="shared" si="3"/>
        <v>-0.88277609724137929</v>
      </c>
      <c r="M11" s="58">
        <f t="shared" si="4"/>
        <v>0.10489248924137935</v>
      </c>
      <c r="R11" s="54"/>
      <c r="S11" s="54"/>
      <c r="T11" s="54"/>
      <c r="U11" s="54"/>
      <c r="V11" s="54"/>
    </row>
    <row r="12" spans="1:25" s="51" customFormat="1" x14ac:dyDescent="0.2">
      <c r="B12" s="51" t="s">
        <v>54</v>
      </c>
      <c r="C12" s="51" t="s">
        <v>55</v>
      </c>
      <c r="D12" s="57">
        <v>10600</v>
      </c>
      <c r="E12" s="57">
        <v>44222.39</v>
      </c>
      <c r="F12" s="57">
        <v>0</v>
      </c>
      <c r="G12" s="57">
        <v>0</v>
      </c>
      <c r="H12" s="57">
        <v>0</v>
      </c>
      <c r="I12" s="57">
        <f t="shared" si="6"/>
        <v>0</v>
      </c>
      <c r="J12" s="57">
        <f t="shared" si="1"/>
        <v>44222.39</v>
      </c>
      <c r="K12" s="58">
        <f t="shared" si="2"/>
        <v>1</v>
      </c>
      <c r="L12" s="58">
        <f t="shared" si="3"/>
        <v>-1</v>
      </c>
      <c r="M12" s="58">
        <f t="shared" si="4"/>
        <v>-1</v>
      </c>
      <c r="R12" s="54"/>
      <c r="S12" s="54"/>
      <c r="T12" s="54"/>
      <c r="U12" s="54"/>
      <c r="V12" s="54"/>
    </row>
    <row r="13" spans="1:25" s="51" customFormat="1" ht="13.5" customHeight="1" x14ac:dyDescent="0.2">
      <c r="B13" s="51" t="s">
        <v>56</v>
      </c>
      <c r="C13" s="51" t="s">
        <v>57</v>
      </c>
      <c r="D13" s="57">
        <v>30000</v>
      </c>
      <c r="E13" s="57">
        <v>30000</v>
      </c>
      <c r="F13" s="57">
        <v>0</v>
      </c>
      <c r="G13" s="57">
        <v>0</v>
      </c>
      <c r="H13" s="57">
        <v>0</v>
      </c>
      <c r="I13" s="57">
        <f t="shared" si="6"/>
        <v>0</v>
      </c>
      <c r="J13" s="57">
        <f t="shared" ref="J13:J43" si="7">E13-I13</f>
        <v>30000</v>
      </c>
      <c r="K13" s="58">
        <f t="shared" ref="K13:K43" si="8">IF(E13=0,"NA",J13/E13)</f>
        <v>1</v>
      </c>
      <c r="L13" s="58">
        <f t="shared" ref="L13:L43" si="9">IF(E13=0,"NA",(  ( F13 - (E13/$L$6)) / (E13/$L$6)))</f>
        <v>-1</v>
      </c>
      <c r="M13" s="58">
        <f t="shared" ref="M13:M43" si="10">IF(E13=0,"NA",(  ( G13 - ($M$6*(E13/12))) / ($M$6*(E13/12))))</f>
        <v>-1</v>
      </c>
      <c r="R13" s="54"/>
      <c r="S13" s="54"/>
      <c r="T13" s="54"/>
      <c r="U13" s="54"/>
      <c r="V13" s="54"/>
    </row>
    <row r="14" spans="1:25" s="51" customFormat="1" x14ac:dyDescent="0.2">
      <c r="B14" s="51" t="s">
        <v>58</v>
      </c>
      <c r="C14" s="51" t="s">
        <v>59</v>
      </c>
      <c r="D14" s="57"/>
      <c r="E14" s="57"/>
      <c r="F14" s="57">
        <v>0</v>
      </c>
      <c r="G14" s="57">
        <v>0</v>
      </c>
      <c r="H14" s="57">
        <v>0</v>
      </c>
      <c r="I14" s="57">
        <f t="shared" si="6"/>
        <v>0</v>
      </c>
      <c r="J14" s="57">
        <f t="shared" si="7"/>
        <v>0</v>
      </c>
      <c r="K14" s="58" t="str">
        <f t="shared" si="8"/>
        <v>NA</v>
      </c>
      <c r="L14" s="58" t="str">
        <f t="shared" si="9"/>
        <v>NA</v>
      </c>
      <c r="M14" s="58" t="str">
        <f t="shared" si="10"/>
        <v>NA</v>
      </c>
      <c r="R14" s="54"/>
      <c r="S14" s="54"/>
      <c r="T14" s="54"/>
      <c r="U14" s="54"/>
      <c r="V14" s="54"/>
    </row>
    <row r="15" spans="1:25" s="51" customFormat="1" x14ac:dyDescent="0.2">
      <c r="B15" s="51" t="s">
        <v>60</v>
      </c>
      <c r="C15" s="51" t="s">
        <v>61</v>
      </c>
      <c r="D15" s="57">
        <v>75000</v>
      </c>
      <c r="E15" s="57">
        <v>75000</v>
      </c>
      <c r="F15" s="57">
        <v>75581.350000000006</v>
      </c>
      <c r="G15" s="57">
        <v>899160.2</v>
      </c>
      <c r="H15" s="57">
        <v>0</v>
      </c>
      <c r="I15" s="57">
        <f t="shared" ref="I15:I43" si="11">SUM(G15:H15)</f>
        <v>899160.2</v>
      </c>
      <c r="J15" s="57">
        <f t="shared" si="7"/>
        <v>-824160.2</v>
      </c>
      <c r="K15" s="58">
        <f t="shared" si="8"/>
        <v>-10.988802666666666</v>
      </c>
      <c r="L15" s="58">
        <f t="shared" si="9"/>
        <v>7.7513333333334112E-3</v>
      </c>
      <c r="M15" s="58">
        <f t="shared" si="10"/>
        <v>13.386563199999999</v>
      </c>
      <c r="R15" s="54"/>
      <c r="S15" s="54"/>
      <c r="T15" s="54"/>
      <c r="U15" s="54"/>
      <c r="V15" s="54"/>
    </row>
    <row r="16" spans="1:25" s="51" customFormat="1" x14ac:dyDescent="0.2">
      <c r="B16" s="51" t="s">
        <v>62</v>
      </c>
      <c r="C16" s="51" t="s">
        <v>63</v>
      </c>
      <c r="D16" s="57">
        <v>0</v>
      </c>
      <c r="E16" s="57">
        <v>0</v>
      </c>
      <c r="F16" s="57">
        <v>0</v>
      </c>
      <c r="G16" s="57">
        <v>565</v>
      </c>
      <c r="H16" s="57">
        <v>0</v>
      </c>
      <c r="I16" s="57">
        <f t="shared" si="11"/>
        <v>565</v>
      </c>
      <c r="J16" s="57">
        <f t="shared" si="7"/>
        <v>-565</v>
      </c>
      <c r="K16" s="58" t="str">
        <f t="shared" si="8"/>
        <v>NA</v>
      </c>
      <c r="L16" s="58" t="str">
        <f t="shared" si="9"/>
        <v>NA</v>
      </c>
      <c r="M16" s="58" t="str">
        <f t="shared" si="10"/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64</v>
      </c>
      <c r="C17" s="51" t="s">
        <v>65</v>
      </c>
      <c r="D17" s="57">
        <v>1000</v>
      </c>
      <c r="E17" s="57">
        <v>1000</v>
      </c>
      <c r="F17" s="57">
        <v>0</v>
      </c>
      <c r="G17" s="57">
        <v>3020</v>
      </c>
      <c r="H17" s="57">
        <v>0</v>
      </c>
      <c r="I17" s="57">
        <f t="shared" si="11"/>
        <v>3020</v>
      </c>
      <c r="J17" s="57">
        <f t="shared" si="7"/>
        <v>-2020</v>
      </c>
      <c r="K17" s="58">
        <f t="shared" si="8"/>
        <v>-2.02</v>
      </c>
      <c r="L17" s="58">
        <f t="shared" si="9"/>
        <v>-1</v>
      </c>
      <c r="M17" s="58">
        <f t="shared" si="10"/>
        <v>2.6240000000000006</v>
      </c>
      <c r="R17" s="54"/>
      <c r="S17" s="54"/>
      <c r="T17" s="54"/>
      <c r="U17" s="54"/>
      <c r="V17" s="54"/>
    </row>
    <row r="18" spans="1:22" s="51" customFormat="1" x14ac:dyDescent="0.2">
      <c r="B18" s="51" t="s">
        <v>66</v>
      </c>
      <c r="C18" s="51" t="s">
        <v>67</v>
      </c>
      <c r="D18" s="57">
        <v>5758518.4800000004</v>
      </c>
      <c r="E18" s="57">
        <v>5758518.4800000004</v>
      </c>
      <c r="F18" s="57">
        <v>0</v>
      </c>
      <c r="G18" s="57">
        <v>190657.92000000001</v>
      </c>
      <c r="H18" s="57">
        <v>0</v>
      </c>
      <c r="I18" s="57">
        <f t="shared" si="11"/>
        <v>190657.92000000001</v>
      </c>
      <c r="J18" s="57">
        <f t="shared" si="7"/>
        <v>5567860.5600000005</v>
      </c>
      <c r="K18" s="58">
        <f t="shared" si="8"/>
        <v>0.96689115079474397</v>
      </c>
      <c r="L18" s="58">
        <f t="shared" si="9"/>
        <v>-1</v>
      </c>
      <c r="M18" s="58">
        <f t="shared" si="10"/>
        <v>-0.96026938095369285</v>
      </c>
      <c r="R18" s="54"/>
      <c r="S18" s="54"/>
      <c r="T18" s="54"/>
      <c r="U18" s="54"/>
      <c r="V18" s="54"/>
    </row>
    <row r="19" spans="1:22" s="51" customFormat="1" x14ac:dyDescent="0.2">
      <c r="B19" s="51" t="s">
        <v>68</v>
      </c>
      <c r="C19" s="51" t="s">
        <v>69</v>
      </c>
      <c r="D19" s="57">
        <v>1849392.2</v>
      </c>
      <c r="E19" s="57">
        <v>1857537.94</v>
      </c>
      <c r="F19" s="57">
        <v>201172.99999999997</v>
      </c>
      <c r="G19" s="57">
        <v>1418020.2199999997</v>
      </c>
      <c r="H19" s="57">
        <v>0</v>
      </c>
      <c r="I19" s="57">
        <f t="shared" si="11"/>
        <v>1418020.2199999997</v>
      </c>
      <c r="J19" s="57">
        <f t="shared" si="7"/>
        <v>439517.7200000002</v>
      </c>
      <c r="K19" s="58">
        <f t="shared" si="8"/>
        <v>0.23661305135980168</v>
      </c>
      <c r="L19" s="58">
        <f t="shared" si="9"/>
        <v>-0.89169911651979505</v>
      </c>
      <c r="M19" s="58">
        <f t="shared" si="10"/>
        <v>-8.393566163176211E-2</v>
      </c>
      <c r="R19" s="54"/>
      <c r="S19" s="54"/>
      <c r="T19" s="54"/>
      <c r="U19" s="54"/>
      <c r="V19" s="54"/>
    </row>
    <row r="20" spans="1:22" s="51" customFormat="1" x14ac:dyDescent="0.2">
      <c r="B20" s="51" t="s">
        <v>70</v>
      </c>
      <c r="C20" s="51" t="s">
        <v>71</v>
      </c>
      <c r="D20" s="57"/>
      <c r="E20" s="57"/>
      <c r="F20" s="57">
        <v>0</v>
      </c>
      <c r="G20" s="57">
        <v>0</v>
      </c>
      <c r="H20" s="57">
        <v>0</v>
      </c>
      <c r="I20" s="57">
        <f t="shared" si="11"/>
        <v>0</v>
      </c>
      <c r="J20" s="57">
        <f t="shared" si="7"/>
        <v>0</v>
      </c>
      <c r="K20" s="58" t="str">
        <f t="shared" si="8"/>
        <v>NA</v>
      </c>
      <c r="L20" s="58" t="str">
        <f t="shared" si="9"/>
        <v>NA</v>
      </c>
      <c r="M20" s="58" t="str">
        <f t="shared" si="10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72</v>
      </c>
      <c r="C21" s="51" t="s">
        <v>73</v>
      </c>
      <c r="D21" s="57">
        <v>0</v>
      </c>
      <c r="E21" s="57">
        <v>0</v>
      </c>
      <c r="F21" s="57">
        <v>331.1</v>
      </c>
      <c r="G21" s="57">
        <v>11049.3</v>
      </c>
      <c r="H21" s="57">
        <v>0</v>
      </c>
      <c r="I21" s="57">
        <f t="shared" si="11"/>
        <v>11049.3</v>
      </c>
      <c r="J21" s="57">
        <f t="shared" si="7"/>
        <v>-11049.3</v>
      </c>
      <c r="K21" s="58" t="str">
        <f t="shared" si="8"/>
        <v>NA</v>
      </c>
      <c r="L21" s="58" t="str">
        <f t="shared" si="9"/>
        <v>NA</v>
      </c>
      <c r="M21" s="58" t="str">
        <f t="shared" si="10"/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74</v>
      </c>
      <c r="C22" s="51" t="s">
        <v>75</v>
      </c>
      <c r="D22" s="57">
        <v>0</v>
      </c>
      <c r="E22" s="57">
        <v>0</v>
      </c>
      <c r="F22" s="57">
        <v>0</v>
      </c>
      <c r="G22" s="57">
        <v>202950</v>
      </c>
      <c r="H22" s="57">
        <v>0</v>
      </c>
      <c r="I22" s="57">
        <f t="shared" si="11"/>
        <v>202950</v>
      </c>
      <c r="J22" s="57">
        <f t="shared" si="7"/>
        <v>-202950</v>
      </c>
      <c r="K22" s="58" t="str">
        <f t="shared" si="8"/>
        <v>NA</v>
      </c>
      <c r="L22" s="58" t="str">
        <f t="shared" si="9"/>
        <v>NA</v>
      </c>
      <c r="M22" s="58" t="str">
        <f t="shared" si="10"/>
        <v>NA</v>
      </c>
      <c r="R22" s="54"/>
      <c r="S22" s="54"/>
      <c r="T22" s="54"/>
      <c r="U22" s="54"/>
      <c r="V22" s="54"/>
    </row>
    <row r="23" spans="1:22" s="51" customFormat="1" x14ac:dyDescent="0.2">
      <c r="A23" s="68" t="s">
        <v>76</v>
      </c>
      <c r="B23" s="68"/>
      <c r="C23" s="68"/>
      <c r="D23" s="69">
        <v>800446262.68000007</v>
      </c>
      <c r="E23" s="69">
        <v>800488030.81000006</v>
      </c>
      <c r="F23" s="69">
        <v>8157995.2899999991</v>
      </c>
      <c r="G23" s="69">
        <v>780265716.66999996</v>
      </c>
      <c r="H23" s="69">
        <v>0</v>
      </c>
      <c r="I23" s="69">
        <f t="shared" si="11"/>
        <v>780265716.66999996</v>
      </c>
      <c r="J23" s="69">
        <f t="shared" si="7"/>
        <v>20222314.140000105</v>
      </c>
      <c r="K23" s="70">
        <f t="shared" si="8"/>
        <v>2.5262481588309939E-2</v>
      </c>
      <c r="L23" s="70">
        <f t="shared" si="9"/>
        <v>-0.98980872295898659</v>
      </c>
      <c r="M23" s="70">
        <f t="shared" si="10"/>
        <v>0.16968502209402797</v>
      </c>
      <c r="R23" s="54"/>
      <c r="S23" s="54"/>
      <c r="T23" s="54"/>
      <c r="U23" s="54"/>
      <c r="V23" s="54"/>
    </row>
    <row r="24" spans="1:22" s="51" customFormat="1" x14ac:dyDescent="0.2">
      <c r="A24" s="51" t="s">
        <v>19</v>
      </c>
      <c r="B24" s="51" t="s">
        <v>20</v>
      </c>
      <c r="C24" s="51" t="s">
        <v>21</v>
      </c>
      <c r="D24" s="57">
        <v>90000</v>
      </c>
      <c r="E24" s="57">
        <v>90000</v>
      </c>
      <c r="F24" s="57">
        <v>1759770.02</v>
      </c>
      <c r="G24" s="57">
        <v>11124447.800000001</v>
      </c>
      <c r="H24" s="57">
        <v>0</v>
      </c>
      <c r="I24" s="57">
        <f t="shared" si="11"/>
        <v>11124447.800000001</v>
      </c>
      <c r="J24" s="57">
        <f t="shared" si="7"/>
        <v>-11034447.800000001</v>
      </c>
      <c r="K24" s="58">
        <f t="shared" si="8"/>
        <v>-122.60497555555557</v>
      </c>
      <c r="L24" s="58">
        <f t="shared" si="9"/>
        <v>18.553000222222224</v>
      </c>
      <c r="M24" s="58">
        <f t="shared" si="10"/>
        <v>147.32597066666668</v>
      </c>
      <c r="R24" s="54"/>
      <c r="S24" s="54"/>
      <c r="T24" s="54"/>
      <c r="U24" s="54"/>
      <c r="V24" s="54"/>
    </row>
    <row r="25" spans="1:22" s="51" customFormat="1" x14ac:dyDescent="0.2">
      <c r="A25" s="68" t="s">
        <v>22</v>
      </c>
      <c r="B25" s="68"/>
      <c r="C25" s="68"/>
      <c r="D25" s="69">
        <v>90000</v>
      </c>
      <c r="E25" s="69">
        <v>90000</v>
      </c>
      <c r="F25" s="69">
        <v>1759770.02</v>
      </c>
      <c r="G25" s="69">
        <v>11124447.800000001</v>
      </c>
      <c r="H25" s="69">
        <v>0</v>
      </c>
      <c r="I25" s="69">
        <f t="shared" si="11"/>
        <v>11124447.800000001</v>
      </c>
      <c r="J25" s="69">
        <f t="shared" si="7"/>
        <v>-11034447.800000001</v>
      </c>
      <c r="K25" s="70">
        <f t="shared" si="8"/>
        <v>-122.60497555555557</v>
      </c>
      <c r="L25" s="70">
        <f t="shared" si="9"/>
        <v>18.553000222222224</v>
      </c>
      <c r="M25" s="70">
        <f t="shared" si="10"/>
        <v>147.32597066666668</v>
      </c>
      <c r="R25" s="54"/>
      <c r="S25" s="54"/>
      <c r="T25" s="54"/>
      <c r="U25" s="54"/>
      <c r="V25" s="54"/>
    </row>
    <row r="26" spans="1:22" s="51" customFormat="1" x14ac:dyDescent="0.2">
      <c r="A26" s="51" t="s">
        <v>77</v>
      </c>
      <c r="B26" s="51" t="s">
        <v>78</v>
      </c>
      <c r="C26" s="51" t="s">
        <v>79</v>
      </c>
      <c r="D26" s="57">
        <v>597024602</v>
      </c>
      <c r="E26" s="57">
        <v>597024602</v>
      </c>
      <c r="F26" s="57">
        <v>57178026</v>
      </c>
      <c r="G26" s="57">
        <v>483002524</v>
      </c>
      <c r="H26" s="57">
        <v>0</v>
      </c>
      <c r="I26" s="57">
        <f t="shared" si="11"/>
        <v>483002524</v>
      </c>
      <c r="J26" s="57">
        <f t="shared" si="7"/>
        <v>114022078</v>
      </c>
      <c r="K26" s="58">
        <f t="shared" si="8"/>
        <v>0.19098388511634568</v>
      </c>
      <c r="L26" s="58">
        <f t="shared" si="9"/>
        <v>-0.9042283587502814</v>
      </c>
      <c r="M26" s="58">
        <f t="shared" si="10"/>
        <v>-2.9180662139614733E-2</v>
      </c>
      <c r="R26" s="54"/>
      <c r="S26" s="54"/>
      <c r="T26" s="54"/>
      <c r="U26" s="54"/>
      <c r="V26" s="54"/>
    </row>
    <row r="27" spans="1:22" s="51" customFormat="1" x14ac:dyDescent="0.2">
      <c r="B27" s="51" t="s">
        <v>80</v>
      </c>
      <c r="C27" s="51" t="s">
        <v>81</v>
      </c>
      <c r="D27" s="57">
        <v>40638153</v>
      </c>
      <c r="E27" s="57">
        <v>40638153</v>
      </c>
      <c r="F27" s="57">
        <v>3203784</v>
      </c>
      <c r="G27" s="57">
        <v>33646208</v>
      </c>
      <c r="H27" s="57">
        <v>0</v>
      </c>
      <c r="I27" s="57">
        <f t="shared" si="11"/>
        <v>33646208</v>
      </c>
      <c r="J27" s="57">
        <f t="shared" si="7"/>
        <v>6991945</v>
      </c>
      <c r="K27" s="58">
        <f t="shared" si="8"/>
        <v>0.17205371021660359</v>
      </c>
      <c r="L27" s="58">
        <f t="shared" si="9"/>
        <v>-0.92116314931931087</v>
      </c>
      <c r="M27" s="58">
        <f t="shared" si="10"/>
        <v>-6.4644522599243128E-3</v>
      </c>
      <c r="R27" s="54"/>
      <c r="S27" s="54"/>
      <c r="T27" s="54"/>
      <c r="U27" s="54"/>
      <c r="V27" s="54"/>
    </row>
    <row r="28" spans="1:22" s="51" customFormat="1" x14ac:dyDescent="0.2">
      <c r="B28" s="51" t="s">
        <v>82</v>
      </c>
      <c r="C28" s="51" t="s">
        <v>83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si="11"/>
        <v>0</v>
      </c>
      <c r="J28" s="57">
        <f t="shared" si="7"/>
        <v>0</v>
      </c>
      <c r="K28" s="58" t="str">
        <f t="shared" si="8"/>
        <v>NA</v>
      </c>
      <c r="L28" s="58" t="str">
        <f t="shared" si="9"/>
        <v>NA</v>
      </c>
      <c r="M28" s="58" t="str">
        <f t="shared" si="10"/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84</v>
      </c>
      <c r="C29" s="51" t="s">
        <v>85</v>
      </c>
      <c r="D29" s="57">
        <v>11415602</v>
      </c>
      <c r="E29" s="57">
        <v>11415602</v>
      </c>
      <c r="F29" s="57">
        <v>8351341</v>
      </c>
      <c r="G29" s="57">
        <v>16504465</v>
      </c>
      <c r="H29" s="57">
        <v>0</v>
      </c>
      <c r="I29" s="57">
        <f t="shared" ref="I29:I39" si="12">SUM(G29:H29)</f>
        <v>16504465</v>
      </c>
      <c r="J29" s="57">
        <f t="shared" ref="J29:J39" si="13">E29-I29</f>
        <v>-5088863</v>
      </c>
      <c r="K29" s="58">
        <f t="shared" ref="K29:K39" si="14">IF(E29=0,"NA",J29/E29)</f>
        <v>-0.44578139637313913</v>
      </c>
      <c r="L29" s="58">
        <f t="shared" ref="L29:L39" si="15">IF(E29=0,"NA",(  ( F29 - (E29/$L$6)) / (E29/$L$6)))</f>
        <v>-0.26842745568740045</v>
      </c>
      <c r="M29" s="58">
        <f t="shared" ref="M29:M39" si="16">IF(E29=0,"NA",(  ( G29 - ($M$6*(E29/12))) / ($M$6*(E29/12))))</f>
        <v>0.73493767564776713</v>
      </c>
      <c r="R29" s="54"/>
      <c r="S29" s="54"/>
      <c r="T29" s="54"/>
      <c r="U29" s="54"/>
      <c r="V29" s="54"/>
    </row>
    <row r="30" spans="1:22" s="51" customFormat="1" x14ac:dyDescent="0.2">
      <c r="B30" s="51" t="s">
        <v>86</v>
      </c>
      <c r="C30" s="51" t="s">
        <v>87</v>
      </c>
      <c r="D30" s="57">
        <v>-152200413</v>
      </c>
      <c r="E30" s="57">
        <v>-152200413</v>
      </c>
      <c r="F30" s="57">
        <v>-12683358</v>
      </c>
      <c r="G30" s="57">
        <v>-126833727</v>
      </c>
      <c r="H30" s="57">
        <v>0</v>
      </c>
      <c r="I30" s="57">
        <f t="shared" si="12"/>
        <v>-126833727</v>
      </c>
      <c r="J30" s="57">
        <f t="shared" si="13"/>
        <v>-25366686</v>
      </c>
      <c r="K30" s="58">
        <f t="shared" si="14"/>
        <v>0.1666663414375886</v>
      </c>
      <c r="L30" s="58">
        <f t="shared" si="15"/>
        <v>-0.9166667307269396</v>
      </c>
      <c r="M30" s="58">
        <f t="shared" si="16"/>
        <v>3.9027489366930958E-7</v>
      </c>
      <c r="R30" s="54"/>
      <c r="S30" s="54"/>
      <c r="T30" s="54"/>
      <c r="U30" s="54"/>
      <c r="V30" s="54"/>
    </row>
    <row r="31" spans="1:22" s="51" customFormat="1" x14ac:dyDescent="0.2">
      <c r="B31" s="51" t="s">
        <v>88</v>
      </c>
      <c r="C31" s="51" t="s">
        <v>89</v>
      </c>
      <c r="D31" s="57">
        <v>6082483.7699999996</v>
      </c>
      <c r="E31" s="57">
        <v>4637446.7300000004</v>
      </c>
      <c r="F31" s="57">
        <v>18924</v>
      </c>
      <c r="G31" s="57">
        <v>2625892.63</v>
      </c>
      <c r="H31" s="57">
        <v>0</v>
      </c>
      <c r="I31" s="57">
        <f t="shared" si="12"/>
        <v>2625892.63</v>
      </c>
      <c r="J31" s="57">
        <f t="shared" si="13"/>
        <v>2011554.1000000006</v>
      </c>
      <c r="K31" s="58">
        <f t="shared" si="14"/>
        <v>0.43376327904471701</v>
      </c>
      <c r="L31" s="58">
        <f t="shared" si="15"/>
        <v>-0.99591930622564806</v>
      </c>
      <c r="M31" s="58">
        <f t="shared" si="16"/>
        <v>-0.32051593485366048</v>
      </c>
      <c r="R31" s="54"/>
      <c r="S31" s="54"/>
      <c r="T31" s="54"/>
      <c r="U31" s="54"/>
      <c r="V31" s="54"/>
    </row>
    <row r="32" spans="1:22" s="51" customFormat="1" x14ac:dyDescent="0.2">
      <c r="B32" s="51" t="s">
        <v>90</v>
      </c>
      <c r="C32" s="51" t="s">
        <v>91</v>
      </c>
      <c r="D32" s="57">
        <v>254532</v>
      </c>
      <c r="E32" s="57">
        <v>155288.39000000001</v>
      </c>
      <c r="F32" s="57">
        <v>0</v>
      </c>
      <c r="G32" s="57">
        <v>0</v>
      </c>
      <c r="H32" s="57">
        <v>0</v>
      </c>
      <c r="I32" s="57">
        <f t="shared" si="12"/>
        <v>0</v>
      </c>
      <c r="J32" s="57">
        <f t="shared" si="13"/>
        <v>155288.39000000001</v>
      </c>
      <c r="K32" s="58">
        <f t="shared" si="14"/>
        <v>1</v>
      </c>
      <c r="L32" s="58">
        <f t="shared" si="15"/>
        <v>-1</v>
      </c>
      <c r="M32" s="58">
        <f t="shared" si="16"/>
        <v>-1</v>
      </c>
      <c r="R32" s="54"/>
      <c r="S32" s="54"/>
      <c r="T32" s="54"/>
      <c r="U32" s="54"/>
      <c r="V32" s="54"/>
    </row>
    <row r="33" spans="1:25" s="51" customFormat="1" x14ac:dyDescent="0.2">
      <c r="B33" s="51" t="s">
        <v>92</v>
      </c>
      <c r="C33" s="51" t="s">
        <v>93</v>
      </c>
      <c r="D33" s="57">
        <v>0</v>
      </c>
      <c r="E33" s="57">
        <v>188228.14</v>
      </c>
      <c r="F33" s="57">
        <v>0</v>
      </c>
      <c r="G33" s="57">
        <v>0</v>
      </c>
      <c r="H33" s="57">
        <v>0</v>
      </c>
      <c r="I33" s="57">
        <f t="shared" si="12"/>
        <v>0</v>
      </c>
      <c r="J33" s="57">
        <f t="shared" si="13"/>
        <v>188228.14</v>
      </c>
      <c r="K33" s="58">
        <f t="shared" si="14"/>
        <v>1</v>
      </c>
      <c r="L33" s="58">
        <f t="shared" si="15"/>
        <v>-1</v>
      </c>
      <c r="M33" s="58">
        <f t="shared" si="16"/>
        <v>-1</v>
      </c>
      <c r="R33" s="54"/>
      <c r="S33" s="54"/>
      <c r="T33" s="54"/>
      <c r="U33" s="54"/>
      <c r="V33" s="54"/>
    </row>
    <row r="34" spans="1:25" s="51" customFormat="1" x14ac:dyDescent="0.2">
      <c r="B34" s="51" t="s">
        <v>94</v>
      </c>
      <c r="C34" s="51" t="s">
        <v>95</v>
      </c>
      <c r="D34" s="57">
        <v>0</v>
      </c>
      <c r="E34" s="57">
        <v>1917413</v>
      </c>
      <c r="F34" s="57">
        <v>0</v>
      </c>
      <c r="G34" s="57">
        <v>0</v>
      </c>
      <c r="H34" s="57">
        <v>0</v>
      </c>
      <c r="I34" s="57">
        <f t="shared" si="12"/>
        <v>0</v>
      </c>
      <c r="J34" s="57">
        <f t="shared" si="13"/>
        <v>1917413</v>
      </c>
      <c r="K34" s="58">
        <f t="shared" si="14"/>
        <v>1</v>
      </c>
      <c r="L34" s="58">
        <f t="shared" si="15"/>
        <v>-1</v>
      </c>
      <c r="M34" s="58">
        <f t="shared" si="16"/>
        <v>-1</v>
      </c>
      <c r="R34" s="54"/>
      <c r="S34" s="54"/>
      <c r="T34" s="54"/>
      <c r="U34" s="54"/>
      <c r="V34" s="54"/>
    </row>
    <row r="35" spans="1:25" s="51" customFormat="1" x14ac:dyDescent="0.2">
      <c r="B35" s="51" t="s">
        <v>96</v>
      </c>
      <c r="C35" s="51" t="s">
        <v>97</v>
      </c>
      <c r="D35" s="57"/>
      <c r="E35" s="57"/>
      <c r="F35" s="57">
        <v>0</v>
      </c>
      <c r="G35" s="57">
        <v>0</v>
      </c>
      <c r="H35" s="57">
        <v>0</v>
      </c>
      <c r="I35" s="57">
        <f t="shared" si="12"/>
        <v>0</v>
      </c>
      <c r="J35" s="57">
        <f t="shared" si="13"/>
        <v>0</v>
      </c>
      <c r="K35" s="58" t="str">
        <f t="shared" si="14"/>
        <v>NA</v>
      </c>
      <c r="L35" s="58" t="str">
        <f t="shared" si="15"/>
        <v>NA</v>
      </c>
      <c r="M35" s="58" t="str">
        <f t="shared" si="16"/>
        <v>NA</v>
      </c>
      <c r="R35" s="54"/>
      <c r="S35" s="54"/>
      <c r="T35" s="54"/>
      <c r="U35" s="54"/>
      <c r="V35" s="54"/>
    </row>
    <row r="36" spans="1:25" s="51" customFormat="1" x14ac:dyDescent="0.2">
      <c r="A36" s="68" t="s">
        <v>98</v>
      </c>
      <c r="B36" s="68"/>
      <c r="C36" s="68"/>
      <c r="D36" s="69">
        <v>503214959.76999998</v>
      </c>
      <c r="E36" s="69">
        <v>503776320.25999999</v>
      </c>
      <c r="F36" s="69">
        <v>56068717</v>
      </c>
      <c r="G36" s="69">
        <v>408945362.63</v>
      </c>
      <c r="H36" s="69">
        <v>0</v>
      </c>
      <c r="I36" s="69">
        <f t="shared" si="12"/>
        <v>408945362.63</v>
      </c>
      <c r="J36" s="69">
        <f t="shared" si="13"/>
        <v>94830957.629999995</v>
      </c>
      <c r="K36" s="70">
        <f t="shared" si="14"/>
        <v>0.18824020466277086</v>
      </c>
      <c r="L36" s="70">
        <f t="shared" si="15"/>
        <v>-0.88870315109081977</v>
      </c>
      <c r="M36" s="70">
        <f t="shared" si="16"/>
        <v>-2.5888245595325123E-2</v>
      </c>
      <c r="R36" s="54"/>
      <c r="S36" s="54"/>
      <c r="T36" s="54"/>
      <c r="U36" s="54"/>
      <c r="V36" s="54"/>
    </row>
    <row r="37" spans="1:25" s="51" customFormat="1" x14ac:dyDescent="0.2">
      <c r="A37" s="51" t="s">
        <v>23</v>
      </c>
      <c r="B37" s="51" t="s">
        <v>24</v>
      </c>
      <c r="C37" s="51" t="s">
        <v>25</v>
      </c>
      <c r="D37" s="57">
        <v>1448256</v>
      </c>
      <c r="E37" s="57">
        <v>1448256</v>
      </c>
      <c r="F37" s="57">
        <v>0</v>
      </c>
      <c r="G37" s="57">
        <v>0</v>
      </c>
      <c r="H37" s="57">
        <v>0</v>
      </c>
      <c r="I37" s="57">
        <f t="shared" si="12"/>
        <v>0</v>
      </c>
      <c r="J37" s="57">
        <f t="shared" si="13"/>
        <v>1448256</v>
      </c>
      <c r="K37" s="58">
        <f t="shared" si="14"/>
        <v>1</v>
      </c>
      <c r="L37" s="58">
        <f t="shared" si="15"/>
        <v>-1</v>
      </c>
      <c r="M37" s="58">
        <f t="shared" si="16"/>
        <v>-1</v>
      </c>
      <c r="R37" s="54"/>
      <c r="S37" s="54"/>
      <c r="T37" s="54"/>
      <c r="U37" s="54"/>
      <c r="V37" s="54"/>
    </row>
    <row r="38" spans="1:25" s="51" customFormat="1" x14ac:dyDescent="0.2">
      <c r="B38" s="51" t="s">
        <v>99</v>
      </c>
      <c r="C38" s="51" t="s">
        <v>100</v>
      </c>
      <c r="D38" s="57">
        <v>0</v>
      </c>
      <c r="E38" s="57">
        <v>0</v>
      </c>
      <c r="F38" s="57">
        <v>0</v>
      </c>
      <c r="G38" s="57">
        <v>10892.38</v>
      </c>
      <c r="H38" s="57">
        <v>0</v>
      </c>
      <c r="I38" s="57">
        <f t="shared" si="12"/>
        <v>10892.38</v>
      </c>
      <c r="J38" s="57">
        <f t="shared" si="13"/>
        <v>-10892.38</v>
      </c>
      <c r="K38" s="58" t="str">
        <f t="shared" si="14"/>
        <v>NA</v>
      </c>
      <c r="L38" s="58" t="str">
        <f t="shared" si="15"/>
        <v>NA</v>
      </c>
      <c r="M38" s="58" t="str">
        <f t="shared" si="16"/>
        <v>NA</v>
      </c>
      <c r="R38" s="54"/>
      <c r="S38" s="54"/>
      <c r="T38" s="54"/>
      <c r="U38" s="54"/>
      <c r="V38" s="54"/>
    </row>
    <row r="39" spans="1:25" s="51" customFormat="1" x14ac:dyDescent="0.2">
      <c r="B39" s="51" t="s">
        <v>101</v>
      </c>
      <c r="C39" s="51" t="s">
        <v>102</v>
      </c>
      <c r="D39" s="57">
        <v>0</v>
      </c>
      <c r="E39" s="57">
        <v>0</v>
      </c>
      <c r="F39" s="57">
        <v>0</v>
      </c>
      <c r="G39" s="57">
        <v>-1143</v>
      </c>
      <c r="H39" s="57">
        <v>0</v>
      </c>
      <c r="I39" s="57">
        <f t="shared" si="12"/>
        <v>-1143</v>
      </c>
      <c r="J39" s="57">
        <f t="shared" si="13"/>
        <v>1143</v>
      </c>
      <c r="K39" s="58" t="str">
        <f t="shared" si="14"/>
        <v>NA</v>
      </c>
      <c r="L39" s="58" t="str">
        <f t="shared" si="15"/>
        <v>NA</v>
      </c>
      <c r="M39" s="58" t="str">
        <f t="shared" si="16"/>
        <v>NA</v>
      </c>
      <c r="R39" s="54"/>
      <c r="S39" s="54"/>
      <c r="T39" s="54"/>
      <c r="U39" s="54"/>
      <c r="V39" s="54"/>
    </row>
    <row r="40" spans="1:25" s="51" customFormat="1" x14ac:dyDescent="0.2">
      <c r="B40" s="51" t="s">
        <v>103</v>
      </c>
      <c r="C40" s="51" t="s">
        <v>104</v>
      </c>
      <c r="D40" s="57"/>
      <c r="E40" s="57"/>
      <c r="F40" s="57">
        <v>0</v>
      </c>
      <c r="G40" s="57">
        <v>0</v>
      </c>
      <c r="H40" s="57">
        <v>0</v>
      </c>
      <c r="I40" s="57">
        <f t="shared" si="11"/>
        <v>0</v>
      </c>
      <c r="J40" s="57">
        <f t="shared" si="7"/>
        <v>0</v>
      </c>
      <c r="K40" s="58" t="str">
        <f t="shared" si="8"/>
        <v>NA</v>
      </c>
      <c r="L40" s="58" t="str">
        <f t="shared" si="9"/>
        <v>NA</v>
      </c>
      <c r="M40" s="58" t="str">
        <f t="shared" si="10"/>
        <v>NA</v>
      </c>
      <c r="R40" s="54"/>
      <c r="S40" s="54"/>
      <c r="T40" s="54"/>
      <c r="U40" s="54"/>
      <c r="V40" s="54"/>
    </row>
    <row r="41" spans="1:25" s="51" customFormat="1" x14ac:dyDescent="0.2">
      <c r="B41" s="51" t="s">
        <v>105</v>
      </c>
      <c r="C41" s="51" t="s">
        <v>106</v>
      </c>
      <c r="D41" s="57"/>
      <c r="E41" s="57"/>
      <c r="F41" s="57">
        <v>0</v>
      </c>
      <c r="G41" s="57">
        <v>0</v>
      </c>
      <c r="H41" s="57">
        <v>0</v>
      </c>
      <c r="I41" s="57">
        <f t="shared" si="11"/>
        <v>0</v>
      </c>
      <c r="J41" s="57">
        <f t="shared" si="7"/>
        <v>0</v>
      </c>
      <c r="K41" s="58" t="str">
        <f t="shared" si="8"/>
        <v>NA</v>
      </c>
      <c r="L41" s="58" t="str">
        <f t="shared" si="9"/>
        <v>NA</v>
      </c>
      <c r="M41" s="58" t="str">
        <f t="shared" si="10"/>
        <v>NA</v>
      </c>
      <c r="R41" s="54"/>
      <c r="S41" s="54"/>
      <c r="T41" s="54"/>
      <c r="U41" s="54"/>
      <c r="V41" s="54"/>
    </row>
    <row r="42" spans="1:25" s="51" customFormat="1" x14ac:dyDescent="0.2">
      <c r="B42" s="51" t="s">
        <v>107</v>
      </c>
      <c r="C42" s="51" t="s">
        <v>108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f t="shared" si="11"/>
        <v>0</v>
      </c>
      <c r="J42" s="57">
        <f t="shared" si="7"/>
        <v>0</v>
      </c>
      <c r="K42" s="58" t="str">
        <f t="shared" si="8"/>
        <v>NA</v>
      </c>
      <c r="L42" s="58" t="str">
        <f t="shared" si="9"/>
        <v>NA</v>
      </c>
      <c r="M42" s="58" t="str">
        <f t="shared" si="10"/>
        <v>NA</v>
      </c>
      <c r="R42" s="54"/>
      <c r="S42" s="54"/>
      <c r="T42" s="54"/>
      <c r="U42" s="54"/>
      <c r="V42" s="54"/>
    </row>
    <row r="43" spans="1:25" s="51" customFormat="1" x14ac:dyDescent="0.2">
      <c r="A43" s="68" t="s">
        <v>26</v>
      </c>
      <c r="B43" s="68"/>
      <c r="C43" s="68"/>
      <c r="D43" s="69">
        <v>1448256</v>
      </c>
      <c r="E43" s="69">
        <v>1448256</v>
      </c>
      <c r="F43" s="69">
        <v>0</v>
      </c>
      <c r="G43" s="69">
        <v>9749.3799999999992</v>
      </c>
      <c r="H43" s="69">
        <v>0</v>
      </c>
      <c r="I43" s="69">
        <f t="shared" si="11"/>
        <v>9749.3799999999992</v>
      </c>
      <c r="J43" s="69">
        <f t="shared" si="7"/>
        <v>1438506.62</v>
      </c>
      <c r="K43" s="70">
        <f t="shared" si="8"/>
        <v>0.99326819291616963</v>
      </c>
      <c r="L43" s="70">
        <f t="shared" si="9"/>
        <v>-1</v>
      </c>
      <c r="M43" s="70">
        <f t="shared" si="10"/>
        <v>-0.99192183149940349</v>
      </c>
      <c r="R43" s="54"/>
      <c r="S43" s="54"/>
      <c r="T43" s="54"/>
      <c r="U43" s="54"/>
      <c r="V43" s="54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5" customFormat="1" ht="15.75" x14ac:dyDescent="0.25">
      <c r="A45" s="25" t="s">
        <v>28</v>
      </c>
      <c r="B45" s="32"/>
      <c r="C45" s="25"/>
      <c r="D45" s="6">
        <f>+D23+D25+D36+D43</f>
        <v>1305199478.45</v>
      </c>
      <c r="E45" s="6">
        <f t="shared" ref="E45:J45" si="17">+E23+E25+E36+E43</f>
        <v>1305802607.0700002</v>
      </c>
      <c r="F45" s="6">
        <f t="shared" si="17"/>
        <v>65986482.310000002</v>
      </c>
      <c r="G45" s="6">
        <f t="shared" si="17"/>
        <v>1200345276.48</v>
      </c>
      <c r="H45" s="6">
        <f t="shared" si="17"/>
        <v>0</v>
      </c>
      <c r="I45" s="6">
        <f t="shared" si="17"/>
        <v>1200345276.48</v>
      </c>
      <c r="J45" s="6">
        <f t="shared" si="17"/>
        <v>105457330.59000011</v>
      </c>
      <c r="K45" s="38">
        <f>IF(E45=0,"NA",J45/E45)</f>
        <v>8.0760545291472877E-2</v>
      </c>
      <c r="L45" s="38">
        <f>IF(E45=0,"NA",(  ( F45 - (E45/12)) / (E45/12)))</f>
        <v>-0.39360069934555431</v>
      </c>
      <c r="M45" s="38">
        <f>IF(E45=0,"NA",(  ( G45 - ($M$6*(E45/12))) / ($M$6*(E45/12))))</f>
        <v>0.1030873456502325</v>
      </c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s="17" customFormat="1" ht="12" customHeight="1" x14ac:dyDescent="0.2">
      <c r="B46" s="43"/>
      <c r="D46" s="18"/>
      <c r="E46" s="18"/>
      <c r="F46" s="18"/>
      <c r="G46" s="18"/>
      <c r="H46" s="18"/>
      <c r="I46" s="18"/>
      <c r="J46" s="18"/>
      <c r="K46" s="37"/>
      <c r="L46" s="37"/>
      <c r="M46" s="3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s="17" customFormat="1" ht="12" customHeight="1" x14ac:dyDescent="0.2">
      <c r="A47" s="17" t="s">
        <v>109</v>
      </c>
      <c r="B47" s="43" t="s">
        <v>110</v>
      </c>
      <c r="C47" s="17" t="s">
        <v>111</v>
      </c>
      <c r="D47" s="18">
        <v>376680183.65000015</v>
      </c>
      <c r="E47" s="18">
        <v>376631030.11000013</v>
      </c>
      <c r="F47" s="18">
        <v>38710571.640000001</v>
      </c>
      <c r="G47" s="18">
        <v>323273186.25999987</v>
      </c>
      <c r="H47" s="18">
        <v>258.93</v>
      </c>
      <c r="I47" s="18">
        <f t="shared" ref="I47" si="18">SUM(G47:H47)</f>
        <v>323273445.18999988</v>
      </c>
      <c r="J47" s="18">
        <f t="shared" ref="J47" si="19">E47-I47</f>
        <v>53357584.920000255</v>
      </c>
      <c r="K47" s="37">
        <f t="shared" ref="K47" si="20">IF(E47=0,"NA",J47/E47)</f>
        <v>0.14167070860947506</v>
      </c>
      <c r="L47" s="37">
        <f t="shared" ref="L47" si="21">IF(E47=0,"NA",(  ( F47 - (E47/$L$6)) / (E47/$L$6)))</f>
        <v>-0.89721884670868979</v>
      </c>
      <c r="M47" s="37">
        <f t="shared" ref="M47" si="22">IF(E47=0,"NA",(  ( G47 - ($M$6*(E47/12))) / ($M$6*(E47/12))))</f>
        <v>2.9994324680843031E-2</v>
      </c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s="17" customFormat="1" ht="12" customHeight="1" x14ac:dyDescent="0.2">
      <c r="B48" s="43" t="s">
        <v>112</v>
      </c>
      <c r="C48" s="17" t="s">
        <v>113</v>
      </c>
      <c r="D48" s="18">
        <v>35000</v>
      </c>
      <c r="E48" s="18">
        <v>43000</v>
      </c>
      <c r="F48" s="18">
        <v>1305748.4999999998</v>
      </c>
      <c r="G48" s="18">
        <v>10509927.129999999</v>
      </c>
      <c r="H48" s="18">
        <v>0</v>
      </c>
      <c r="I48" s="18">
        <f t="shared" ref="I48:I91" si="23">SUM(G48:H48)</f>
        <v>10509927.129999999</v>
      </c>
      <c r="J48" s="18">
        <f t="shared" ref="J48:J91" si="24">E48-I48</f>
        <v>-10466927.129999999</v>
      </c>
      <c r="K48" s="37">
        <f t="shared" ref="K48:K91" si="25">IF(E48=0,"NA",J48/E48)</f>
        <v>-243.41690999999997</v>
      </c>
      <c r="L48" s="37">
        <f t="shared" ref="L48:L91" si="26">IF(E48=0,"NA",(  ( F48 - (E48/$L$6)) / (E48/$L$6)))</f>
        <v>29.366244186046504</v>
      </c>
      <c r="M48" s="37">
        <f t="shared" ref="M48:M91" si="27">IF(E48=0,"NA",(  ( G48 - ($M$6*(E48/12))) / ($M$6*(E48/12))))</f>
        <v>292.30029199999996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2:25" s="17" customFormat="1" ht="12" customHeight="1" x14ac:dyDescent="0.2">
      <c r="B49" s="43" t="s">
        <v>114</v>
      </c>
      <c r="C49" s="17" t="s">
        <v>113</v>
      </c>
      <c r="D49" s="18">
        <v>0</v>
      </c>
      <c r="E49" s="18">
        <v>0</v>
      </c>
      <c r="F49" s="18">
        <v>34454.080000000002</v>
      </c>
      <c r="G49" s="18">
        <v>244229.83000000002</v>
      </c>
      <c r="H49" s="18">
        <v>0</v>
      </c>
      <c r="I49" s="18">
        <f t="shared" si="23"/>
        <v>244229.83000000002</v>
      </c>
      <c r="J49" s="18">
        <f t="shared" si="24"/>
        <v>-244229.83000000002</v>
      </c>
      <c r="K49" s="37" t="str">
        <f t="shared" si="25"/>
        <v>NA</v>
      </c>
      <c r="L49" s="37" t="str">
        <f t="shared" si="26"/>
        <v>NA</v>
      </c>
      <c r="M49" s="37" t="str">
        <f t="shared" si="27"/>
        <v>NA</v>
      </c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2:25" s="17" customFormat="1" ht="12" customHeight="1" x14ac:dyDescent="0.2">
      <c r="B50" s="43" t="s">
        <v>115</v>
      </c>
      <c r="C50" s="17" t="s">
        <v>116</v>
      </c>
      <c r="D50" s="18">
        <v>0</v>
      </c>
      <c r="E50" s="18">
        <v>324107.40000000002</v>
      </c>
      <c r="F50" s="18">
        <v>95930.52</v>
      </c>
      <c r="G50" s="18">
        <v>647672.50000000012</v>
      </c>
      <c r="H50" s="18">
        <v>0</v>
      </c>
      <c r="I50" s="18">
        <f t="shared" si="23"/>
        <v>647672.50000000012</v>
      </c>
      <c r="J50" s="18">
        <f t="shared" si="24"/>
        <v>-323565.10000000009</v>
      </c>
      <c r="K50" s="37">
        <f t="shared" si="25"/>
        <v>-0.99832678920629414</v>
      </c>
      <c r="L50" s="37">
        <f t="shared" si="26"/>
        <v>-0.70401626127635464</v>
      </c>
      <c r="M50" s="37">
        <f t="shared" si="27"/>
        <v>1.3979921470475531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2:25" s="17" customFormat="1" ht="12" customHeight="1" x14ac:dyDescent="0.2">
      <c r="B51" s="43" t="s">
        <v>117</v>
      </c>
      <c r="C51" s="17" t="s">
        <v>118</v>
      </c>
      <c r="D51" s="18">
        <v>0</v>
      </c>
      <c r="E51" s="18">
        <v>0</v>
      </c>
      <c r="F51" s="18">
        <v>0</v>
      </c>
      <c r="G51" s="18">
        <v>63478.25</v>
      </c>
      <c r="H51" s="18">
        <v>0</v>
      </c>
      <c r="I51" s="18">
        <f t="shared" si="23"/>
        <v>63478.25</v>
      </c>
      <c r="J51" s="18">
        <f t="shared" si="24"/>
        <v>-63478.25</v>
      </c>
      <c r="K51" s="37" t="str">
        <f t="shared" si="25"/>
        <v>NA</v>
      </c>
      <c r="L51" s="37" t="str">
        <f t="shared" si="26"/>
        <v>NA</v>
      </c>
      <c r="M51" s="37" t="str">
        <f t="shared" si="27"/>
        <v>NA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2:25" s="17" customFormat="1" ht="12" customHeight="1" x14ac:dyDescent="0.2">
      <c r="B52" s="43" t="s">
        <v>119</v>
      </c>
      <c r="C52" s="17" t="s">
        <v>120</v>
      </c>
      <c r="D52" s="18">
        <v>18675</v>
      </c>
      <c r="E52" s="18">
        <v>20185</v>
      </c>
      <c r="F52" s="18">
        <v>0</v>
      </c>
      <c r="G52" s="18">
        <v>0</v>
      </c>
      <c r="H52" s="18">
        <v>0</v>
      </c>
      <c r="I52" s="18">
        <f t="shared" si="23"/>
        <v>0</v>
      </c>
      <c r="J52" s="18">
        <f t="shared" si="24"/>
        <v>20185</v>
      </c>
      <c r="K52" s="37">
        <f t="shared" si="25"/>
        <v>1</v>
      </c>
      <c r="L52" s="37">
        <f t="shared" si="26"/>
        <v>-1</v>
      </c>
      <c r="M52" s="37">
        <f t="shared" si="27"/>
        <v>-1</v>
      </c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2:25" s="17" customFormat="1" ht="12" customHeight="1" x14ac:dyDescent="0.2">
      <c r="B53" s="43" t="s">
        <v>121</v>
      </c>
      <c r="C53" s="17" t="s">
        <v>122</v>
      </c>
      <c r="D53" s="18">
        <v>33072174.259999994</v>
      </c>
      <c r="E53" s="18">
        <v>33072174.259999994</v>
      </c>
      <c r="F53" s="18">
        <v>2832622.0099999979</v>
      </c>
      <c r="G53" s="18">
        <v>22659234.199999988</v>
      </c>
      <c r="H53" s="18">
        <v>0</v>
      </c>
      <c r="I53" s="18">
        <f t="shared" si="23"/>
        <v>22659234.199999988</v>
      </c>
      <c r="J53" s="18">
        <f t="shared" si="24"/>
        <v>10412940.060000006</v>
      </c>
      <c r="K53" s="37">
        <f t="shared" si="25"/>
        <v>0.31485501915107555</v>
      </c>
      <c r="L53" s="37">
        <f t="shared" si="26"/>
        <v>-0.91435029376263333</v>
      </c>
      <c r="M53" s="37">
        <f t="shared" si="27"/>
        <v>-0.17782602298129063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2:25" s="17" customFormat="1" ht="12" customHeight="1" x14ac:dyDescent="0.2">
      <c r="B54" s="43" t="s">
        <v>123</v>
      </c>
      <c r="C54" s="17" t="s">
        <v>124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23"/>
        <v>0</v>
      </c>
      <c r="J54" s="18">
        <f t="shared" si="24"/>
        <v>0</v>
      </c>
      <c r="K54" s="37" t="str">
        <f t="shared" si="25"/>
        <v>NA</v>
      </c>
      <c r="L54" s="37" t="str">
        <f t="shared" si="26"/>
        <v>NA</v>
      </c>
      <c r="M54" s="37" t="str">
        <f t="shared" si="27"/>
        <v>NA</v>
      </c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2:25" s="17" customFormat="1" ht="12" customHeight="1" x14ac:dyDescent="0.2">
      <c r="B55" s="43" t="s">
        <v>125</v>
      </c>
      <c r="C55" s="17" t="s">
        <v>126</v>
      </c>
      <c r="D55" s="18">
        <v>27584428.190000013</v>
      </c>
      <c r="E55" s="18">
        <v>27443430.730000012</v>
      </c>
      <c r="F55" s="18">
        <v>1833378.0800000008</v>
      </c>
      <c r="G55" s="18">
        <v>16354088.220000001</v>
      </c>
      <c r="H55" s="18">
        <v>0</v>
      </c>
      <c r="I55" s="18">
        <f t="shared" si="23"/>
        <v>16354088.220000001</v>
      </c>
      <c r="J55" s="18">
        <f t="shared" si="24"/>
        <v>11089342.510000011</v>
      </c>
      <c r="K55" s="37">
        <f t="shared" si="25"/>
        <v>0.40408003719001523</v>
      </c>
      <c r="L55" s="37">
        <f t="shared" si="26"/>
        <v>-0.93319428252110515</v>
      </c>
      <c r="M55" s="37">
        <f t="shared" si="27"/>
        <v>-0.28489604462801832</v>
      </c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2:25" s="17" customFormat="1" ht="12" customHeight="1" x14ac:dyDescent="0.2">
      <c r="B56" s="43" t="s">
        <v>127</v>
      </c>
      <c r="C56" s="17" t="s">
        <v>128</v>
      </c>
      <c r="D56" s="18">
        <v>0</v>
      </c>
      <c r="E56" s="18">
        <v>0</v>
      </c>
      <c r="F56" s="18">
        <v>8691.4599999999991</v>
      </c>
      <c r="G56" s="18">
        <v>8691.4599999999991</v>
      </c>
      <c r="H56" s="18">
        <v>0</v>
      </c>
      <c r="I56" s="18">
        <f t="shared" si="23"/>
        <v>8691.4599999999991</v>
      </c>
      <c r="J56" s="18">
        <f t="shared" si="24"/>
        <v>-8691.4599999999991</v>
      </c>
      <c r="K56" s="37" t="str">
        <f t="shared" si="25"/>
        <v>NA</v>
      </c>
      <c r="L56" s="37" t="str">
        <f t="shared" si="26"/>
        <v>NA</v>
      </c>
      <c r="M56" s="37" t="str">
        <f t="shared" si="27"/>
        <v>NA</v>
      </c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2:25" s="17" customFormat="1" ht="12" customHeight="1" x14ac:dyDescent="0.2">
      <c r="B57" s="43" t="s">
        <v>129</v>
      </c>
      <c r="C57" s="17" t="s">
        <v>130</v>
      </c>
      <c r="D57" s="18">
        <v>238320.26</v>
      </c>
      <c r="E57" s="18">
        <v>238320.26</v>
      </c>
      <c r="F57" s="18">
        <v>14446.080000000002</v>
      </c>
      <c r="G57" s="18">
        <v>115568.64</v>
      </c>
      <c r="H57" s="18">
        <v>0</v>
      </c>
      <c r="I57" s="18">
        <f t="shared" si="23"/>
        <v>115568.64</v>
      </c>
      <c r="J57" s="18">
        <f t="shared" si="24"/>
        <v>122751.62000000001</v>
      </c>
      <c r="K57" s="37">
        <f t="shared" si="25"/>
        <v>0.51507001544895936</v>
      </c>
      <c r="L57" s="37">
        <f t="shared" si="26"/>
        <v>-0.93938375193111989</v>
      </c>
      <c r="M57" s="37">
        <f t="shared" si="27"/>
        <v>-0.41808401853875121</v>
      </c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2:25" s="17" customFormat="1" ht="12" customHeight="1" x14ac:dyDescent="0.2">
      <c r="B58" s="43" t="s">
        <v>131</v>
      </c>
      <c r="C58" s="17" t="s">
        <v>132</v>
      </c>
      <c r="D58" s="18">
        <v>146094</v>
      </c>
      <c r="E58" s="18">
        <v>146094</v>
      </c>
      <c r="F58" s="18">
        <v>6463.34</v>
      </c>
      <c r="G58" s="18">
        <v>51706.720000000001</v>
      </c>
      <c r="H58" s="18">
        <v>0</v>
      </c>
      <c r="I58" s="18">
        <f t="shared" si="23"/>
        <v>51706.720000000001</v>
      </c>
      <c r="J58" s="18">
        <f t="shared" si="24"/>
        <v>94387.28</v>
      </c>
      <c r="K58" s="37">
        <f t="shared" si="25"/>
        <v>0.64607225484961739</v>
      </c>
      <c r="L58" s="37">
        <f t="shared" si="26"/>
        <v>-0.95575903185620215</v>
      </c>
      <c r="M58" s="37">
        <f t="shared" si="27"/>
        <v>-0.57528670581954089</v>
      </c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2:25" s="17" customFormat="1" ht="12" customHeight="1" x14ac:dyDescent="0.2">
      <c r="B59" s="43" t="s">
        <v>133</v>
      </c>
      <c r="C59" s="17" t="s">
        <v>134</v>
      </c>
      <c r="D59" s="18">
        <v>8158637.9799999995</v>
      </c>
      <c r="E59" s="18">
        <v>8158637.9799999995</v>
      </c>
      <c r="F59" s="18">
        <v>598864.70000000007</v>
      </c>
      <c r="G59" s="18">
        <v>4800346.53</v>
      </c>
      <c r="H59" s="18">
        <v>0</v>
      </c>
      <c r="I59" s="18">
        <f t="shared" si="23"/>
        <v>4800346.53</v>
      </c>
      <c r="J59" s="18">
        <f t="shared" si="24"/>
        <v>3358291.4499999993</v>
      </c>
      <c r="K59" s="37">
        <f t="shared" si="25"/>
        <v>0.41162403065713665</v>
      </c>
      <c r="L59" s="37">
        <f t="shared" si="26"/>
        <v>-0.92659746621089811</v>
      </c>
      <c r="M59" s="37">
        <f t="shared" si="27"/>
        <v>-0.29394883678856393</v>
      </c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2:25" s="17" customFormat="1" ht="12" customHeight="1" x14ac:dyDescent="0.2">
      <c r="B60" s="43" t="s">
        <v>135</v>
      </c>
      <c r="C60" s="17" t="s">
        <v>136</v>
      </c>
      <c r="D60" s="18">
        <v>79287</v>
      </c>
      <c r="E60" s="18">
        <v>79287</v>
      </c>
      <c r="F60" s="18">
        <v>4484.2</v>
      </c>
      <c r="G60" s="18">
        <v>38115.699999999997</v>
      </c>
      <c r="H60" s="18">
        <v>0</v>
      </c>
      <c r="I60" s="18">
        <f t="shared" si="23"/>
        <v>38115.699999999997</v>
      </c>
      <c r="J60" s="18">
        <f t="shared" si="24"/>
        <v>41171.300000000003</v>
      </c>
      <c r="K60" s="37">
        <f t="shared" si="25"/>
        <v>0.51926923707543482</v>
      </c>
      <c r="L60" s="37">
        <f t="shared" si="26"/>
        <v>-0.94344343965593358</v>
      </c>
      <c r="M60" s="37">
        <f t="shared" si="27"/>
        <v>-0.42312308449052183</v>
      </c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2:25" s="17" customFormat="1" ht="12" customHeight="1" x14ac:dyDescent="0.2">
      <c r="B61" s="43" t="s">
        <v>137</v>
      </c>
      <c r="C61" s="17" t="s">
        <v>138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f t="shared" si="23"/>
        <v>0</v>
      </c>
      <c r="J61" s="18">
        <f t="shared" si="24"/>
        <v>0</v>
      </c>
      <c r="K61" s="37" t="str">
        <f t="shared" si="25"/>
        <v>NA</v>
      </c>
      <c r="L61" s="37" t="str">
        <f t="shared" si="26"/>
        <v>NA</v>
      </c>
      <c r="M61" s="37" t="str">
        <f t="shared" si="27"/>
        <v>NA</v>
      </c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2:25" s="17" customFormat="1" ht="12" customHeight="1" x14ac:dyDescent="0.2">
      <c r="B62" s="43" t="s">
        <v>139</v>
      </c>
      <c r="C62" s="17" t="s">
        <v>140</v>
      </c>
      <c r="D62" s="18"/>
      <c r="E62" s="18"/>
      <c r="F62" s="18">
        <v>0</v>
      </c>
      <c r="G62" s="18">
        <v>0</v>
      </c>
      <c r="H62" s="18">
        <v>0</v>
      </c>
      <c r="I62" s="18">
        <f t="shared" si="23"/>
        <v>0</v>
      </c>
      <c r="J62" s="18">
        <f t="shared" si="24"/>
        <v>0</v>
      </c>
      <c r="K62" s="37" t="str">
        <f t="shared" si="25"/>
        <v>NA</v>
      </c>
      <c r="L62" s="37" t="str">
        <f t="shared" si="26"/>
        <v>NA</v>
      </c>
      <c r="M62" s="37" t="str">
        <f t="shared" si="27"/>
        <v>NA</v>
      </c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2:25" s="17" customFormat="1" ht="12" customHeight="1" x14ac:dyDescent="0.2">
      <c r="B63" s="43" t="s">
        <v>141</v>
      </c>
      <c r="C63" s="17" t="s">
        <v>142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23"/>
        <v>0</v>
      </c>
      <c r="J63" s="18">
        <f t="shared" si="24"/>
        <v>0</v>
      </c>
      <c r="K63" s="37" t="str">
        <f t="shared" si="25"/>
        <v>NA</v>
      </c>
      <c r="L63" s="37" t="str">
        <f t="shared" si="26"/>
        <v>NA</v>
      </c>
      <c r="M63" s="37" t="str">
        <f t="shared" si="27"/>
        <v>NA</v>
      </c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2:25" s="17" customFormat="1" ht="12" customHeight="1" x14ac:dyDescent="0.2">
      <c r="B64" s="43" t="s">
        <v>143</v>
      </c>
      <c r="C64" s="17" t="s">
        <v>144</v>
      </c>
      <c r="D64" s="18">
        <v>-29503101.789999999</v>
      </c>
      <c r="E64" s="18">
        <v>-29496201.789999999</v>
      </c>
      <c r="F64" s="18">
        <v>200</v>
      </c>
      <c r="G64" s="18">
        <v>53977.38</v>
      </c>
      <c r="H64" s="18">
        <v>0</v>
      </c>
      <c r="I64" s="18">
        <f t="shared" si="23"/>
        <v>53977.38</v>
      </c>
      <c r="J64" s="18">
        <f t="shared" si="24"/>
        <v>-29550179.169999998</v>
      </c>
      <c r="K64" s="37">
        <f t="shared" si="25"/>
        <v>1.0018299773097668</v>
      </c>
      <c r="L64" s="37">
        <f t="shared" si="26"/>
        <v>-1.0000067805340302</v>
      </c>
      <c r="M64" s="37">
        <f t="shared" si="27"/>
        <v>-1.00219597277172</v>
      </c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2:25" s="17" customFormat="1" ht="12" customHeight="1" x14ac:dyDescent="0.2">
      <c r="B65" s="43" t="s">
        <v>145</v>
      </c>
      <c r="C65" s="17" t="s">
        <v>146</v>
      </c>
      <c r="D65" s="18">
        <v>575000</v>
      </c>
      <c r="E65" s="18">
        <v>450000</v>
      </c>
      <c r="F65" s="18">
        <v>0</v>
      </c>
      <c r="G65" s="18">
        <v>52279.17</v>
      </c>
      <c r="H65" s="18">
        <v>0</v>
      </c>
      <c r="I65" s="18">
        <f t="shared" si="23"/>
        <v>52279.17</v>
      </c>
      <c r="J65" s="18">
        <f t="shared" si="24"/>
        <v>397720.83</v>
      </c>
      <c r="K65" s="37">
        <f t="shared" si="25"/>
        <v>0.88382406666666669</v>
      </c>
      <c r="L65" s="37">
        <f t="shared" si="26"/>
        <v>-1</v>
      </c>
      <c r="M65" s="37">
        <f t="shared" si="27"/>
        <v>-0.86058888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2:25" s="17" customFormat="1" ht="12" customHeight="1" x14ac:dyDescent="0.2">
      <c r="B66" s="43" t="s">
        <v>147</v>
      </c>
      <c r="C66" s="17" t="s">
        <v>148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23"/>
        <v>0</v>
      </c>
      <c r="J66" s="18">
        <f t="shared" si="24"/>
        <v>0</v>
      </c>
      <c r="K66" s="37" t="str">
        <f t="shared" si="25"/>
        <v>NA</v>
      </c>
      <c r="L66" s="37" t="str">
        <f t="shared" si="26"/>
        <v>NA</v>
      </c>
      <c r="M66" s="37" t="str">
        <f t="shared" si="27"/>
        <v>NA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2:25" s="17" customFormat="1" ht="12" customHeight="1" x14ac:dyDescent="0.2">
      <c r="B67" s="43" t="s">
        <v>149</v>
      </c>
      <c r="C67" s="17" t="s">
        <v>150</v>
      </c>
      <c r="D67" s="18">
        <v>74940781.129999995</v>
      </c>
      <c r="E67" s="18">
        <v>74873556.469999999</v>
      </c>
      <c r="F67" s="18">
        <v>8871545.5299999956</v>
      </c>
      <c r="G67" s="18">
        <v>48319548.920000024</v>
      </c>
      <c r="H67" s="18">
        <v>0</v>
      </c>
      <c r="I67" s="18">
        <f t="shared" si="23"/>
        <v>48319548.920000024</v>
      </c>
      <c r="J67" s="18">
        <f t="shared" si="24"/>
        <v>26554007.549999975</v>
      </c>
      <c r="K67" s="37">
        <f t="shared" si="25"/>
        <v>0.35465134557404809</v>
      </c>
      <c r="L67" s="37">
        <f t="shared" si="26"/>
        <v>-0.88151296735110207</v>
      </c>
      <c r="M67" s="37">
        <f t="shared" si="27"/>
        <v>-0.22558161468885773</v>
      </c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2:25" s="17" customFormat="1" ht="12" customHeight="1" x14ac:dyDescent="0.2">
      <c r="B68" s="43" t="s">
        <v>151</v>
      </c>
      <c r="C68" s="17" t="s">
        <v>152</v>
      </c>
      <c r="D68" s="18">
        <v>89833422.180000052</v>
      </c>
      <c r="E68" s="18">
        <v>89861054.050000027</v>
      </c>
      <c r="F68" s="18">
        <v>7211593.7000000188</v>
      </c>
      <c r="G68" s="18">
        <v>58893378.350000009</v>
      </c>
      <c r="H68" s="18">
        <v>0</v>
      </c>
      <c r="I68" s="18">
        <f t="shared" si="23"/>
        <v>58893378.350000009</v>
      </c>
      <c r="J68" s="18">
        <f t="shared" si="24"/>
        <v>30967675.700000018</v>
      </c>
      <c r="K68" s="37">
        <f t="shared" si="25"/>
        <v>0.34461732090043307</v>
      </c>
      <c r="L68" s="37">
        <f t="shared" si="26"/>
        <v>-0.91974728344509094</v>
      </c>
      <c r="M68" s="37">
        <f t="shared" si="27"/>
        <v>-0.21354078508051968</v>
      </c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2:25" s="17" customFormat="1" ht="12" customHeight="1" x14ac:dyDescent="0.2">
      <c r="B69" s="43" t="s">
        <v>153</v>
      </c>
      <c r="C69" s="17" t="s">
        <v>154</v>
      </c>
      <c r="D69" s="18">
        <v>40350</v>
      </c>
      <c r="E69" s="18">
        <v>40350</v>
      </c>
      <c r="F69" s="18">
        <v>0</v>
      </c>
      <c r="G69" s="18">
        <v>63441.47</v>
      </c>
      <c r="H69" s="18">
        <v>0</v>
      </c>
      <c r="I69" s="18">
        <f t="shared" si="23"/>
        <v>63441.47</v>
      </c>
      <c r="J69" s="18">
        <f t="shared" si="24"/>
        <v>-23091.47</v>
      </c>
      <c r="K69" s="37">
        <f t="shared" si="25"/>
        <v>-0.57227930607187116</v>
      </c>
      <c r="L69" s="37">
        <f t="shared" si="26"/>
        <v>-1</v>
      </c>
      <c r="M69" s="37">
        <f t="shared" si="27"/>
        <v>0.88673516728624535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2:25" s="17" customFormat="1" ht="12" customHeight="1" x14ac:dyDescent="0.2">
      <c r="B70" s="43" t="s">
        <v>155</v>
      </c>
      <c r="C70" s="17" t="s">
        <v>156</v>
      </c>
      <c r="D70" s="18">
        <v>9245000</v>
      </c>
      <c r="E70" s="18">
        <v>9215000</v>
      </c>
      <c r="F70" s="18">
        <v>597650.66</v>
      </c>
      <c r="G70" s="18">
        <v>5905538.8899999997</v>
      </c>
      <c r="H70" s="18">
        <v>40046.18</v>
      </c>
      <c r="I70" s="18">
        <f t="shared" si="23"/>
        <v>5945585.0699999994</v>
      </c>
      <c r="J70" s="18">
        <f t="shared" si="24"/>
        <v>3269414.9300000006</v>
      </c>
      <c r="K70" s="37">
        <f t="shared" si="25"/>
        <v>0.35479272164948461</v>
      </c>
      <c r="L70" s="37">
        <f t="shared" si="26"/>
        <v>-0.935143715680955</v>
      </c>
      <c r="M70" s="37">
        <f t="shared" si="27"/>
        <v>-0.23096617818773738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2:25" s="17" customFormat="1" ht="12" customHeight="1" x14ac:dyDescent="0.2">
      <c r="B71" s="43" t="s">
        <v>157</v>
      </c>
      <c r="C71" s="17" t="s">
        <v>158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3"/>
        <v>0</v>
      </c>
      <c r="J71" s="18">
        <f t="shared" si="24"/>
        <v>0</v>
      </c>
      <c r="K71" s="37" t="str">
        <f t="shared" si="25"/>
        <v>NA</v>
      </c>
      <c r="L71" s="37" t="str">
        <f t="shared" si="26"/>
        <v>NA</v>
      </c>
      <c r="M71" s="37" t="str">
        <f t="shared" si="27"/>
        <v>NA</v>
      </c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2:25" s="17" customFormat="1" ht="12" customHeight="1" x14ac:dyDescent="0.2">
      <c r="B72" s="43" t="s">
        <v>159</v>
      </c>
      <c r="C72" s="17" t="s">
        <v>160</v>
      </c>
      <c r="D72" s="18">
        <v>62000</v>
      </c>
      <c r="E72" s="18">
        <v>62000</v>
      </c>
      <c r="F72" s="18">
        <v>0</v>
      </c>
      <c r="G72" s="18">
        <v>0</v>
      </c>
      <c r="H72" s="18">
        <v>0</v>
      </c>
      <c r="I72" s="18">
        <f t="shared" si="23"/>
        <v>0</v>
      </c>
      <c r="J72" s="18">
        <f t="shared" si="24"/>
        <v>62000</v>
      </c>
      <c r="K72" s="37">
        <f t="shared" si="25"/>
        <v>1</v>
      </c>
      <c r="L72" s="37">
        <f t="shared" si="26"/>
        <v>-1</v>
      </c>
      <c r="M72" s="37">
        <f t="shared" si="27"/>
        <v>-1</v>
      </c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2:25" s="17" customFormat="1" ht="12" customHeight="1" x14ac:dyDescent="0.2">
      <c r="B73" s="43" t="s">
        <v>161</v>
      </c>
      <c r="C73" s="17" t="s">
        <v>162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3"/>
        <v>0</v>
      </c>
      <c r="J73" s="18">
        <f t="shared" si="24"/>
        <v>0</v>
      </c>
      <c r="K73" s="37" t="str">
        <f t="shared" si="25"/>
        <v>NA</v>
      </c>
      <c r="L73" s="37" t="str">
        <f t="shared" si="26"/>
        <v>NA</v>
      </c>
      <c r="M73" s="37" t="str">
        <f t="shared" si="27"/>
        <v>NA</v>
      </c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2:25" s="17" customFormat="1" ht="12" customHeight="1" x14ac:dyDescent="0.2">
      <c r="B74" s="43" t="s">
        <v>163</v>
      </c>
      <c r="C74" s="17" t="s">
        <v>164</v>
      </c>
      <c r="D74" s="18">
        <v>18104778.629999992</v>
      </c>
      <c r="E74" s="18">
        <v>18093908.079999991</v>
      </c>
      <c r="F74" s="18">
        <v>5240464.5099999988</v>
      </c>
      <c r="G74" s="18">
        <v>42440451.449999966</v>
      </c>
      <c r="H74" s="18">
        <v>0</v>
      </c>
      <c r="I74" s="18">
        <f t="shared" si="23"/>
        <v>42440451.449999966</v>
      </c>
      <c r="J74" s="18">
        <f t="shared" si="24"/>
        <v>-24346543.369999975</v>
      </c>
      <c r="K74" s="37">
        <f t="shared" si="25"/>
        <v>-1.3455657706646196</v>
      </c>
      <c r="L74" s="37">
        <f t="shared" si="26"/>
        <v>-0.71037409459416245</v>
      </c>
      <c r="M74" s="37">
        <f t="shared" si="27"/>
        <v>1.8146789247975432</v>
      </c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2:25" s="17" customFormat="1" ht="12" customHeight="1" x14ac:dyDescent="0.2">
      <c r="B75" s="43" t="s">
        <v>165</v>
      </c>
      <c r="C75" s="17" t="s">
        <v>166</v>
      </c>
      <c r="D75" s="18">
        <v>16534785.17</v>
      </c>
      <c r="E75" s="18">
        <v>10926422.250000002</v>
      </c>
      <c r="F75" s="18">
        <v>287538.28000000003</v>
      </c>
      <c r="G75" s="18">
        <v>5045689.8100000005</v>
      </c>
      <c r="H75" s="18">
        <v>1456991.6099999999</v>
      </c>
      <c r="I75" s="18">
        <f t="shared" si="23"/>
        <v>6502681.4199999999</v>
      </c>
      <c r="J75" s="18">
        <f t="shared" si="24"/>
        <v>4423740.8300000019</v>
      </c>
      <c r="K75" s="37">
        <f t="shared" si="25"/>
        <v>0.40486636236303253</v>
      </c>
      <c r="L75" s="37">
        <f t="shared" si="26"/>
        <v>-0.97368413251647867</v>
      </c>
      <c r="M75" s="37">
        <f t="shared" si="27"/>
        <v>-0.44585449532668397</v>
      </c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2:25" s="17" customFormat="1" ht="12" customHeight="1" x14ac:dyDescent="0.2">
      <c r="B76" s="43" t="s">
        <v>167</v>
      </c>
      <c r="C76" s="17" t="s">
        <v>168</v>
      </c>
      <c r="D76" s="18">
        <v>1994071.89</v>
      </c>
      <c r="E76" s="18">
        <v>1994071.89</v>
      </c>
      <c r="F76" s="18">
        <v>5278.68</v>
      </c>
      <c r="G76" s="18">
        <v>1334334.04</v>
      </c>
      <c r="H76" s="18">
        <v>50770.63</v>
      </c>
      <c r="I76" s="18">
        <f t="shared" si="23"/>
        <v>1385104.67</v>
      </c>
      <c r="J76" s="18">
        <f t="shared" si="24"/>
        <v>608967.22</v>
      </c>
      <c r="K76" s="37">
        <f t="shared" si="25"/>
        <v>0.30538879919720446</v>
      </c>
      <c r="L76" s="37">
        <f t="shared" si="26"/>
        <v>-0.99735281359389705</v>
      </c>
      <c r="M76" s="37">
        <f t="shared" si="27"/>
        <v>-0.19701949762703888</v>
      </c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2:25" s="17" customFormat="1" ht="12" customHeight="1" x14ac:dyDescent="0.2">
      <c r="B77" s="43" t="s">
        <v>169</v>
      </c>
      <c r="C77" s="17" t="s">
        <v>170</v>
      </c>
      <c r="D77" s="18">
        <v>35000</v>
      </c>
      <c r="E77" s="18">
        <v>35000</v>
      </c>
      <c r="F77" s="18">
        <v>0</v>
      </c>
      <c r="G77" s="18">
        <v>99.98</v>
      </c>
      <c r="H77" s="18">
        <v>0</v>
      </c>
      <c r="I77" s="18">
        <f t="shared" si="23"/>
        <v>99.98</v>
      </c>
      <c r="J77" s="18">
        <f t="shared" si="24"/>
        <v>34900.019999999997</v>
      </c>
      <c r="K77" s="37">
        <f t="shared" si="25"/>
        <v>0.99714342857142846</v>
      </c>
      <c r="L77" s="37">
        <f t="shared" si="26"/>
        <v>-1</v>
      </c>
      <c r="M77" s="37">
        <f t="shared" si="27"/>
        <v>-0.99657211428571435</v>
      </c>
      <c r="O77" s="51"/>
      <c r="P77" s="51"/>
      <c r="Q77" s="51"/>
      <c r="R77" s="54"/>
      <c r="S77" s="54"/>
      <c r="T77" s="54"/>
      <c r="U77" s="54"/>
      <c r="V77" s="54"/>
      <c r="W77" s="51"/>
      <c r="X77" s="51"/>
      <c r="Y77" s="51"/>
    </row>
    <row r="78" spans="2:25" s="17" customFormat="1" ht="12" customHeight="1" x14ac:dyDescent="0.2">
      <c r="B78" s="43" t="s">
        <v>171</v>
      </c>
      <c r="C78" s="17" t="s">
        <v>172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f t="shared" si="23"/>
        <v>0</v>
      </c>
      <c r="J78" s="18">
        <f t="shared" si="24"/>
        <v>0</v>
      </c>
      <c r="K78" s="37" t="str">
        <f t="shared" si="25"/>
        <v>NA</v>
      </c>
      <c r="L78" s="37" t="str">
        <f t="shared" si="26"/>
        <v>NA</v>
      </c>
      <c r="M78" s="37" t="str">
        <f t="shared" si="27"/>
        <v>NA</v>
      </c>
      <c r="O78" s="51"/>
      <c r="P78" s="51"/>
      <c r="Q78" s="51"/>
      <c r="R78" s="54"/>
      <c r="S78" s="54"/>
      <c r="T78" s="54"/>
      <c r="U78" s="54"/>
      <c r="V78" s="54"/>
      <c r="W78" s="51"/>
      <c r="X78" s="51"/>
      <c r="Y78" s="51"/>
    </row>
    <row r="79" spans="2:25" s="17" customFormat="1" ht="12" customHeight="1" x14ac:dyDescent="0.2">
      <c r="B79" s="43" t="s">
        <v>173</v>
      </c>
      <c r="C79" s="17" t="s">
        <v>174</v>
      </c>
      <c r="D79" s="18">
        <v>170000</v>
      </c>
      <c r="E79" s="18">
        <v>400448.91000000003</v>
      </c>
      <c r="F79" s="18">
        <v>16343</v>
      </c>
      <c r="G79" s="18">
        <v>133877.85999999999</v>
      </c>
      <c r="H79" s="18">
        <v>197111.28</v>
      </c>
      <c r="I79" s="18">
        <f t="shared" si="23"/>
        <v>330989.14</v>
      </c>
      <c r="J79" s="18">
        <f t="shared" si="24"/>
        <v>69459.770000000019</v>
      </c>
      <c r="K79" s="37">
        <f t="shared" si="25"/>
        <v>0.17345476105803362</v>
      </c>
      <c r="L79" s="37">
        <f t="shared" si="26"/>
        <v>-0.95918830194843085</v>
      </c>
      <c r="M79" s="37">
        <f t="shared" si="27"/>
        <v>-0.59881665803510364</v>
      </c>
      <c r="O79" s="51"/>
      <c r="P79" s="51"/>
      <c r="Q79" s="51"/>
      <c r="R79" s="54"/>
      <c r="S79" s="54"/>
      <c r="T79" s="54"/>
      <c r="U79" s="54"/>
      <c r="V79" s="54"/>
      <c r="W79" s="51"/>
      <c r="X79" s="51"/>
      <c r="Y79" s="51"/>
    </row>
    <row r="80" spans="2:25" s="17" customFormat="1" x14ac:dyDescent="0.2">
      <c r="B80" s="43" t="s">
        <v>175</v>
      </c>
      <c r="C80" s="17" t="s">
        <v>176</v>
      </c>
      <c r="D80" s="18">
        <v>30000</v>
      </c>
      <c r="E80" s="18">
        <v>130718</v>
      </c>
      <c r="F80" s="18">
        <v>0</v>
      </c>
      <c r="G80" s="18">
        <v>70518</v>
      </c>
      <c r="H80" s="18">
        <v>0</v>
      </c>
      <c r="I80" s="18">
        <f t="shared" si="23"/>
        <v>70518</v>
      </c>
      <c r="J80" s="18">
        <f t="shared" si="24"/>
        <v>60200</v>
      </c>
      <c r="K80" s="37">
        <f t="shared" si="25"/>
        <v>0.46053336189354183</v>
      </c>
      <c r="L80" s="37">
        <f t="shared" si="26"/>
        <v>-1</v>
      </c>
      <c r="M80" s="37">
        <f t="shared" si="27"/>
        <v>-0.3526400342722501</v>
      </c>
      <c r="O80" s="51"/>
      <c r="P80" s="51"/>
      <c r="Q80" s="51"/>
      <c r="R80" s="54"/>
      <c r="S80" s="54"/>
      <c r="T80" s="54"/>
      <c r="U80" s="54"/>
      <c r="V80" s="54"/>
      <c r="W80" s="51"/>
      <c r="X80" s="51"/>
      <c r="Y80" s="51"/>
    </row>
    <row r="81" spans="2:25" s="17" customFormat="1" x14ac:dyDescent="0.2">
      <c r="B81" s="43" t="s">
        <v>177</v>
      </c>
      <c r="C81" s="17" t="s">
        <v>178</v>
      </c>
      <c r="D81" s="18">
        <v>99993</v>
      </c>
      <c r="E81" s="18">
        <v>98363</v>
      </c>
      <c r="F81" s="18">
        <v>0</v>
      </c>
      <c r="G81" s="18">
        <v>13614.74</v>
      </c>
      <c r="H81" s="18">
        <v>9020.7000000000007</v>
      </c>
      <c r="I81" s="18">
        <f t="shared" si="23"/>
        <v>22635.440000000002</v>
      </c>
      <c r="J81" s="18">
        <f t="shared" si="24"/>
        <v>75727.56</v>
      </c>
      <c r="K81" s="37">
        <f t="shared" si="25"/>
        <v>0.76987851122881568</v>
      </c>
      <c r="L81" s="37">
        <f t="shared" si="26"/>
        <v>-1</v>
      </c>
      <c r="M81" s="37">
        <f t="shared" si="27"/>
        <v>-0.83390413061822022</v>
      </c>
      <c r="O81" s="51"/>
      <c r="P81" s="51"/>
      <c r="Q81" s="51"/>
      <c r="R81" s="54"/>
      <c r="S81" s="54"/>
      <c r="T81" s="54"/>
      <c r="U81" s="54"/>
      <c r="V81" s="54"/>
      <c r="W81" s="51"/>
      <c r="X81" s="51"/>
      <c r="Y81" s="51"/>
    </row>
    <row r="82" spans="2:25" s="17" customFormat="1" x14ac:dyDescent="0.2">
      <c r="B82" s="43" t="s">
        <v>179</v>
      </c>
      <c r="C82" s="17" t="s">
        <v>180</v>
      </c>
      <c r="D82" s="18">
        <v>43340</v>
      </c>
      <c r="E82" s="18">
        <v>23611</v>
      </c>
      <c r="F82" s="18">
        <v>280.94</v>
      </c>
      <c r="G82" s="18">
        <v>-22910.06</v>
      </c>
      <c r="H82" s="18">
        <v>479.2</v>
      </c>
      <c r="I82" s="18">
        <f t="shared" si="23"/>
        <v>-22430.86</v>
      </c>
      <c r="J82" s="18">
        <f t="shared" si="24"/>
        <v>46041.86</v>
      </c>
      <c r="K82" s="37">
        <f t="shared" si="25"/>
        <v>1.9500173647875991</v>
      </c>
      <c r="L82" s="37">
        <f t="shared" si="26"/>
        <v>-0.98810130871204105</v>
      </c>
      <c r="M82" s="37">
        <f t="shared" si="27"/>
        <v>-2.1643755876498245</v>
      </c>
      <c r="O82" s="51"/>
      <c r="P82" s="51"/>
      <c r="Q82" s="51"/>
      <c r="R82" s="54"/>
      <c r="S82" s="54"/>
      <c r="T82" s="54"/>
      <c r="U82" s="54"/>
      <c r="V82" s="54"/>
      <c r="W82" s="51"/>
      <c r="X82" s="51"/>
      <c r="Y82" s="51"/>
    </row>
    <row r="83" spans="2:25" s="17" customFormat="1" x14ac:dyDescent="0.2">
      <c r="B83" s="43" t="s">
        <v>181</v>
      </c>
      <c r="C83" s="17" t="s">
        <v>182</v>
      </c>
      <c r="D83" s="18">
        <v>436565.61</v>
      </c>
      <c r="E83" s="18">
        <v>5087514.25</v>
      </c>
      <c r="F83" s="18">
        <v>111059.01</v>
      </c>
      <c r="G83" s="18">
        <v>4591604.57</v>
      </c>
      <c r="H83" s="18">
        <v>198181.82</v>
      </c>
      <c r="I83" s="18">
        <f t="shared" si="23"/>
        <v>4789786.3900000006</v>
      </c>
      <c r="J83" s="18">
        <f t="shared" si="24"/>
        <v>297727.8599999994</v>
      </c>
      <c r="K83" s="37">
        <f t="shared" si="25"/>
        <v>5.8521282765940048E-2</v>
      </c>
      <c r="L83" s="37">
        <f t="shared" si="26"/>
        <v>-0.97817028030928865</v>
      </c>
      <c r="M83" s="37">
        <f t="shared" si="27"/>
        <v>8.3029002621467007E-2</v>
      </c>
      <c r="O83" s="51"/>
      <c r="P83" s="51"/>
      <c r="Q83" s="51"/>
      <c r="R83" s="54"/>
      <c r="S83" s="54"/>
      <c r="T83" s="54"/>
      <c r="U83" s="54"/>
      <c r="V83" s="54"/>
      <c r="W83" s="51"/>
      <c r="X83" s="51"/>
      <c r="Y83" s="51"/>
    </row>
    <row r="84" spans="2:25" s="17" customFormat="1" x14ac:dyDescent="0.2">
      <c r="B84" s="43" t="s">
        <v>183</v>
      </c>
      <c r="C84" s="17" t="s">
        <v>184</v>
      </c>
      <c r="D84" s="18">
        <v>910474.36</v>
      </c>
      <c r="E84" s="18">
        <v>915651.64</v>
      </c>
      <c r="F84" s="18">
        <v>15963.42</v>
      </c>
      <c r="G84" s="18">
        <v>283007.78000000003</v>
      </c>
      <c r="H84" s="18">
        <v>3613.73</v>
      </c>
      <c r="I84" s="18">
        <f t="shared" si="23"/>
        <v>286621.51</v>
      </c>
      <c r="J84" s="18">
        <f t="shared" si="24"/>
        <v>629030.13</v>
      </c>
      <c r="K84" s="37">
        <f t="shared" si="25"/>
        <v>0.68697537635601247</v>
      </c>
      <c r="L84" s="37">
        <f t="shared" si="26"/>
        <v>-0.98256605536140351</v>
      </c>
      <c r="M84" s="37">
        <f t="shared" si="27"/>
        <v>-0.6291063968388676</v>
      </c>
      <c r="O84" s="51"/>
      <c r="P84" s="51"/>
      <c r="Q84" s="51"/>
      <c r="R84" s="54"/>
      <c r="S84" s="54"/>
      <c r="T84" s="54"/>
      <c r="U84" s="54"/>
      <c r="V84" s="54"/>
      <c r="W84" s="51"/>
      <c r="X84" s="51"/>
      <c r="Y84" s="51"/>
    </row>
    <row r="85" spans="2:25" s="17" customFormat="1" x14ac:dyDescent="0.2">
      <c r="B85" s="43" t="s">
        <v>185</v>
      </c>
      <c r="C85" s="17" t="s">
        <v>186</v>
      </c>
      <c r="D85" s="18">
        <v>46826935.939999998</v>
      </c>
      <c r="E85" s="18">
        <v>46826935.939999998</v>
      </c>
      <c r="F85" s="18">
        <v>4313178.5200000005</v>
      </c>
      <c r="G85" s="18">
        <v>44185000.18</v>
      </c>
      <c r="H85" s="18">
        <v>0</v>
      </c>
      <c r="I85" s="18">
        <f t="shared" si="23"/>
        <v>44185000.18</v>
      </c>
      <c r="J85" s="18">
        <f t="shared" si="24"/>
        <v>2641935.7599999979</v>
      </c>
      <c r="K85" s="37">
        <f t="shared" si="25"/>
        <v>5.6419146522530259E-2</v>
      </c>
      <c r="L85" s="37">
        <f t="shared" si="26"/>
        <v>-0.90789107949479042</v>
      </c>
      <c r="M85" s="37">
        <f t="shared" si="27"/>
        <v>0.13229702417296363</v>
      </c>
      <c r="O85" s="51"/>
      <c r="P85" s="51"/>
      <c r="Q85" s="51"/>
      <c r="R85" s="54"/>
      <c r="S85" s="54"/>
      <c r="T85" s="54"/>
      <c r="U85" s="54"/>
      <c r="V85" s="54"/>
      <c r="W85" s="51"/>
      <c r="X85" s="51"/>
      <c r="Y85" s="51"/>
    </row>
    <row r="86" spans="2:25" s="17" customFormat="1" x14ac:dyDescent="0.2">
      <c r="B86" s="43" t="s">
        <v>187</v>
      </c>
      <c r="C86" s="17" t="s">
        <v>188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f t="shared" si="23"/>
        <v>0</v>
      </c>
      <c r="J86" s="18">
        <f t="shared" si="24"/>
        <v>0</v>
      </c>
      <c r="K86" s="37" t="str">
        <f t="shared" si="25"/>
        <v>NA</v>
      </c>
      <c r="L86" s="37" t="str">
        <f t="shared" si="26"/>
        <v>NA</v>
      </c>
      <c r="M86" s="37" t="str">
        <f t="shared" si="27"/>
        <v>NA</v>
      </c>
      <c r="O86" s="51"/>
      <c r="P86" s="51"/>
      <c r="Q86" s="51"/>
      <c r="R86" s="54"/>
      <c r="S86" s="54"/>
      <c r="T86" s="54"/>
      <c r="U86" s="54"/>
      <c r="V86" s="54"/>
      <c r="W86" s="51"/>
      <c r="X86" s="51"/>
      <c r="Y86" s="51"/>
    </row>
    <row r="87" spans="2:25" s="17" customFormat="1" x14ac:dyDescent="0.2">
      <c r="B87" s="43" t="s">
        <v>189</v>
      </c>
      <c r="C87" s="17" t="s">
        <v>190</v>
      </c>
      <c r="D87" s="18">
        <v>7085659.7800000003</v>
      </c>
      <c r="E87" s="18">
        <v>6435518.370000001</v>
      </c>
      <c r="F87" s="18">
        <v>297760.31</v>
      </c>
      <c r="G87" s="18">
        <v>3223849.8500000015</v>
      </c>
      <c r="H87" s="18">
        <v>649640.9299999997</v>
      </c>
      <c r="I87" s="18">
        <f t="shared" si="23"/>
        <v>3873490.7800000012</v>
      </c>
      <c r="J87" s="18">
        <f t="shared" si="24"/>
        <v>2562027.59</v>
      </c>
      <c r="K87" s="37">
        <f t="shared" si="25"/>
        <v>0.39810741617073486</v>
      </c>
      <c r="L87" s="37">
        <f t="shared" si="26"/>
        <v>-0.95373172868435152</v>
      </c>
      <c r="M87" s="37">
        <f t="shared" si="27"/>
        <v>-0.39886430314082055</v>
      </c>
      <c r="O87" s="51"/>
      <c r="P87" s="51"/>
      <c r="Q87" s="51"/>
      <c r="R87" s="54"/>
      <c r="S87" s="54"/>
      <c r="T87" s="54"/>
      <c r="U87" s="54"/>
      <c r="V87" s="54"/>
      <c r="W87" s="51"/>
      <c r="X87" s="51"/>
      <c r="Y87" s="51"/>
    </row>
    <row r="88" spans="2:25" s="17" customFormat="1" x14ac:dyDescent="0.2">
      <c r="B88" s="43" t="s">
        <v>191</v>
      </c>
      <c r="C88" s="17" t="s">
        <v>192</v>
      </c>
      <c r="D88" s="18">
        <v>195615.55</v>
      </c>
      <c r="E88" s="18">
        <v>300926.94</v>
      </c>
      <c r="F88" s="18">
        <v>7500.4199999999992</v>
      </c>
      <c r="G88" s="18">
        <v>140744.64999999997</v>
      </c>
      <c r="H88" s="18">
        <v>34094.980000000003</v>
      </c>
      <c r="I88" s="18">
        <f t="shared" si="23"/>
        <v>174839.62999999998</v>
      </c>
      <c r="J88" s="18">
        <f t="shared" si="24"/>
        <v>126087.31000000003</v>
      </c>
      <c r="K88" s="37">
        <f t="shared" si="25"/>
        <v>0.41899641820037792</v>
      </c>
      <c r="L88" s="37">
        <f t="shared" si="26"/>
        <v>-0.97507561137597054</v>
      </c>
      <c r="M88" s="37">
        <f t="shared" si="27"/>
        <v>-0.43875553315366189</v>
      </c>
      <c r="O88" s="51"/>
      <c r="P88" s="51"/>
      <c r="Q88" s="51"/>
      <c r="R88" s="54"/>
      <c r="S88" s="54"/>
      <c r="T88" s="54"/>
      <c r="U88" s="54"/>
      <c r="V88" s="54"/>
      <c r="W88" s="51"/>
      <c r="X88" s="51"/>
      <c r="Y88" s="51"/>
    </row>
    <row r="89" spans="2:25" s="17" customFormat="1" x14ac:dyDescent="0.2">
      <c r="B89" s="43" t="s">
        <v>193</v>
      </c>
      <c r="C89" s="17" t="s">
        <v>194</v>
      </c>
      <c r="D89" s="18">
        <v>7648392.0700000003</v>
      </c>
      <c r="E89" s="18">
        <v>6945100.2700000005</v>
      </c>
      <c r="F89" s="18">
        <v>847089.47</v>
      </c>
      <c r="G89" s="18">
        <v>4171216.81</v>
      </c>
      <c r="H89" s="18">
        <v>180812.64</v>
      </c>
      <c r="I89" s="18">
        <f t="shared" si="23"/>
        <v>4352029.45</v>
      </c>
      <c r="J89" s="18">
        <f t="shared" si="24"/>
        <v>2593070.8200000003</v>
      </c>
      <c r="K89" s="37">
        <f t="shared" si="25"/>
        <v>0.3733669377245723</v>
      </c>
      <c r="L89" s="37">
        <f t="shared" si="26"/>
        <v>-0.87803063497022782</v>
      </c>
      <c r="M89" s="37">
        <f t="shared" si="27"/>
        <v>-0.2792817990516932</v>
      </c>
      <c r="O89" s="51"/>
      <c r="P89" s="51"/>
      <c r="Q89" s="51"/>
      <c r="R89" s="54"/>
      <c r="S89" s="54"/>
      <c r="T89" s="54"/>
      <c r="U89" s="54"/>
      <c r="V89" s="54"/>
      <c r="W89" s="51"/>
      <c r="X89" s="51"/>
      <c r="Y89" s="51"/>
    </row>
    <row r="90" spans="2:25" s="17" customFormat="1" x14ac:dyDescent="0.2">
      <c r="B90" s="43" t="s">
        <v>195</v>
      </c>
      <c r="C90" s="17" t="s">
        <v>196</v>
      </c>
      <c r="D90" s="18">
        <v>2283720</v>
      </c>
      <c r="E90" s="18">
        <v>2417813.5900000003</v>
      </c>
      <c r="F90" s="18">
        <v>72379.00999999998</v>
      </c>
      <c r="G90" s="18">
        <v>900810.25</v>
      </c>
      <c r="H90" s="18">
        <v>402492.98999999993</v>
      </c>
      <c r="I90" s="18">
        <f t="shared" si="23"/>
        <v>1303303.24</v>
      </c>
      <c r="J90" s="18">
        <f t="shared" si="24"/>
        <v>1114510.3500000003</v>
      </c>
      <c r="K90" s="37">
        <f t="shared" si="25"/>
        <v>0.46095793100410198</v>
      </c>
      <c r="L90" s="37">
        <f t="shared" si="26"/>
        <v>-0.97006427199377276</v>
      </c>
      <c r="M90" s="37">
        <f t="shared" si="27"/>
        <v>-0.55291329965599212</v>
      </c>
      <c r="O90" s="51"/>
      <c r="P90" s="51"/>
      <c r="Q90" s="51"/>
      <c r="R90" s="54"/>
      <c r="S90" s="54"/>
      <c r="T90" s="54"/>
      <c r="U90" s="54"/>
      <c r="V90" s="54"/>
      <c r="W90" s="51"/>
      <c r="X90" s="51"/>
      <c r="Y90" s="51"/>
    </row>
    <row r="91" spans="2:25" s="17" customFormat="1" x14ac:dyDescent="0.2">
      <c r="B91" s="43" t="s">
        <v>197</v>
      </c>
      <c r="C91" s="17" t="s">
        <v>198</v>
      </c>
      <c r="D91" s="18">
        <v>603045.91999999993</v>
      </c>
      <c r="E91" s="18">
        <v>911205.78999999992</v>
      </c>
      <c r="F91" s="18">
        <v>35118.000000000007</v>
      </c>
      <c r="G91" s="18">
        <v>413566.44</v>
      </c>
      <c r="H91" s="18">
        <v>130603.16000000002</v>
      </c>
      <c r="I91" s="18">
        <f t="shared" si="23"/>
        <v>544169.6</v>
      </c>
      <c r="J91" s="18">
        <f t="shared" si="24"/>
        <v>367036.18999999994</v>
      </c>
      <c r="K91" s="37">
        <f t="shared" si="25"/>
        <v>0.40280274118978104</v>
      </c>
      <c r="L91" s="37">
        <f t="shared" si="26"/>
        <v>-0.96145985859023131</v>
      </c>
      <c r="M91" s="37">
        <f t="shared" si="27"/>
        <v>-0.4553593343606826</v>
      </c>
      <c r="O91" s="51"/>
      <c r="P91" s="51"/>
      <c r="Q91" s="51"/>
      <c r="R91" s="54"/>
      <c r="S91" s="54"/>
      <c r="T91" s="54"/>
      <c r="U91" s="54"/>
      <c r="V91" s="54"/>
      <c r="W91" s="51"/>
      <c r="X91" s="51"/>
      <c r="Y91" s="51"/>
    </row>
    <row r="92" spans="2:25" s="17" customFormat="1" x14ac:dyDescent="0.2">
      <c r="B92" s="43" t="s">
        <v>199</v>
      </c>
      <c r="C92" s="17" t="s">
        <v>200</v>
      </c>
      <c r="D92" s="18">
        <v>37250</v>
      </c>
      <c r="E92" s="18">
        <v>1150539.1000000001</v>
      </c>
      <c r="F92" s="18">
        <v>0</v>
      </c>
      <c r="G92" s="18">
        <v>801743.35</v>
      </c>
      <c r="H92" s="18">
        <v>0</v>
      </c>
      <c r="I92" s="18">
        <f t="shared" ref="I92:I133" si="28">SUM(G92:H92)</f>
        <v>801743.35</v>
      </c>
      <c r="J92" s="18">
        <f t="shared" ref="J92:J133" si="29">E92-I92</f>
        <v>348795.75000000012</v>
      </c>
      <c r="K92" s="37">
        <f t="shared" ref="K92:K133" si="30">IF(E92=0,"NA",J92/E92)</f>
        <v>0.30315853672421916</v>
      </c>
      <c r="L92" s="37">
        <f t="shared" ref="L92:L133" si="31">IF(E92=0,"NA",(  ( F92 - (E92/$L$6)) / (E92/$L$6)))</f>
        <v>-1</v>
      </c>
      <c r="M92" s="37">
        <f t="shared" ref="M92:M133" si="32">IF(E92=0,"NA",(  ( G92 - ($M$6*(E92/12))) / ($M$6*(E92/12))))</f>
        <v>-0.16379024406906309</v>
      </c>
      <c r="O92" s="51"/>
      <c r="P92" s="51"/>
      <c r="Q92" s="51"/>
      <c r="R92" s="54"/>
      <c r="S92" s="54"/>
      <c r="T92" s="54"/>
      <c r="U92" s="54"/>
      <c r="V92" s="54"/>
      <c r="W92" s="51"/>
      <c r="X92" s="51"/>
      <c r="Y92" s="51"/>
    </row>
    <row r="93" spans="2:25" s="17" customFormat="1" x14ac:dyDescent="0.2">
      <c r="B93" s="43" t="s">
        <v>201</v>
      </c>
      <c r="C93" s="17" t="s">
        <v>202</v>
      </c>
      <c r="D93" s="18">
        <v>7131545</v>
      </c>
      <c r="E93" s="18">
        <v>10677719.630000001</v>
      </c>
      <c r="F93" s="18">
        <v>2085</v>
      </c>
      <c r="G93" s="18">
        <v>10501574.23</v>
      </c>
      <c r="H93" s="18">
        <v>53931.890000000007</v>
      </c>
      <c r="I93" s="18">
        <f t="shared" si="28"/>
        <v>10555506.120000001</v>
      </c>
      <c r="J93" s="18">
        <f t="shared" si="29"/>
        <v>122213.50999999978</v>
      </c>
      <c r="K93" s="37">
        <f t="shared" si="30"/>
        <v>1.1445656398078676E-2</v>
      </c>
      <c r="L93" s="37">
        <f t="shared" si="31"/>
        <v>-0.99980473358804611</v>
      </c>
      <c r="M93" s="37">
        <f t="shared" si="32"/>
        <v>0.18020415525744618</v>
      </c>
      <c r="O93" s="51"/>
      <c r="P93" s="51"/>
      <c r="Q93" s="51"/>
      <c r="R93" s="54"/>
      <c r="S93" s="54"/>
      <c r="T93" s="54"/>
      <c r="U93" s="54"/>
      <c r="V93" s="54"/>
      <c r="W93" s="51"/>
      <c r="X93" s="51"/>
      <c r="Y93" s="51"/>
    </row>
    <row r="94" spans="2:25" s="17" customFormat="1" x14ac:dyDescent="0.2">
      <c r="B94" s="43" t="s">
        <v>203</v>
      </c>
      <c r="C94" s="17" t="s">
        <v>204</v>
      </c>
      <c r="D94" s="18">
        <v>853634.28</v>
      </c>
      <c r="E94" s="18">
        <v>142130.46</v>
      </c>
      <c r="F94" s="18">
        <v>75.319999999999993</v>
      </c>
      <c r="G94" s="18">
        <v>79875.66</v>
      </c>
      <c r="H94" s="18">
        <v>8534.9500000000007</v>
      </c>
      <c r="I94" s="18">
        <f t="shared" si="28"/>
        <v>88410.61</v>
      </c>
      <c r="J94" s="18">
        <f t="shared" si="29"/>
        <v>53719.849999999991</v>
      </c>
      <c r="K94" s="37">
        <f t="shared" si="30"/>
        <v>0.3779615572903936</v>
      </c>
      <c r="L94" s="37">
        <f t="shared" si="31"/>
        <v>-0.9994700643338521</v>
      </c>
      <c r="M94" s="37">
        <f t="shared" si="32"/>
        <v>-0.32561400279714847</v>
      </c>
      <c r="O94" s="51"/>
      <c r="P94" s="51"/>
      <c r="Q94" s="51"/>
      <c r="R94" s="54"/>
      <c r="S94" s="54"/>
      <c r="T94" s="54"/>
      <c r="U94" s="54"/>
      <c r="V94" s="54"/>
      <c r="W94" s="51"/>
      <c r="X94" s="51"/>
      <c r="Y94" s="51"/>
    </row>
    <row r="95" spans="2:25" s="17" customFormat="1" x14ac:dyDescent="0.2">
      <c r="B95" s="43" t="s">
        <v>205</v>
      </c>
      <c r="C95" s="17" t="s">
        <v>206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si="28"/>
        <v>0</v>
      </c>
      <c r="J95" s="18">
        <f t="shared" si="29"/>
        <v>0</v>
      </c>
      <c r="K95" s="37" t="str">
        <f t="shared" si="30"/>
        <v>NA</v>
      </c>
      <c r="L95" s="37" t="str">
        <f t="shared" si="31"/>
        <v>NA</v>
      </c>
      <c r="M95" s="37" t="str">
        <f t="shared" si="32"/>
        <v>NA</v>
      </c>
      <c r="O95" s="51"/>
      <c r="P95" s="51"/>
      <c r="Q95" s="51"/>
      <c r="R95" s="54"/>
      <c r="S95" s="54"/>
      <c r="T95" s="54"/>
      <c r="U95" s="54"/>
      <c r="V95" s="54"/>
      <c r="W95" s="51"/>
      <c r="X95" s="51"/>
      <c r="Y95" s="51"/>
    </row>
    <row r="96" spans="2:25" s="17" customFormat="1" x14ac:dyDescent="0.2">
      <c r="B96" s="43" t="s">
        <v>207</v>
      </c>
      <c r="C96" s="17" t="s">
        <v>208</v>
      </c>
      <c r="D96" s="18">
        <v>0</v>
      </c>
      <c r="E96" s="18">
        <v>65000</v>
      </c>
      <c r="F96" s="18">
        <v>0</v>
      </c>
      <c r="G96" s="18">
        <v>0</v>
      </c>
      <c r="H96" s="18">
        <v>0</v>
      </c>
      <c r="I96" s="18">
        <f t="shared" si="28"/>
        <v>0</v>
      </c>
      <c r="J96" s="18">
        <f t="shared" si="29"/>
        <v>65000</v>
      </c>
      <c r="K96" s="37">
        <f t="shared" si="30"/>
        <v>1</v>
      </c>
      <c r="L96" s="37">
        <f t="shared" si="31"/>
        <v>-1</v>
      </c>
      <c r="M96" s="37">
        <f t="shared" si="32"/>
        <v>-1</v>
      </c>
      <c r="O96" s="51"/>
      <c r="P96" s="51"/>
      <c r="Q96" s="51"/>
      <c r="R96" s="54"/>
      <c r="S96" s="54"/>
      <c r="T96" s="54"/>
      <c r="U96" s="54"/>
      <c r="V96" s="54"/>
      <c r="W96" s="51"/>
      <c r="X96" s="51"/>
      <c r="Y96" s="51"/>
    </row>
    <row r="97" spans="1:25" s="17" customFormat="1" x14ac:dyDescent="0.2">
      <c r="B97" s="43" t="s">
        <v>209</v>
      </c>
      <c r="C97" s="17" t="s">
        <v>210</v>
      </c>
      <c r="D97" s="18">
        <v>2132517.92</v>
      </c>
      <c r="E97" s="18">
        <v>1132178.6400000001</v>
      </c>
      <c r="F97" s="18">
        <v>56924.27</v>
      </c>
      <c r="G97" s="18">
        <v>127023.32</v>
      </c>
      <c r="H97" s="18">
        <v>128392.51</v>
      </c>
      <c r="I97" s="18">
        <f t="shared" si="28"/>
        <v>255415.83000000002</v>
      </c>
      <c r="J97" s="18">
        <f t="shared" si="29"/>
        <v>876762.81</v>
      </c>
      <c r="K97" s="37">
        <f t="shared" si="30"/>
        <v>0.77440324258369686</v>
      </c>
      <c r="L97" s="37">
        <f t="shared" si="31"/>
        <v>-0.94972147681570818</v>
      </c>
      <c r="M97" s="37">
        <f t="shared" si="32"/>
        <v>-0.86536755012442201</v>
      </c>
      <c r="O97" s="51"/>
      <c r="P97" s="51"/>
      <c r="Q97" s="51"/>
      <c r="R97" s="54"/>
      <c r="S97" s="54"/>
      <c r="T97" s="54"/>
      <c r="U97" s="54"/>
      <c r="V97" s="54"/>
      <c r="W97" s="51"/>
      <c r="X97" s="51"/>
      <c r="Y97" s="51"/>
    </row>
    <row r="98" spans="1:25" s="17" customFormat="1" x14ac:dyDescent="0.2">
      <c r="B98" s="43" t="s">
        <v>211</v>
      </c>
      <c r="C98" s="17" t="s">
        <v>212</v>
      </c>
      <c r="D98" s="18">
        <v>42037.07</v>
      </c>
      <c r="E98" s="18">
        <v>42037.07</v>
      </c>
      <c r="F98" s="18">
        <v>0</v>
      </c>
      <c r="G98" s="18">
        <v>0</v>
      </c>
      <c r="H98" s="18">
        <v>0</v>
      </c>
      <c r="I98" s="18">
        <f t="shared" si="28"/>
        <v>0</v>
      </c>
      <c r="J98" s="18">
        <f t="shared" si="29"/>
        <v>42037.07</v>
      </c>
      <c r="K98" s="37">
        <f t="shared" si="30"/>
        <v>1</v>
      </c>
      <c r="L98" s="37">
        <f t="shared" si="31"/>
        <v>-1</v>
      </c>
      <c r="M98" s="37">
        <f t="shared" si="32"/>
        <v>-1</v>
      </c>
      <c r="O98" s="51"/>
      <c r="P98" s="51"/>
      <c r="Q98" s="51"/>
      <c r="R98" s="54"/>
      <c r="S98" s="54"/>
      <c r="T98" s="54"/>
      <c r="U98" s="54"/>
      <c r="V98" s="54"/>
      <c r="W98" s="51"/>
      <c r="X98" s="51"/>
      <c r="Y98" s="51"/>
    </row>
    <row r="99" spans="1:25" s="17" customFormat="1" x14ac:dyDescent="0.2">
      <c r="B99" s="43" t="s">
        <v>213</v>
      </c>
      <c r="C99" s="17" t="s">
        <v>214</v>
      </c>
      <c r="D99" s="18">
        <v>772973</v>
      </c>
      <c r="E99" s="18">
        <v>1017698.46</v>
      </c>
      <c r="F99" s="18">
        <v>16672.95</v>
      </c>
      <c r="G99" s="18">
        <v>404953.08</v>
      </c>
      <c r="H99" s="18">
        <v>41236.630000000005</v>
      </c>
      <c r="I99" s="18">
        <f t="shared" si="28"/>
        <v>446189.71</v>
      </c>
      <c r="J99" s="18">
        <f t="shared" si="29"/>
        <v>571508.75</v>
      </c>
      <c r="K99" s="37">
        <f t="shared" si="30"/>
        <v>0.56156982884694551</v>
      </c>
      <c r="L99" s="37">
        <f t="shared" si="31"/>
        <v>-0.98361700380287498</v>
      </c>
      <c r="M99" s="37">
        <f t="shared" si="32"/>
        <v>-0.52250719137375923</v>
      </c>
      <c r="O99" s="51"/>
      <c r="P99" s="51"/>
      <c r="Q99" s="51"/>
      <c r="R99" s="54"/>
      <c r="S99" s="54"/>
      <c r="T99" s="54"/>
      <c r="U99" s="54"/>
      <c r="V99" s="54"/>
      <c r="W99" s="51"/>
      <c r="X99" s="51"/>
      <c r="Y99" s="51"/>
    </row>
    <row r="100" spans="1:25" s="17" customFormat="1" x14ac:dyDescent="0.2">
      <c r="B100" s="43" t="s">
        <v>215</v>
      </c>
      <c r="C100" s="17" t="s">
        <v>216</v>
      </c>
      <c r="D100" s="18">
        <v>1000000</v>
      </c>
      <c r="E100" s="18">
        <v>975480.71</v>
      </c>
      <c r="F100" s="18">
        <v>0</v>
      </c>
      <c r="G100" s="18">
        <v>0</v>
      </c>
      <c r="H100" s="18">
        <v>0</v>
      </c>
      <c r="I100" s="18">
        <f t="shared" si="28"/>
        <v>0</v>
      </c>
      <c r="J100" s="18">
        <f t="shared" si="29"/>
        <v>975480.71</v>
      </c>
      <c r="K100" s="37">
        <f t="shared" si="30"/>
        <v>1</v>
      </c>
      <c r="L100" s="37">
        <f t="shared" si="31"/>
        <v>-1</v>
      </c>
      <c r="M100" s="37">
        <f t="shared" si="32"/>
        <v>-1</v>
      </c>
      <c r="O100" s="51"/>
      <c r="P100" s="51"/>
      <c r="Q100" s="51"/>
      <c r="R100" s="54"/>
      <c r="S100" s="54"/>
      <c r="T100" s="54"/>
      <c r="U100" s="54"/>
      <c r="V100" s="54"/>
      <c r="W100" s="51"/>
      <c r="X100" s="51"/>
      <c r="Y100" s="51"/>
    </row>
    <row r="101" spans="1:25" s="17" customFormat="1" x14ac:dyDescent="0.2">
      <c r="A101" s="71" t="s">
        <v>217</v>
      </c>
      <c r="B101" s="72"/>
      <c r="C101" s="71"/>
      <c r="D101" s="59">
        <v>706178587.04999995</v>
      </c>
      <c r="E101" s="59">
        <v>707908019.46000028</v>
      </c>
      <c r="F101" s="59">
        <v>73452355.610000029</v>
      </c>
      <c r="G101" s="59">
        <v>610895055.61000001</v>
      </c>
      <c r="H101" s="59">
        <v>3586214.76</v>
      </c>
      <c r="I101" s="59">
        <f t="shared" si="28"/>
        <v>614481270.37</v>
      </c>
      <c r="J101" s="59">
        <f t="shared" si="29"/>
        <v>93426749.090000272</v>
      </c>
      <c r="K101" s="60">
        <f t="shared" si="30"/>
        <v>0.13197583092965551</v>
      </c>
      <c r="L101" s="60">
        <f t="shared" si="31"/>
        <v>-0.8962402549613292</v>
      </c>
      <c r="M101" s="60">
        <f t="shared" si="32"/>
        <v>3.5549883007677634E-2</v>
      </c>
      <c r="O101" s="51"/>
      <c r="P101" s="51"/>
      <c r="Q101" s="51"/>
      <c r="R101" s="54"/>
      <c r="S101" s="54"/>
      <c r="T101" s="54"/>
      <c r="U101" s="54"/>
      <c r="V101" s="54"/>
      <c r="W101" s="51"/>
      <c r="X101" s="51"/>
      <c r="Y101" s="51"/>
    </row>
    <row r="102" spans="1:25" s="17" customFormat="1" x14ac:dyDescent="0.2">
      <c r="A102" s="17" t="s">
        <v>218</v>
      </c>
      <c r="B102" s="43" t="s">
        <v>110</v>
      </c>
      <c r="C102" s="17" t="s">
        <v>111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28"/>
        <v>0</v>
      </c>
      <c r="J102" s="18">
        <f t="shared" si="29"/>
        <v>0</v>
      </c>
      <c r="K102" s="37" t="str">
        <f t="shared" si="30"/>
        <v>NA</v>
      </c>
      <c r="L102" s="37" t="str">
        <f t="shared" si="31"/>
        <v>NA</v>
      </c>
      <c r="M102" s="37" t="str">
        <f t="shared" si="32"/>
        <v>NA</v>
      </c>
      <c r="O102" s="51"/>
      <c r="P102" s="51"/>
      <c r="Q102" s="51"/>
      <c r="R102" s="54"/>
      <c r="S102" s="54"/>
      <c r="T102" s="54"/>
      <c r="U102" s="54"/>
      <c r="V102" s="54"/>
      <c r="W102" s="51"/>
      <c r="X102" s="51"/>
      <c r="Y102" s="51"/>
    </row>
    <row r="103" spans="1:25" s="17" customFormat="1" x14ac:dyDescent="0.2">
      <c r="B103" s="43" t="s">
        <v>114</v>
      </c>
      <c r="C103" s="17" t="s">
        <v>113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28"/>
        <v>0</v>
      </c>
      <c r="J103" s="18">
        <f t="shared" si="29"/>
        <v>0</v>
      </c>
      <c r="K103" s="37" t="str">
        <f t="shared" si="30"/>
        <v>NA</v>
      </c>
      <c r="L103" s="37" t="str">
        <f t="shared" si="31"/>
        <v>NA</v>
      </c>
      <c r="M103" s="37" t="str">
        <f t="shared" si="32"/>
        <v>NA</v>
      </c>
      <c r="O103" s="51"/>
      <c r="P103" s="51"/>
      <c r="Q103" s="51"/>
      <c r="R103" s="54"/>
      <c r="S103" s="54"/>
      <c r="T103" s="54"/>
      <c r="U103" s="54"/>
      <c r="V103" s="54"/>
      <c r="W103" s="51"/>
      <c r="X103" s="51"/>
      <c r="Y103" s="51"/>
    </row>
    <row r="104" spans="1:25" s="17" customFormat="1" x14ac:dyDescent="0.2">
      <c r="B104" s="43" t="s">
        <v>117</v>
      </c>
      <c r="C104" s="17" t="s">
        <v>118</v>
      </c>
      <c r="D104" s="18">
        <v>0</v>
      </c>
      <c r="E104" s="18">
        <v>55000</v>
      </c>
      <c r="F104" s="18">
        <v>0</v>
      </c>
      <c r="G104" s="18">
        <v>9473.85</v>
      </c>
      <c r="H104" s="18">
        <v>0</v>
      </c>
      <c r="I104" s="18">
        <f t="shared" si="28"/>
        <v>9473.85</v>
      </c>
      <c r="J104" s="18">
        <f t="shared" si="29"/>
        <v>45526.15</v>
      </c>
      <c r="K104" s="37">
        <f t="shared" si="30"/>
        <v>0.82774818181818188</v>
      </c>
      <c r="L104" s="37">
        <f t="shared" si="31"/>
        <v>-1</v>
      </c>
      <c r="M104" s="37">
        <f t="shared" si="32"/>
        <v>-0.79329781818181822</v>
      </c>
      <c r="O104" s="51"/>
      <c r="P104" s="51"/>
      <c r="Q104" s="51"/>
      <c r="R104" s="54"/>
      <c r="S104" s="54"/>
      <c r="T104" s="54"/>
      <c r="U104" s="54"/>
      <c r="V104" s="54"/>
      <c r="W104" s="51"/>
      <c r="X104" s="51"/>
      <c r="Y104" s="51"/>
    </row>
    <row r="105" spans="1:25" s="17" customFormat="1" x14ac:dyDescent="0.2">
      <c r="B105" s="43" t="s">
        <v>125</v>
      </c>
      <c r="C105" s="17" t="s">
        <v>126</v>
      </c>
      <c r="D105" s="18">
        <v>169883.19999999998</v>
      </c>
      <c r="E105" s="18">
        <v>169883.19999999998</v>
      </c>
      <c r="F105" s="18">
        <v>2880</v>
      </c>
      <c r="G105" s="18">
        <v>34200</v>
      </c>
      <c r="H105" s="18">
        <v>0</v>
      </c>
      <c r="I105" s="18">
        <f t="shared" si="28"/>
        <v>34200</v>
      </c>
      <c r="J105" s="18">
        <f t="shared" si="29"/>
        <v>135683.19999999998</v>
      </c>
      <c r="K105" s="37">
        <f t="shared" si="30"/>
        <v>0.79868521431195083</v>
      </c>
      <c r="L105" s="37">
        <f t="shared" si="31"/>
        <v>-0.98304717594205904</v>
      </c>
      <c r="M105" s="37">
        <f t="shared" si="32"/>
        <v>-0.75842225717434097</v>
      </c>
      <c r="O105" s="51"/>
      <c r="P105" s="51"/>
      <c r="Q105" s="51"/>
      <c r="R105" s="54"/>
      <c r="S105" s="54"/>
      <c r="T105" s="54"/>
      <c r="U105" s="54"/>
      <c r="V105" s="54"/>
      <c r="W105" s="51"/>
      <c r="X105" s="51"/>
      <c r="Y105" s="51"/>
    </row>
    <row r="106" spans="1:25" s="17" customFormat="1" x14ac:dyDescent="0.2">
      <c r="B106" s="43" t="s">
        <v>127</v>
      </c>
      <c r="C106" s="17" t="s">
        <v>128</v>
      </c>
      <c r="D106" s="18">
        <v>2039336</v>
      </c>
      <c r="E106" s="18">
        <v>2039336</v>
      </c>
      <c r="F106" s="18">
        <v>165386.88999999998</v>
      </c>
      <c r="G106" s="18">
        <v>1696685.2899999991</v>
      </c>
      <c r="H106" s="18">
        <v>0</v>
      </c>
      <c r="I106" s="18">
        <f t="shared" si="28"/>
        <v>1696685.2899999991</v>
      </c>
      <c r="J106" s="18">
        <f t="shared" si="29"/>
        <v>342650.71000000089</v>
      </c>
      <c r="K106" s="37">
        <f t="shared" si="30"/>
        <v>0.16802072341193452</v>
      </c>
      <c r="L106" s="37">
        <f t="shared" si="31"/>
        <v>-0.91890159836338892</v>
      </c>
      <c r="M106" s="37">
        <f t="shared" si="32"/>
        <v>-1.6248680943213316E-3</v>
      </c>
      <c r="O106" s="51"/>
      <c r="P106" s="51"/>
      <c r="Q106" s="51"/>
      <c r="R106" s="54"/>
      <c r="S106" s="54"/>
      <c r="T106" s="54"/>
      <c r="U106" s="54"/>
      <c r="V106" s="54"/>
      <c r="W106" s="51"/>
      <c r="X106" s="51"/>
      <c r="Y106" s="51"/>
    </row>
    <row r="107" spans="1:25" s="17" customFormat="1" x14ac:dyDescent="0.2">
      <c r="B107" s="43" t="s">
        <v>219</v>
      </c>
      <c r="C107" s="17" t="s">
        <v>220</v>
      </c>
      <c r="D107" s="18">
        <v>714952</v>
      </c>
      <c r="E107" s="18">
        <v>714952</v>
      </c>
      <c r="F107" s="18">
        <v>65198.969999999994</v>
      </c>
      <c r="G107" s="18">
        <v>635212.42999999993</v>
      </c>
      <c r="H107" s="18">
        <v>0</v>
      </c>
      <c r="I107" s="18">
        <f t="shared" si="28"/>
        <v>635212.42999999993</v>
      </c>
      <c r="J107" s="18">
        <f t="shared" si="29"/>
        <v>79739.570000000065</v>
      </c>
      <c r="K107" s="37">
        <f t="shared" si="30"/>
        <v>0.11153136154595003</v>
      </c>
      <c r="L107" s="37">
        <f t="shared" si="31"/>
        <v>-0.9088065072899999</v>
      </c>
      <c r="M107" s="37">
        <f t="shared" si="32"/>
        <v>6.6162366144859902E-2</v>
      </c>
      <c r="O107" s="51"/>
      <c r="P107" s="51"/>
      <c r="Q107" s="51"/>
      <c r="R107" s="54"/>
      <c r="S107" s="54"/>
      <c r="T107" s="54"/>
      <c r="U107" s="54"/>
      <c r="V107" s="54"/>
      <c r="W107" s="51"/>
      <c r="X107" s="51"/>
      <c r="Y107" s="51"/>
    </row>
    <row r="108" spans="1:25" s="17" customFormat="1" x14ac:dyDescent="0.2">
      <c r="B108" s="43" t="s">
        <v>221</v>
      </c>
      <c r="C108" s="17" t="s">
        <v>222</v>
      </c>
      <c r="D108" s="18">
        <v>4911504.3900000006</v>
      </c>
      <c r="E108" s="18">
        <v>4911504.3900000006</v>
      </c>
      <c r="F108" s="18">
        <v>433966.52000000019</v>
      </c>
      <c r="G108" s="18">
        <v>3541828.52</v>
      </c>
      <c r="H108" s="18">
        <v>0</v>
      </c>
      <c r="I108" s="18">
        <f t="shared" si="28"/>
        <v>3541828.52</v>
      </c>
      <c r="J108" s="18">
        <f t="shared" si="29"/>
        <v>1369675.8700000006</v>
      </c>
      <c r="K108" s="37">
        <f t="shared" si="30"/>
        <v>0.27887094487560876</v>
      </c>
      <c r="L108" s="37">
        <f t="shared" si="31"/>
        <v>-0.91164285205902051</v>
      </c>
      <c r="M108" s="37">
        <f t="shared" si="32"/>
        <v>-0.13464513385073043</v>
      </c>
      <c r="O108" s="51"/>
      <c r="P108" s="51"/>
      <c r="Q108" s="51"/>
      <c r="R108" s="54"/>
      <c r="S108" s="54"/>
      <c r="T108" s="54"/>
      <c r="U108" s="54"/>
      <c r="V108" s="54"/>
      <c r="W108" s="51"/>
      <c r="X108" s="51"/>
      <c r="Y108" s="51"/>
    </row>
    <row r="109" spans="1:25" s="17" customFormat="1" x14ac:dyDescent="0.2">
      <c r="B109" s="43" t="s">
        <v>133</v>
      </c>
      <c r="C109" s="17" t="s">
        <v>134</v>
      </c>
      <c r="D109" s="18">
        <v>118977</v>
      </c>
      <c r="E109" s="18">
        <v>118977</v>
      </c>
      <c r="F109" s="18">
        <v>0</v>
      </c>
      <c r="G109" s="18">
        <v>89284.69</v>
      </c>
      <c r="H109" s="18">
        <v>0</v>
      </c>
      <c r="I109" s="18">
        <f t="shared" si="28"/>
        <v>89284.69</v>
      </c>
      <c r="J109" s="18">
        <f t="shared" si="29"/>
        <v>29692.309999999998</v>
      </c>
      <c r="K109" s="37">
        <f t="shared" si="30"/>
        <v>0.24956344503559511</v>
      </c>
      <c r="L109" s="37">
        <f t="shared" si="31"/>
        <v>-1</v>
      </c>
      <c r="M109" s="37">
        <f t="shared" si="32"/>
        <v>-9.9476134042714118E-2</v>
      </c>
      <c r="O109" s="51"/>
      <c r="P109" s="51"/>
      <c r="Q109" s="51"/>
      <c r="R109" s="54"/>
      <c r="S109" s="54"/>
      <c r="T109" s="54"/>
      <c r="U109" s="54"/>
      <c r="V109" s="54"/>
      <c r="W109" s="51"/>
      <c r="X109" s="51"/>
      <c r="Y109" s="51"/>
    </row>
    <row r="110" spans="1:25" s="17" customFormat="1" x14ac:dyDescent="0.2">
      <c r="B110" s="43" t="s">
        <v>223</v>
      </c>
      <c r="C110" s="17" t="s">
        <v>224</v>
      </c>
      <c r="D110" s="18">
        <v>1946664.8</v>
      </c>
      <c r="E110" s="18">
        <v>1946664.8</v>
      </c>
      <c r="F110" s="18">
        <v>63447.240000000005</v>
      </c>
      <c r="G110" s="18">
        <v>541816.92000000004</v>
      </c>
      <c r="H110" s="18">
        <v>0</v>
      </c>
      <c r="I110" s="18">
        <f t="shared" si="28"/>
        <v>541816.92000000004</v>
      </c>
      <c r="J110" s="18">
        <f t="shared" si="29"/>
        <v>1404847.88</v>
      </c>
      <c r="K110" s="37">
        <f t="shared" si="30"/>
        <v>0.72166912351833756</v>
      </c>
      <c r="L110" s="37">
        <f t="shared" si="31"/>
        <v>-0.9674072084726657</v>
      </c>
      <c r="M110" s="37">
        <f t="shared" si="32"/>
        <v>-0.66600294822200501</v>
      </c>
      <c r="O110" s="51"/>
      <c r="P110" s="51"/>
      <c r="Q110" s="51"/>
      <c r="R110" s="54"/>
      <c r="S110" s="54"/>
      <c r="T110" s="54"/>
      <c r="U110" s="54"/>
      <c r="V110" s="54"/>
      <c r="W110" s="51"/>
      <c r="X110" s="51"/>
      <c r="Y110" s="51"/>
    </row>
    <row r="111" spans="1:25" s="17" customFormat="1" x14ac:dyDescent="0.2">
      <c r="B111" s="43" t="s">
        <v>135</v>
      </c>
      <c r="C111" s="17" t="s">
        <v>136</v>
      </c>
      <c r="D111" s="18">
        <v>8709649.1499999985</v>
      </c>
      <c r="E111" s="18">
        <v>8709649.1499999985</v>
      </c>
      <c r="F111" s="18">
        <v>1493725.9500000002</v>
      </c>
      <c r="G111" s="18">
        <v>7336760.6999999993</v>
      </c>
      <c r="H111" s="18">
        <v>0</v>
      </c>
      <c r="I111" s="18">
        <f t="shared" si="28"/>
        <v>7336760.6999999993</v>
      </c>
      <c r="J111" s="18">
        <f t="shared" si="29"/>
        <v>1372888.4499999993</v>
      </c>
      <c r="K111" s="37">
        <f t="shared" si="30"/>
        <v>0.15762844476921317</v>
      </c>
      <c r="L111" s="37">
        <f t="shared" si="31"/>
        <v>-0.82849757501425869</v>
      </c>
      <c r="M111" s="37">
        <f t="shared" si="32"/>
        <v>1.0845866276944187E-2</v>
      </c>
      <c r="O111" s="51"/>
      <c r="P111" s="51"/>
      <c r="Q111" s="51"/>
      <c r="R111" s="54"/>
      <c r="S111" s="54"/>
      <c r="T111" s="54"/>
      <c r="U111" s="54"/>
      <c r="V111" s="54"/>
      <c r="W111" s="51"/>
      <c r="X111" s="51"/>
      <c r="Y111" s="51"/>
    </row>
    <row r="112" spans="1:25" s="17" customFormat="1" x14ac:dyDescent="0.2">
      <c r="B112" s="43" t="s">
        <v>137</v>
      </c>
      <c r="C112" s="17" t="s">
        <v>138</v>
      </c>
      <c r="D112" s="18">
        <v>15106659.559999999</v>
      </c>
      <c r="E112" s="18">
        <v>14948308.369999999</v>
      </c>
      <c r="F112" s="18">
        <v>1060379.93</v>
      </c>
      <c r="G112" s="18">
        <v>13909109.860000001</v>
      </c>
      <c r="H112" s="18">
        <v>0</v>
      </c>
      <c r="I112" s="18">
        <f t="shared" si="28"/>
        <v>13909109.860000001</v>
      </c>
      <c r="J112" s="18">
        <f t="shared" si="29"/>
        <v>1039198.5099999979</v>
      </c>
      <c r="K112" s="37">
        <f t="shared" si="30"/>
        <v>6.9519472322740014E-2</v>
      </c>
      <c r="L112" s="37">
        <f t="shared" si="31"/>
        <v>-0.92906354995137153</v>
      </c>
      <c r="M112" s="37">
        <f t="shared" si="32"/>
        <v>0.116576633212712</v>
      </c>
      <c r="O112" s="51"/>
      <c r="P112" s="51"/>
      <c r="Q112" s="51"/>
      <c r="R112" s="54"/>
      <c r="S112" s="54"/>
      <c r="T112" s="54"/>
      <c r="U112" s="54"/>
      <c r="V112" s="54"/>
      <c r="W112" s="51"/>
      <c r="X112" s="51"/>
      <c r="Y112" s="51"/>
    </row>
    <row r="113" spans="2:25" s="17" customFormat="1" x14ac:dyDescent="0.2">
      <c r="B113" s="43" t="s">
        <v>225</v>
      </c>
      <c r="C113" s="17" t="s">
        <v>226</v>
      </c>
      <c r="D113" s="18">
        <v>4414036.3</v>
      </c>
      <c r="E113" s="18">
        <v>4414036.3</v>
      </c>
      <c r="F113" s="18">
        <v>287391.89999999997</v>
      </c>
      <c r="G113" s="18">
        <v>2327304.89</v>
      </c>
      <c r="H113" s="18">
        <v>0</v>
      </c>
      <c r="I113" s="18">
        <f t="shared" si="28"/>
        <v>2327304.89</v>
      </c>
      <c r="J113" s="18">
        <f t="shared" si="29"/>
        <v>2086731.4099999997</v>
      </c>
      <c r="K113" s="37">
        <f t="shared" si="30"/>
        <v>0.47274903697552279</v>
      </c>
      <c r="L113" s="37">
        <f t="shared" si="31"/>
        <v>-0.9348913600914428</v>
      </c>
      <c r="M113" s="37">
        <f t="shared" si="32"/>
        <v>-0.36729884437062738</v>
      </c>
      <c r="O113" s="51"/>
      <c r="P113" s="51"/>
      <c r="Q113" s="51"/>
      <c r="R113" s="54"/>
      <c r="S113" s="54"/>
      <c r="T113" s="54"/>
      <c r="U113" s="54"/>
      <c r="V113" s="54"/>
      <c r="W113" s="51"/>
      <c r="X113" s="51"/>
      <c r="Y113" s="51"/>
    </row>
    <row r="114" spans="2:25" s="17" customFormat="1" x14ac:dyDescent="0.2">
      <c r="B114" s="43" t="s">
        <v>227</v>
      </c>
      <c r="C114" s="17" t="s">
        <v>228</v>
      </c>
      <c r="D114" s="18">
        <v>3859985.97</v>
      </c>
      <c r="E114" s="18">
        <v>3859985.97</v>
      </c>
      <c r="F114" s="18">
        <v>341323.47000000003</v>
      </c>
      <c r="G114" s="18">
        <v>2564359.81</v>
      </c>
      <c r="H114" s="18">
        <v>0</v>
      </c>
      <c r="I114" s="18">
        <f t="shared" si="28"/>
        <v>2564359.81</v>
      </c>
      <c r="J114" s="18">
        <f t="shared" si="29"/>
        <v>1295626.1600000001</v>
      </c>
      <c r="K114" s="37">
        <f t="shared" si="30"/>
        <v>0.33565566560854626</v>
      </c>
      <c r="L114" s="37">
        <f t="shared" si="31"/>
        <v>-0.91157390916630709</v>
      </c>
      <c r="M114" s="37">
        <f t="shared" si="32"/>
        <v>-0.20278679873025549</v>
      </c>
      <c r="O114" s="51"/>
      <c r="P114" s="51"/>
      <c r="Q114" s="51"/>
      <c r="R114" s="54"/>
      <c r="S114" s="54"/>
      <c r="T114" s="54"/>
      <c r="U114" s="54"/>
      <c r="V114" s="54"/>
      <c r="W114" s="51"/>
      <c r="X114" s="51"/>
      <c r="Y114" s="51"/>
    </row>
    <row r="115" spans="2:25" s="17" customFormat="1" x14ac:dyDescent="0.2">
      <c r="B115" s="43" t="s">
        <v>229</v>
      </c>
      <c r="C115" s="17" t="s">
        <v>230</v>
      </c>
      <c r="D115" s="18">
        <v>2732849.5999999996</v>
      </c>
      <c r="E115" s="18">
        <v>2732849.5999999996</v>
      </c>
      <c r="F115" s="18">
        <v>233134.13999999998</v>
      </c>
      <c r="G115" s="18">
        <v>1971201.47</v>
      </c>
      <c r="H115" s="18">
        <v>0</v>
      </c>
      <c r="I115" s="18">
        <f t="shared" si="28"/>
        <v>1971201.47</v>
      </c>
      <c r="J115" s="18">
        <f t="shared" si="29"/>
        <v>761648.12999999966</v>
      </c>
      <c r="K115" s="37">
        <f t="shared" si="30"/>
        <v>0.27870107817129774</v>
      </c>
      <c r="L115" s="37">
        <f t="shared" si="31"/>
        <v>-0.91469192450254122</v>
      </c>
      <c r="M115" s="37">
        <f t="shared" si="32"/>
        <v>-0.13444129380555736</v>
      </c>
      <c r="O115" s="51"/>
      <c r="P115" s="51"/>
      <c r="Q115" s="51"/>
      <c r="R115" s="54"/>
      <c r="S115" s="54"/>
      <c r="T115" s="54"/>
      <c r="U115" s="54"/>
      <c r="V115" s="54"/>
      <c r="W115" s="51"/>
      <c r="X115" s="51"/>
      <c r="Y115" s="51"/>
    </row>
    <row r="116" spans="2:25" s="17" customFormat="1" x14ac:dyDescent="0.2">
      <c r="B116" s="43" t="s">
        <v>139</v>
      </c>
      <c r="C116" s="17" t="s">
        <v>140</v>
      </c>
      <c r="D116" s="18"/>
      <c r="E116" s="18"/>
      <c r="F116" s="18">
        <v>0</v>
      </c>
      <c r="G116" s="18">
        <v>0</v>
      </c>
      <c r="H116" s="18">
        <v>0</v>
      </c>
      <c r="I116" s="18">
        <f t="shared" si="28"/>
        <v>0</v>
      </c>
      <c r="J116" s="18">
        <f t="shared" si="29"/>
        <v>0</v>
      </c>
      <c r="K116" s="37" t="str">
        <f t="shared" si="30"/>
        <v>NA</v>
      </c>
      <c r="L116" s="37" t="str">
        <f t="shared" si="31"/>
        <v>NA</v>
      </c>
      <c r="M116" s="37" t="str">
        <f t="shared" si="32"/>
        <v>NA</v>
      </c>
      <c r="O116" s="51"/>
      <c r="P116" s="51"/>
      <c r="Q116" s="51"/>
      <c r="R116" s="54"/>
      <c r="S116" s="54"/>
      <c r="T116" s="54"/>
      <c r="U116" s="54"/>
      <c r="V116" s="54"/>
      <c r="W116" s="51"/>
      <c r="X116" s="51"/>
      <c r="Y116" s="51"/>
    </row>
    <row r="117" spans="2:25" s="17" customFormat="1" x14ac:dyDescent="0.2">
      <c r="B117" s="43" t="s">
        <v>141</v>
      </c>
      <c r="C117" s="17" t="s">
        <v>142</v>
      </c>
      <c r="D117" s="18">
        <v>58254986.850000001</v>
      </c>
      <c r="E117" s="18">
        <v>58229986.850000001</v>
      </c>
      <c r="F117" s="18">
        <v>156868.83000000002</v>
      </c>
      <c r="G117" s="18">
        <v>1518340.81</v>
      </c>
      <c r="H117" s="18">
        <v>0</v>
      </c>
      <c r="I117" s="18">
        <f t="shared" si="28"/>
        <v>1518340.81</v>
      </c>
      <c r="J117" s="18">
        <f t="shared" si="29"/>
        <v>56711646.039999999</v>
      </c>
      <c r="K117" s="37">
        <f t="shared" si="30"/>
        <v>0.9739251047074553</v>
      </c>
      <c r="L117" s="37">
        <f t="shared" si="31"/>
        <v>-0.99730604730507511</v>
      </c>
      <c r="M117" s="37">
        <f t="shared" si="32"/>
        <v>-0.96871012564894643</v>
      </c>
      <c r="O117" s="51"/>
      <c r="P117" s="51"/>
      <c r="Q117" s="51"/>
      <c r="R117" s="54"/>
      <c r="S117" s="54"/>
      <c r="T117" s="54"/>
      <c r="U117" s="54"/>
      <c r="V117" s="54"/>
      <c r="W117" s="51"/>
      <c r="X117" s="51"/>
      <c r="Y117" s="51"/>
    </row>
    <row r="118" spans="2:25" s="17" customFormat="1" x14ac:dyDescent="0.2">
      <c r="B118" s="43" t="s">
        <v>231</v>
      </c>
      <c r="C118" s="17" t="s">
        <v>232</v>
      </c>
      <c r="D118" s="18">
        <v>7820469.3600000003</v>
      </c>
      <c r="E118" s="18">
        <v>7820469.3600000003</v>
      </c>
      <c r="F118" s="18">
        <v>493709.04000000004</v>
      </c>
      <c r="G118" s="18">
        <v>4289605.21</v>
      </c>
      <c r="H118" s="18">
        <v>0</v>
      </c>
      <c r="I118" s="18">
        <f t="shared" si="28"/>
        <v>4289605.21</v>
      </c>
      <c r="J118" s="18">
        <f t="shared" si="29"/>
        <v>3530864.1500000004</v>
      </c>
      <c r="K118" s="37">
        <f t="shared" si="30"/>
        <v>0.45149005609044418</v>
      </c>
      <c r="L118" s="37">
        <f t="shared" si="31"/>
        <v>-0.93686964077562729</v>
      </c>
      <c r="M118" s="37">
        <f t="shared" si="32"/>
        <v>-0.34178806730853306</v>
      </c>
      <c r="O118" s="51"/>
      <c r="P118" s="51"/>
      <c r="Q118" s="51"/>
      <c r="R118" s="54"/>
      <c r="S118" s="54"/>
      <c r="T118" s="54"/>
      <c r="U118" s="54"/>
      <c r="V118" s="54"/>
      <c r="W118" s="51"/>
      <c r="X118" s="51"/>
      <c r="Y118" s="51"/>
    </row>
    <row r="119" spans="2:25" s="17" customFormat="1" x14ac:dyDescent="0.2">
      <c r="B119" s="43" t="s">
        <v>143</v>
      </c>
      <c r="C119" s="17" t="s">
        <v>144</v>
      </c>
      <c r="D119" s="18">
        <v>767000</v>
      </c>
      <c r="E119" s="18">
        <v>767000</v>
      </c>
      <c r="F119" s="18">
        <v>5338</v>
      </c>
      <c r="G119" s="18">
        <v>1058378.1600000001</v>
      </c>
      <c r="H119" s="18">
        <v>0</v>
      </c>
      <c r="I119" s="18">
        <f t="shared" si="28"/>
        <v>1058378.1600000001</v>
      </c>
      <c r="J119" s="18">
        <f t="shared" si="29"/>
        <v>-291378.16000000015</v>
      </c>
      <c r="K119" s="37">
        <f t="shared" si="30"/>
        <v>-0.37989329856584114</v>
      </c>
      <c r="L119" s="37">
        <f t="shared" si="31"/>
        <v>-0.99304041720990877</v>
      </c>
      <c r="M119" s="37">
        <f t="shared" si="32"/>
        <v>0.65587195827900946</v>
      </c>
      <c r="O119" s="51"/>
      <c r="P119" s="51"/>
      <c r="Q119" s="51"/>
      <c r="R119" s="54"/>
      <c r="S119" s="54"/>
      <c r="T119" s="54"/>
      <c r="U119" s="54"/>
      <c r="V119" s="54"/>
      <c r="W119" s="51"/>
      <c r="X119" s="51"/>
      <c r="Y119" s="51"/>
    </row>
    <row r="120" spans="2:25" s="17" customFormat="1" x14ac:dyDescent="0.2">
      <c r="B120" s="43" t="s">
        <v>145</v>
      </c>
      <c r="C120" s="17" t="s">
        <v>146</v>
      </c>
      <c r="D120" s="18">
        <v>90000</v>
      </c>
      <c r="E120" s="18">
        <v>120000</v>
      </c>
      <c r="F120" s="18">
        <v>0</v>
      </c>
      <c r="G120" s="18">
        <v>0</v>
      </c>
      <c r="H120" s="18">
        <v>0</v>
      </c>
      <c r="I120" s="18">
        <f t="shared" si="28"/>
        <v>0</v>
      </c>
      <c r="J120" s="18">
        <f t="shared" si="29"/>
        <v>120000</v>
      </c>
      <c r="K120" s="37">
        <f t="shared" si="30"/>
        <v>1</v>
      </c>
      <c r="L120" s="37">
        <f t="shared" si="31"/>
        <v>-1</v>
      </c>
      <c r="M120" s="37">
        <f t="shared" si="32"/>
        <v>-1</v>
      </c>
      <c r="O120" s="51"/>
      <c r="P120" s="51"/>
      <c r="Q120" s="51"/>
      <c r="R120" s="54"/>
      <c r="S120" s="54"/>
      <c r="T120" s="54"/>
      <c r="U120" s="54"/>
      <c r="V120" s="54"/>
      <c r="W120" s="51"/>
      <c r="X120" s="51"/>
      <c r="Y120" s="51"/>
    </row>
    <row r="121" spans="2:25" s="17" customFormat="1" x14ac:dyDescent="0.2">
      <c r="B121" s="43" t="s">
        <v>149</v>
      </c>
      <c r="C121" s="17" t="s">
        <v>150</v>
      </c>
      <c r="D121" s="18">
        <v>7498811.7300000004</v>
      </c>
      <c r="E121" s="18">
        <v>7498811.7300000004</v>
      </c>
      <c r="F121" s="18">
        <v>837268.34</v>
      </c>
      <c r="G121" s="18">
        <v>5001034.8199999994</v>
      </c>
      <c r="H121" s="18">
        <v>0</v>
      </c>
      <c r="I121" s="18">
        <f t="shared" si="28"/>
        <v>5001034.8199999994</v>
      </c>
      <c r="J121" s="18">
        <f t="shared" si="29"/>
        <v>2497776.9100000011</v>
      </c>
      <c r="K121" s="37">
        <f t="shared" si="30"/>
        <v>0.33308969473220806</v>
      </c>
      <c r="L121" s="37">
        <f t="shared" si="31"/>
        <v>-0.88834653140438291</v>
      </c>
      <c r="M121" s="37">
        <f t="shared" si="32"/>
        <v>-0.19970763367864966</v>
      </c>
      <c r="O121" s="51"/>
      <c r="P121" s="51"/>
      <c r="Q121" s="51"/>
      <c r="R121" s="54"/>
      <c r="S121" s="54"/>
      <c r="T121" s="54"/>
      <c r="U121" s="54"/>
      <c r="V121" s="54"/>
      <c r="W121" s="51"/>
      <c r="X121" s="51"/>
      <c r="Y121" s="51"/>
    </row>
    <row r="122" spans="2:25" s="17" customFormat="1" x14ac:dyDescent="0.2">
      <c r="B122" s="43" t="s">
        <v>151</v>
      </c>
      <c r="C122" s="17" t="s">
        <v>152</v>
      </c>
      <c r="D122" s="18">
        <v>10314877.759999996</v>
      </c>
      <c r="E122" s="18">
        <v>10314877.759999996</v>
      </c>
      <c r="F122" s="18">
        <v>747397.04999999981</v>
      </c>
      <c r="G122" s="18">
        <v>6317874.1900000041</v>
      </c>
      <c r="H122" s="18">
        <v>0</v>
      </c>
      <c r="I122" s="18">
        <f t="shared" si="28"/>
        <v>6317874.1900000041</v>
      </c>
      <c r="J122" s="18">
        <f t="shared" si="29"/>
        <v>3997003.5699999919</v>
      </c>
      <c r="K122" s="37">
        <f t="shared" si="30"/>
        <v>0.38749887909481084</v>
      </c>
      <c r="L122" s="37">
        <f t="shared" si="31"/>
        <v>-0.92754184127141814</v>
      </c>
      <c r="M122" s="37">
        <f t="shared" si="32"/>
        <v>-0.264998654913773</v>
      </c>
      <c r="O122" s="51"/>
      <c r="P122" s="51"/>
      <c r="Q122" s="51"/>
      <c r="R122" s="54"/>
      <c r="S122" s="54"/>
      <c r="T122" s="54"/>
      <c r="U122" s="54"/>
      <c r="V122" s="54"/>
      <c r="W122" s="51"/>
      <c r="X122" s="51"/>
      <c r="Y122" s="51"/>
    </row>
    <row r="123" spans="2:25" s="17" customFormat="1" x14ac:dyDescent="0.2">
      <c r="B123" s="43" t="s">
        <v>153</v>
      </c>
      <c r="C123" s="17" t="s">
        <v>154</v>
      </c>
      <c r="D123" s="18">
        <v>6000</v>
      </c>
      <c r="E123" s="18">
        <v>6000</v>
      </c>
      <c r="F123" s="18">
        <v>0</v>
      </c>
      <c r="G123" s="18">
        <v>0</v>
      </c>
      <c r="H123" s="18">
        <v>0</v>
      </c>
      <c r="I123" s="18">
        <f t="shared" si="28"/>
        <v>0</v>
      </c>
      <c r="J123" s="18">
        <f t="shared" si="29"/>
        <v>6000</v>
      </c>
      <c r="K123" s="37">
        <f t="shared" si="30"/>
        <v>1</v>
      </c>
      <c r="L123" s="37">
        <f t="shared" si="31"/>
        <v>-1</v>
      </c>
      <c r="M123" s="37">
        <f t="shared" si="32"/>
        <v>-1</v>
      </c>
      <c r="O123" s="51"/>
      <c r="P123" s="51"/>
      <c r="Q123" s="51"/>
      <c r="R123" s="54"/>
      <c r="S123" s="54"/>
      <c r="T123" s="54"/>
      <c r="U123" s="54"/>
      <c r="V123" s="54"/>
      <c r="W123" s="51"/>
      <c r="X123" s="51"/>
      <c r="Y123" s="51"/>
    </row>
    <row r="124" spans="2:25" s="17" customFormat="1" x14ac:dyDescent="0.2">
      <c r="B124" s="43" t="s">
        <v>163</v>
      </c>
      <c r="C124" s="17" t="s">
        <v>164</v>
      </c>
      <c r="D124" s="18">
        <v>1423313.1799999995</v>
      </c>
      <c r="E124" s="18">
        <v>1420043.9399999992</v>
      </c>
      <c r="F124" s="18">
        <v>155486.07999999923</v>
      </c>
      <c r="G124" s="18">
        <v>1341870.6699999988</v>
      </c>
      <c r="H124" s="18">
        <v>0</v>
      </c>
      <c r="I124" s="18">
        <f t="shared" si="28"/>
        <v>1341870.6699999988</v>
      </c>
      <c r="J124" s="18">
        <f t="shared" si="29"/>
        <v>78173.270000000484</v>
      </c>
      <c r="K124" s="37">
        <f t="shared" si="30"/>
        <v>5.5049895146202676E-2</v>
      </c>
      <c r="L124" s="37">
        <f t="shared" si="31"/>
        <v>-0.89050614870410327</v>
      </c>
      <c r="M124" s="37">
        <f t="shared" si="32"/>
        <v>0.13394012582455689</v>
      </c>
      <c r="O124" s="51"/>
      <c r="P124" s="51"/>
      <c r="Q124" s="51"/>
      <c r="R124" s="54"/>
      <c r="S124" s="54"/>
      <c r="T124" s="54"/>
      <c r="U124" s="54"/>
      <c r="V124" s="54"/>
      <c r="W124" s="51"/>
      <c r="X124" s="51"/>
      <c r="Y124" s="51"/>
    </row>
    <row r="125" spans="2:25" s="17" customFormat="1" x14ac:dyDescent="0.2">
      <c r="B125" s="43" t="s">
        <v>165</v>
      </c>
      <c r="C125" s="17" t="s">
        <v>166</v>
      </c>
      <c r="D125" s="18">
        <v>5106841.76</v>
      </c>
      <c r="E125" s="18">
        <v>4988403.92</v>
      </c>
      <c r="F125" s="18">
        <v>155950.28</v>
      </c>
      <c r="G125" s="18">
        <v>2076452.0500000003</v>
      </c>
      <c r="H125" s="18">
        <v>1526119.9700000002</v>
      </c>
      <c r="I125" s="18">
        <f t="shared" si="28"/>
        <v>3602572.0200000005</v>
      </c>
      <c r="J125" s="18">
        <f t="shared" si="29"/>
        <v>1385831.8999999994</v>
      </c>
      <c r="K125" s="37">
        <f t="shared" si="30"/>
        <v>0.27781068298094019</v>
      </c>
      <c r="L125" s="37">
        <f t="shared" si="31"/>
        <v>-0.96873743936918399</v>
      </c>
      <c r="M125" s="37">
        <f t="shared" si="32"/>
        <v>-0.50049304347431423</v>
      </c>
      <c r="O125" s="51"/>
      <c r="P125" s="51"/>
      <c r="Q125" s="51"/>
      <c r="R125" s="54"/>
      <c r="S125" s="54"/>
      <c r="T125" s="54"/>
      <c r="U125" s="54"/>
      <c r="V125" s="54"/>
      <c r="W125" s="51"/>
      <c r="X125" s="51"/>
      <c r="Y125" s="51"/>
    </row>
    <row r="126" spans="2:25" s="17" customFormat="1" x14ac:dyDescent="0.2">
      <c r="B126" s="43" t="s">
        <v>233</v>
      </c>
      <c r="C126" s="17" t="s">
        <v>234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f t="shared" si="28"/>
        <v>0</v>
      </c>
      <c r="J126" s="18">
        <f t="shared" si="29"/>
        <v>0</v>
      </c>
      <c r="K126" s="37" t="str">
        <f t="shared" si="30"/>
        <v>NA</v>
      </c>
      <c r="L126" s="37" t="str">
        <f t="shared" si="31"/>
        <v>NA</v>
      </c>
      <c r="M126" s="37" t="str">
        <f t="shared" si="32"/>
        <v>NA</v>
      </c>
      <c r="O126" s="51"/>
      <c r="P126" s="51"/>
      <c r="Q126" s="51"/>
      <c r="R126" s="54"/>
      <c r="S126" s="54"/>
      <c r="T126" s="54"/>
      <c r="U126" s="54"/>
      <c r="V126" s="54"/>
      <c r="W126" s="51"/>
      <c r="X126" s="51"/>
      <c r="Y126" s="51"/>
    </row>
    <row r="127" spans="2:25" s="17" customFormat="1" x14ac:dyDescent="0.2">
      <c r="B127" s="43" t="s">
        <v>235</v>
      </c>
      <c r="C127" s="17" t="s">
        <v>236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f t="shared" si="28"/>
        <v>0</v>
      </c>
      <c r="J127" s="18">
        <f t="shared" si="29"/>
        <v>0</v>
      </c>
      <c r="K127" s="37" t="str">
        <f t="shared" si="30"/>
        <v>NA</v>
      </c>
      <c r="L127" s="37" t="str">
        <f t="shared" si="31"/>
        <v>NA</v>
      </c>
      <c r="M127" s="37" t="str">
        <f t="shared" si="32"/>
        <v>NA</v>
      </c>
      <c r="O127" s="51"/>
      <c r="P127" s="51"/>
      <c r="Q127" s="51"/>
      <c r="R127" s="54"/>
      <c r="S127" s="54"/>
      <c r="T127" s="54"/>
      <c r="U127" s="54"/>
      <c r="V127" s="54"/>
      <c r="W127" s="51"/>
      <c r="X127" s="51"/>
      <c r="Y127" s="51"/>
    </row>
    <row r="128" spans="2:25" s="17" customFormat="1" x14ac:dyDescent="0.2">
      <c r="B128" s="43" t="s">
        <v>237</v>
      </c>
      <c r="C128" s="17" t="s">
        <v>238</v>
      </c>
      <c r="D128" s="18">
        <v>500000</v>
      </c>
      <c r="E128" s="18">
        <v>187000</v>
      </c>
      <c r="F128" s="18">
        <v>0</v>
      </c>
      <c r="G128" s="18">
        <v>17925</v>
      </c>
      <c r="H128" s="18">
        <v>0</v>
      </c>
      <c r="I128" s="18">
        <f t="shared" si="28"/>
        <v>17925</v>
      </c>
      <c r="J128" s="18">
        <f t="shared" si="29"/>
        <v>169075</v>
      </c>
      <c r="K128" s="37">
        <f t="shared" si="30"/>
        <v>0.904144385026738</v>
      </c>
      <c r="L128" s="37">
        <f t="shared" si="31"/>
        <v>-1</v>
      </c>
      <c r="M128" s="37">
        <f t="shared" si="32"/>
        <v>-0.88497326203208559</v>
      </c>
      <c r="O128" s="51"/>
      <c r="P128" s="51"/>
      <c r="Q128" s="51"/>
      <c r="R128" s="54"/>
      <c r="S128" s="54"/>
      <c r="T128" s="54"/>
      <c r="U128" s="54"/>
      <c r="V128" s="54"/>
      <c r="W128" s="51"/>
      <c r="X128" s="51"/>
      <c r="Y128" s="51"/>
    </row>
    <row r="129" spans="2:25" s="17" customFormat="1" x14ac:dyDescent="0.2">
      <c r="B129" s="43" t="s">
        <v>239</v>
      </c>
      <c r="C129" s="17" t="s">
        <v>240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f t="shared" si="28"/>
        <v>0</v>
      </c>
      <c r="J129" s="18">
        <f t="shared" si="29"/>
        <v>0</v>
      </c>
      <c r="K129" s="37" t="str">
        <f t="shared" si="30"/>
        <v>NA</v>
      </c>
      <c r="L129" s="37" t="str">
        <f t="shared" si="31"/>
        <v>NA</v>
      </c>
      <c r="M129" s="37" t="str">
        <f t="shared" si="32"/>
        <v>NA</v>
      </c>
      <c r="O129" s="51"/>
      <c r="P129" s="51"/>
      <c r="Q129" s="51"/>
      <c r="R129" s="54"/>
      <c r="S129" s="54"/>
      <c r="T129" s="54"/>
      <c r="U129" s="54"/>
      <c r="V129" s="54"/>
      <c r="W129" s="51"/>
      <c r="X129" s="51"/>
      <c r="Y129" s="51"/>
    </row>
    <row r="130" spans="2:25" s="17" customFormat="1" x14ac:dyDescent="0.2">
      <c r="B130" s="43" t="s">
        <v>175</v>
      </c>
      <c r="C130" s="17" t="s">
        <v>176</v>
      </c>
      <c r="D130" s="18">
        <v>305000</v>
      </c>
      <c r="E130" s="18">
        <v>205000</v>
      </c>
      <c r="F130" s="18">
        <v>0</v>
      </c>
      <c r="G130" s="18">
        <v>1572</v>
      </c>
      <c r="H130" s="18">
        <v>0</v>
      </c>
      <c r="I130" s="18">
        <f t="shared" si="28"/>
        <v>1572</v>
      </c>
      <c r="J130" s="18">
        <f t="shared" si="29"/>
        <v>203428</v>
      </c>
      <c r="K130" s="37">
        <f t="shared" si="30"/>
        <v>0.99233170731707321</v>
      </c>
      <c r="L130" s="37">
        <f t="shared" si="31"/>
        <v>-1</v>
      </c>
      <c r="M130" s="37">
        <f t="shared" si="32"/>
        <v>-0.99079804878048783</v>
      </c>
      <c r="O130" s="51"/>
      <c r="P130" s="51"/>
      <c r="Q130" s="51"/>
      <c r="R130" s="54"/>
      <c r="S130" s="54"/>
      <c r="T130" s="54"/>
      <c r="U130" s="54"/>
      <c r="V130" s="54"/>
      <c r="W130" s="51"/>
      <c r="X130" s="51"/>
      <c r="Y130" s="51"/>
    </row>
    <row r="131" spans="2:25" s="17" customFormat="1" x14ac:dyDescent="0.2">
      <c r="B131" s="43" t="s">
        <v>177</v>
      </c>
      <c r="C131" s="17" t="s">
        <v>178</v>
      </c>
      <c r="D131" s="18">
        <v>9500</v>
      </c>
      <c r="E131" s="18">
        <v>100000</v>
      </c>
      <c r="F131" s="18">
        <v>0</v>
      </c>
      <c r="G131" s="18">
        <v>13010</v>
      </c>
      <c r="H131" s="18">
        <v>73501.100000000006</v>
      </c>
      <c r="I131" s="18">
        <f t="shared" si="28"/>
        <v>86511.1</v>
      </c>
      <c r="J131" s="18">
        <f t="shared" si="29"/>
        <v>13488.899999999994</v>
      </c>
      <c r="K131" s="37">
        <f t="shared" si="30"/>
        <v>0.13488899999999995</v>
      </c>
      <c r="L131" s="37">
        <f t="shared" si="31"/>
        <v>-1</v>
      </c>
      <c r="M131" s="37">
        <f t="shared" si="32"/>
        <v>-0.84387999999999996</v>
      </c>
      <c r="O131" s="51"/>
      <c r="P131" s="51"/>
      <c r="Q131" s="51"/>
      <c r="R131" s="54"/>
      <c r="S131" s="54"/>
      <c r="T131" s="54"/>
      <c r="U131" s="54"/>
      <c r="V131" s="54"/>
      <c r="W131" s="51"/>
      <c r="X131" s="51"/>
      <c r="Y131" s="51"/>
    </row>
    <row r="132" spans="2:25" s="17" customFormat="1" x14ac:dyDescent="0.2">
      <c r="B132" s="43" t="s">
        <v>241</v>
      </c>
      <c r="C132" s="17" t="s">
        <v>242</v>
      </c>
      <c r="D132" s="18">
        <v>0</v>
      </c>
      <c r="E132" s="18">
        <v>12000</v>
      </c>
      <c r="F132" s="18">
        <v>0</v>
      </c>
      <c r="G132" s="18">
        <v>5080</v>
      </c>
      <c r="H132" s="18">
        <v>600</v>
      </c>
      <c r="I132" s="18">
        <f t="shared" si="28"/>
        <v>5680</v>
      </c>
      <c r="J132" s="18">
        <f t="shared" si="29"/>
        <v>6320</v>
      </c>
      <c r="K132" s="37">
        <f t="shared" si="30"/>
        <v>0.52666666666666662</v>
      </c>
      <c r="L132" s="37">
        <f t="shared" si="31"/>
        <v>-1</v>
      </c>
      <c r="M132" s="37">
        <f t="shared" si="32"/>
        <v>-0.49199999999999999</v>
      </c>
      <c r="O132" s="51"/>
      <c r="P132" s="51"/>
      <c r="Q132" s="51"/>
      <c r="R132" s="54"/>
      <c r="S132" s="54"/>
      <c r="T132" s="54"/>
      <c r="U132" s="54"/>
      <c r="V132" s="54"/>
      <c r="W132" s="51"/>
      <c r="X132" s="51"/>
      <c r="Y132" s="51"/>
    </row>
    <row r="133" spans="2:25" s="17" customFormat="1" x14ac:dyDescent="0.2">
      <c r="B133" s="43" t="s">
        <v>243</v>
      </c>
      <c r="C133" s="17" t="s">
        <v>244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f t="shared" si="28"/>
        <v>0</v>
      </c>
      <c r="J133" s="18">
        <f t="shared" si="29"/>
        <v>0</v>
      </c>
      <c r="K133" s="37" t="str">
        <f t="shared" si="30"/>
        <v>NA</v>
      </c>
      <c r="L133" s="37" t="str">
        <f t="shared" si="31"/>
        <v>NA</v>
      </c>
      <c r="M133" s="37" t="str">
        <f t="shared" si="32"/>
        <v>NA</v>
      </c>
      <c r="O133" s="51"/>
      <c r="P133" s="51"/>
      <c r="Q133" s="51"/>
      <c r="R133" s="54"/>
      <c r="S133" s="54"/>
      <c r="T133" s="54"/>
      <c r="U133" s="54"/>
      <c r="V133" s="54"/>
      <c r="W133" s="51"/>
      <c r="X133" s="51"/>
      <c r="Y133" s="51"/>
    </row>
    <row r="134" spans="2:25" s="17" customFormat="1" x14ac:dyDescent="0.2">
      <c r="B134" s="43" t="s">
        <v>179</v>
      </c>
      <c r="C134" s="17" t="s">
        <v>180</v>
      </c>
      <c r="D134" s="18">
        <v>4650</v>
      </c>
      <c r="E134" s="18">
        <v>4650</v>
      </c>
      <c r="F134" s="18">
        <v>0</v>
      </c>
      <c r="G134" s="18">
        <v>39.85</v>
      </c>
      <c r="H134" s="18">
        <v>253.52</v>
      </c>
      <c r="I134" s="18">
        <f t="shared" ref="I134:I323" si="33">SUM(G134:H134)</f>
        <v>293.37</v>
      </c>
      <c r="J134" s="18">
        <f t="shared" ref="J134:J323" si="34">E134-I134</f>
        <v>4356.63</v>
      </c>
      <c r="K134" s="37">
        <f t="shared" ref="K134:K323" si="35">IF(E134=0,"NA",J134/E134)</f>
        <v>0.93690967741935482</v>
      </c>
      <c r="L134" s="37">
        <f t="shared" ref="L134:L323" si="36">IF(E134=0,"NA",(  ( F134 - (E134/$L$6)) / (E134/$L$6)))</f>
        <v>-1</v>
      </c>
      <c r="M134" s="37">
        <f t="shared" ref="M134:M323" si="37">IF(E134=0,"NA",(  ( G134 - ($M$6*(E134/12))) / ($M$6*(E134/12))))</f>
        <v>-0.98971612903225814</v>
      </c>
      <c r="O134" s="51"/>
      <c r="P134" s="51"/>
      <c r="Q134" s="51"/>
      <c r="R134" s="54"/>
      <c r="S134" s="54"/>
      <c r="T134" s="54"/>
      <c r="U134" s="54"/>
      <c r="V134" s="54"/>
      <c r="W134" s="51"/>
      <c r="X134" s="51"/>
      <c r="Y134" s="51"/>
    </row>
    <row r="135" spans="2:25" s="17" customFormat="1" x14ac:dyDescent="0.2">
      <c r="B135" s="43" t="s">
        <v>181</v>
      </c>
      <c r="C135" s="17" t="s">
        <v>182</v>
      </c>
      <c r="D135" s="18">
        <v>470</v>
      </c>
      <c r="E135" s="18">
        <v>27646</v>
      </c>
      <c r="F135" s="18">
        <v>0</v>
      </c>
      <c r="G135" s="18">
        <v>20719</v>
      </c>
      <c r="H135" s="18">
        <v>0</v>
      </c>
      <c r="I135" s="18">
        <f t="shared" si="33"/>
        <v>20719</v>
      </c>
      <c r="J135" s="18">
        <f t="shared" si="34"/>
        <v>6927</v>
      </c>
      <c r="K135" s="37">
        <f t="shared" si="35"/>
        <v>0.25056065976994862</v>
      </c>
      <c r="L135" s="37">
        <f t="shared" si="36"/>
        <v>-1</v>
      </c>
      <c r="M135" s="37">
        <f t="shared" si="37"/>
        <v>-0.10067279172393846</v>
      </c>
      <c r="O135" s="51"/>
      <c r="P135" s="51"/>
      <c r="Q135" s="51"/>
      <c r="R135" s="54"/>
      <c r="S135" s="54"/>
      <c r="T135" s="54"/>
      <c r="U135" s="54"/>
      <c r="V135" s="54"/>
      <c r="W135" s="51"/>
      <c r="X135" s="51"/>
      <c r="Y135" s="51"/>
    </row>
    <row r="136" spans="2:25" s="17" customFormat="1" x14ac:dyDescent="0.2">
      <c r="B136" s="43" t="s">
        <v>183</v>
      </c>
      <c r="C136" s="17" t="s">
        <v>184</v>
      </c>
      <c r="D136" s="18">
        <v>84600</v>
      </c>
      <c r="E136" s="18">
        <v>77600</v>
      </c>
      <c r="F136" s="18">
        <v>172.93</v>
      </c>
      <c r="G136" s="18">
        <v>5463.1900000000005</v>
      </c>
      <c r="H136" s="18">
        <v>0</v>
      </c>
      <c r="I136" s="18">
        <f t="shared" si="33"/>
        <v>5463.1900000000005</v>
      </c>
      <c r="J136" s="18">
        <f t="shared" si="34"/>
        <v>72136.81</v>
      </c>
      <c r="K136" s="37">
        <f t="shared" si="35"/>
        <v>0.92959806701030923</v>
      </c>
      <c r="L136" s="37">
        <f t="shared" si="36"/>
        <v>-0.99777152061855678</v>
      </c>
      <c r="M136" s="37">
        <f t="shared" si="37"/>
        <v>-0.91551768041237114</v>
      </c>
      <c r="O136" s="51"/>
      <c r="P136" s="51"/>
      <c r="Q136" s="51"/>
      <c r="R136" s="54"/>
      <c r="S136" s="54"/>
      <c r="T136" s="54"/>
      <c r="U136" s="54"/>
      <c r="V136" s="54"/>
      <c r="W136" s="51"/>
      <c r="X136" s="51"/>
      <c r="Y136" s="51"/>
    </row>
    <row r="137" spans="2:25" s="17" customFormat="1" x14ac:dyDescent="0.2">
      <c r="B137" s="43" t="s">
        <v>187</v>
      </c>
      <c r="C137" s="17" t="s">
        <v>188</v>
      </c>
      <c r="D137" s="18">
        <v>4614.24</v>
      </c>
      <c r="E137" s="18">
        <v>0.25</v>
      </c>
      <c r="F137" s="18">
        <v>0</v>
      </c>
      <c r="G137" s="18">
        <v>0</v>
      </c>
      <c r="H137" s="18">
        <v>0</v>
      </c>
      <c r="I137" s="18">
        <f t="shared" si="33"/>
        <v>0</v>
      </c>
      <c r="J137" s="18">
        <f t="shared" si="34"/>
        <v>0.25</v>
      </c>
      <c r="K137" s="37">
        <f t="shared" si="35"/>
        <v>1</v>
      </c>
      <c r="L137" s="37">
        <f t="shared" si="36"/>
        <v>-1</v>
      </c>
      <c r="M137" s="37">
        <f t="shared" si="37"/>
        <v>-1</v>
      </c>
      <c r="O137" s="51"/>
      <c r="P137" s="51"/>
      <c r="Q137" s="51"/>
      <c r="R137" s="54"/>
      <c r="S137" s="54"/>
      <c r="T137" s="54"/>
      <c r="U137" s="54"/>
      <c r="V137" s="54"/>
      <c r="W137" s="51"/>
      <c r="X137" s="51"/>
      <c r="Y137" s="51"/>
    </row>
    <row r="138" spans="2:25" s="17" customFormat="1" ht="12" customHeight="1" x14ac:dyDescent="0.2">
      <c r="B138" s="43" t="s">
        <v>189</v>
      </c>
      <c r="C138" s="17" t="s">
        <v>190</v>
      </c>
      <c r="D138" s="18">
        <v>675117.92999999993</v>
      </c>
      <c r="E138" s="18">
        <v>532995.37</v>
      </c>
      <c r="F138" s="18">
        <v>11004.76</v>
      </c>
      <c r="G138" s="18">
        <v>54357.350000000006</v>
      </c>
      <c r="H138" s="18">
        <v>5622.3200000000006</v>
      </c>
      <c r="I138" s="18">
        <f t="shared" si="33"/>
        <v>59979.670000000006</v>
      </c>
      <c r="J138" s="18">
        <f t="shared" si="34"/>
        <v>473015.7</v>
      </c>
      <c r="K138" s="37">
        <f t="shared" si="35"/>
        <v>0.88746680857659233</v>
      </c>
      <c r="L138" s="37">
        <f t="shared" si="36"/>
        <v>-0.97935299137776743</v>
      </c>
      <c r="M138" s="37">
        <f t="shared" si="37"/>
        <v>-0.87761841158207421</v>
      </c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2:25" s="17" customFormat="1" ht="12" customHeight="1" x14ac:dyDescent="0.2">
      <c r="B139" s="43" t="s">
        <v>191</v>
      </c>
      <c r="C139" s="17" t="s">
        <v>192</v>
      </c>
      <c r="D139" s="18">
        <v>5000</v>
      </c>
      <c r="E139" s="18">
        <v>15059</v>
      </c>
      <c r="F139" s="18">
        <v>44.98</v>
      </c>
      <c r="G139" s="18">
        <v>3687.76</v>
      </c>
      <c r="H139" s="18">
        <v>313.81</v>
      </c>
      <c r="I139" s="18">
        <f t="shared" si="33"/>
        <v>4001.57</v>
      </c>
      <c r="J139" s="18">
        <f t="shared" si="34"/>
        <v>11057.43</v>
      </c>
      <c r="K139" s="37">
        <f t="shared" si="35"/>
        <v>0.73427385616574803</v>
      </c>
      <c r="L139" s="37">
        <f t="shared" si="36"/>
        <v>-0.99701308187794679</v>
      </c>
      <c r="M139" s="37">
        <f t="shared" si="37"/>
        <v>-0.70613506872966336</v>
      </c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2:25" s="17" customFormat="1" ht="12" customHeight="1" x14ac:dyDescent="0.2">
      <c r="B140" s="43" t="s">
        <v>193</v>
      </c>
      <c r="C140" s="17" t="s">
        <v>194</v>
      </c>
      <c r="D140" s="18">
        <v>122950</v>
      </c>
      <c r="E140" s="18">
        <v>113449</v>
      </c>
      <c r="F140" s="18">
        <v>0</v>
      </c>
      <c r="G140" s="18">
        <v>4336.28</v>
      </c>
      <c r="H140" s="18">
        <v>70566.5</v>
      </c>
      <c r="I140" s="18">
        <f t="shared" si="33"/>
        <v>74902.78</v>
      </c>
      <c r="J140" s="18">
        <f t="shared" si="34"/>
        <v>38546.22</v>
      </c>
      <c r="K140" s="37">
        <f t="shared" si="35"/>
        <v>0.3397669437368333</v>
      </c>
      <c r="L140" s="37">
        <f t="shared" si="36"/>
        <v>-1</v>
      </c>
      <c r="M140" s="37">
        <f t="shared" si="37"/>
        <v>-0.9541332581159816</v>
      </c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2:25" s="17" customFormat="1" ht="12" customHeight="1" x14ac:dyDescent="0.2">
      <c r="B141" s="43" t="s">
        <v>195</v>
      </c>
      <c r="C141" s="17" t="s">
        <v>196</v>
      </c>
      <c r="D141" s="18">
        <v>1540</v>
      </c>
      <c r="E141" s="18">
        <v>26079.95</v>
      </c>
      <c r="F141" s="18">
        <v>0</v>
      </c>
      <c r="G141" s="18">
        <v>74764.77</v>
      </c>
      <c r="H141" s="18">
        <v>8640.4500000000007</v>
      </c>
      <c r="I141" s="18">
        <f t="shared" si="33"/>
        <v>83405.22</v>
      </c>
      <c r="J141" s="18">
        <f t="shared" si="34"/>
        <v>-57325.270000000004</v>
      </c>
      <c r="K141" s="37">
        <f t="shared" si="35"/>
        <v>-2.1980590453585993</v>
      </c>
      <c r="L141" s="37">
        <f t="shared" si="36"/>
        <v>-1</v>
      </c>
      <c r="M141" s="37">
        <f t="shared" si="37"/>
        <v>2.4401033744313159</v>
      </c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2:25" s="17" customFormat="1" ht="12" customHeight="1" x14ac:dyDescent="0.2">
      <c r="B142" s="43" t="s">
        <v>197</v>
      </c>
      <c r="C142" s="17" t="s">
        <v>198</v>
      </c>
      <c r="D142" s="18">
        <v>52000</v>
      </c>
      <c r="E142" s="18">
        <v>102536</v>
      </c>
      <c r="F142" s="18">
        <v>8604.52</v>
      </c>
      <c r="G142" s="18">
        <v>27640.880000000001</v>
      </c>
      <c r="H142" s="18">
        <v>7309.48</v>
      </c>
      <c r="I142" s="18">
        <f t="shared" si="33"/>
        <v>34950.36</v>
      </c>
      <c r="J142" s="18">
        <f t="shared" si="34"/>
        <v>67585.64</v>
      </c>
      <c r="K142" s="37">
        <f t="shared" si="35"/>
        <v>0.6591405945228993</v>
      </c>
      <c r="L142" s="37">
        <f t="shared" si="36"/>
        <v>-0.91608293672466257</v>
      </c>
      <c r="M142" s="37">
        <f t="shared" si="37"/>
        <v>-0.67651306858079108</v>
      </c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2:25" s="17" customFormat="1" ht="12" customHeight="1" x14ac:dyDescent="0.2">
      <c r="B143" s="43" t="s">
        <v>199</v>
      </c>
      <c r="C143" s="17" t="s">
        <v>200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f t="shared" si="33"/>
        <v>0</v>
      </c>
      <c r="J143" s="18">
        <f t="shared" si="34"/>
        <v>0</v>
      </c>
      <c r="K143" s="37" t="str">
        <f t="shared" si="35"/>
        <v>NA</v>
      </c>
      <c r="L143" s="37" t="str">
        <f t="shared" si="36"/>
        <v>NA</v>
      </c>
      <c r="M143" s="37" t="str">
        <f t="shared" si="37"/>
        <v>NA</v>
      </c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2:25" s="17" customFormat="1" ht="12" customHeight="1" x14ac:dyDescent="0.2">
      <c r="B144" s="43" t="s">
        <v>203</v>
      </c>
      <c r="C144" s="17" t="s">
        <v>204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f t="shared" si="33"/>
        <v>0</v>
      </c>
      <c r="J144" s="18">
        <f t="shared" si="34"/>
        <v>0</v>
      </c>
      <c r="K144" s="37" t="str">
        <f t="shared" si="35"/>
        <v>NA</v>
      </c>
      <c r="L144" s="37" t="str">
        <f t="shared" si="36"/>
        <v>NA</v>
      </c>
      <c r="M144" s="37" t="str">
        <f t="shared" si="37"/>
        <v>NA</v>
      </c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s="17" customFormat="1" ht="12" customHeight="1" x14ac:dyDescent="0.2">
      <c r="B145" s="43" t="s">
        <v>209</v>
      </c>
      <c r="C145" s="17" t="s">
        <v>210</v>
      </c>
      <c r="D145" s="18">
        <v>7000</v>
      </c>
      <c r="E145" s="18">
        <v>7000</v>
      </c>
      <c r="F145" s="18">
        <v>0</v>
      </c>
      <c r="G145" s="18">
        <v>5620</v>
      </c>
      <c r="H145" s="18">
        <v>0</v>
      </c>
      <c r="I145" s="18">
        <f t="shared" si="33"/>
        <v>5620</v>
      </c>
      <c r="J145" s="18">
        <f t="shared" si="34"/>
        <v>1380</v>
      </c>
      <c r="K145" s="37">
        <f t="shared" si="35"/>
        <v>0.19714285714285715</v>
      </c>
      <c r="L145" s="37">
        <f t="shared" si="36"/>
        <v>-1</v>
      </c>
      <c r="M145" s="37">
        <f t="shared" si="37"/>
        <v>-3.6571428571428671E-2</v>
      </c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s="17" customFormat="1" ht="12" customHeight="1" x14ac:dyDescent="0.2">
      <c r="B146" s="43" t="s">
        <v>211</v>
      </c>
      <c r="C146" s="17" t="s">
        <v>212</v>
      </c>
      <c r="D146" s="18">
        <v>15000</v>
      </c>
      <c r="E146" s="18">
        <v>4540</v>
      </c>
      <c r="F146" s="18">
        <v>0</v>
      </c>
      <c r="G146" s="18">
        <v>4540</v>
      </c>
      <c r="H146" s="18">
        <v>0</v>
      </c>
      <c r="I146" s="18">
        <f t="shared" si="33"/>
        <v>4540</v>
      </c>
      <c r="J146" s="18">
        <f t="shared" si="34"/>
        <v>0</v>
      </c>
      <c r="K146" s="37">
        <f t="shared" si="35"/>
        <v>0</v>
      </c>
      <c r="L146" s="37">
        <f t="shared" si="36"/>
        <v>-1</v>
      </c>
      <c r="M146" s="37">
        <f t="shared" si="37"/>
        <v>0.20000000000000009</v>
      </c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s="17" customFormat="1" ht="12" customHeight="1" x14ac:dyDescent="0.2">
      <c r="B147" s="43" t="s">
        <v>245</v>
      </c>
      <c r="C147" s="17" t="s">
        <v>246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f t="shared" si="33"/>
        <v>0</v>
      </c>
      <c r="J147" s="18">
        <f t="shared" si="34"/>
        <v>0</v>
      </c>
      <c r="K147" s="37" t="str">
        <f t="shared" si="35"/>
        <v>NA</v>
      </c>
      <c r="L147" s="37" t="str">
        <f t="shared" si="36"/>
        <v>NA</v>
      </c>
      <c r="M147" s="37" t="str">
        <f t="shared" si="37"/>
        <v>NA</v>
      </c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s="17" customFormat="1" ht="12" customHeight="1" x14ac:dyDescent="0.2">
      <c r="B148" s="43" t="s">
        <v>213</v>
      </c>
      <c r="C148" s="17" t="s">
        <v>214</v>
      </c>
      <c r="D148" s="18">
        <v>65023.240000000005</v>
      </c>
      <c r="E148" s="18">
        <v>62137.73</v>
      </c>
      <c r="F148" s="18">
        <v>0</v>
      </c>
      <c r="G148" s="18">
        <v>5758</v>
      </c>
      <c r="H148" s="18">
        <v>1968</v>
      </c>
      <c r="I148" s="18">
        <f t="shared" si="33"/>
        <v>7726</v>
      </c>
      <c r="J148" s="18">
        <f t="shared" si="34"/>
        <v>54411.73</v>
      </c>
      <c r="K148" s="37">
        <f t="shared" si="35"/>
        <v>0.87566330472645204</v>
      </c>
      <c r="L148" s="37">
        <f t="shared" si="36"/>
        <v>-1</v>
      </c>
      <c r="M148" s="37">
        <f t="shared" si="37"/>
        <v>-0.88880185999713857</v>
      </c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s="17" customFormat="1" ht="12" customHeight="1" x14ac:dyDescent="0.2">
      <c r="B149" s="43" t="s">
        <v>215</v>
      </c>
      <c r="C149" s="17" t="s">
        <v>216</v>
      </c>
      <c r="D149" s="18">
        <v>1006500</v>
      </c>
      <c r="E149" s="18">
        <v>464107</v>
      </c>
      <c r="F149" s="18">
        <v>0</v>
      </c>
      <c r="G149" s="18">
        <v>750</v>
      </c>
      <c r="H149" s="18">
        <v>0</v>
      </c>
      <c r="I149" s="18">
        <f t="shared" si="33"/>
        <v>750</v>
      </c>
      <c r="J149" s="18">
        <f t="shared" si="34"/>
        <v>463357</v>
      </c>
      <c r="K149" s="37">
        <f t="shared" si="35"/>
        <v>0.99838399334636196</v>
      </c>
      <c r="L149" s="37">
        <f t="shared" si="36"/>
        <v>-1</v>
      </c>
      <c r="M149" s="37">
        <f t="shared" si="37"/>
        <v>-0.99806079201563436</v>
      </c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s="17" customFormat="1" ht="12" customHeight="1" x14ac:dyDescent="0.2">
      <c r="A150" s="71" t="s">
        <v>247</v>
      </c>
      <c r="B150" s="72"/>
      <c r="C150" s="71"/>
      <c r="D150" s="59">
        <v>138865764.02000001</v>
      </c>
      <c r="E150" s="59">
        <v>137728540.63999996</v>
      </c>
      <c r="F150" s="59">
        <v>6718679.8199999984</v>
      </c>
      <c r="G150" s="59">
        <v>56506058.420000009</v>
      </c>
      <c r="H150" s="59">
        <v>1694895.1500000004</v>
      </c>
      <c r="I150" s="59">
        <f t="shared" si="33"/>
        <v>58200953.570000008</v>
      </c>
      <c r="J150" s="59">
        <f t="shared" si="34"/>
        <v>79527587.069999948</v>
      </c>
      <c r="K150" s="60">
        <f t="shared" si="35"/>
        <v>0.57742270919628891</v>
      </c>
      <c r="L150" s="60">
        <f t="shared" si="36"/>
        <v>-0.95121795534331888</v>
      </c>
      <c r="M150" s="60">
        <f t="shared" si="37"/>
        <v>-0.50767451837569955</v>
      </c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s="17" customFormat="1" ht="12" customHeight="1" x14ac:dyDescent="0.2">
      <c r="A151" s="17" t="s">
        <v>248</v>
      </c>
      <c r="B151" s="43" t="s">
        <v>110</v>
      </c>
      <c r="C151" s="17" t="s">
        <v>111</v>
      </c>
      <c r="D151" s="18">
        <v>0</v>
      </c>
      <c r="E151" s="18">
        <v>8500</v>
      </c>
      <c r="F151" s="18">
        <v>176</v>
      </c>
      <c r="G151" s="18">
        <v>4884.18</v>
      </c>
      <c r="H151" s="18">
        <v>0</v>
      </c>
      <c r="I151" s="18">
        <f t="shared" si="33"/>
        <v>4884.18</v>
      </c>
      <c r="J151" s="18">
        <f t="shared" si="34"/>
        <v>3615.8199999999997</v>
      </c>
      <c r="K151" s="37">
        <f t="shared" si="35"/>
        <v>0.42539058823529408</v>
      </c>
      <c r="L151" s="37">
        <f t="shared" si="36"/>
        <v>-0.97929411764705887</v>
      </c>
      <c r="M151" s="37">
        <f t="shared" si="37"/>
        <v>-0.31046870588235298</v>
      </c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s="17" customFormat="1" ht="12" customHeight="1" x14ac:dyDescent="0.2">
      <c r="B152" s="43" t="s">
        <v>112</v>
      </c>
      <c r="C152" s="17" t="s">
        <v>113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f t="shared" si="33"/>
        <v>0</v>
      </c>
      <c r="J152" s="18">
        <f t="shared" si="34"/>
        <v>0</v>
      </c>
      <c r="K152" s="37" t="str">
        <f t="shared" si="35"/>
        <v>NA</v>
      </c>
      <c r="L152" s="37" t="str">
        <f t="shared" si="36"/>
        <v>NA</v>
      </c>
      <c r="M152" s="37" t="str">
        <f t="shared" si="37"/>
        <v>NA</v>
      </c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s="17" customFormat="1" ht="12" customHeight="1" x14ac:dyDescent="0.2">
      <c r="B153" s="43" t="s">
        <v>117</v>
      </c>
      <c r="C153" s="17" t="s">
        <v>118</v>
      </c>
      <c r="D153" s="18">
        <v>5083000</v>
      </c>
      <c r="E153" s="18">
        <v>556489</v>
      </c>
      <c r="F153" s="18">
        <v>14050</v>
      </c>
      <c r="G153" s="18">
        <v>476403.97</v>
      </c>
      <c r="H153" s="18">
        <v>0</v>
      </c>
      <c r="I153" s="18">
        <f t="shared" si="33"/>
        <v>476403.97</v>
      </c>
      <c r="J153" s="18">
        <f t="shared" si="34"/>
        <v>80085.030000000028</v>
      </c>
      <c r="K153" s="37">
        <f t="shared" si="35"/>
        <v>0.14391125431050752</v>
      </c>
      <c r="L153" s="37">
        <f t="shared" si="36"/>
        <v>-0.97475242098226555</v>
      </c>
      <c r="M153" s="37">
        <f t="shared" si="37"/>
        <v>2.7306494827390872E-2</v>
      </c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s="17" customFormat="1" ht="12" customHeight="1" x14ac:dyDescent="0.2">
      <c r="B154" s="43" t="s">
        <v>249</v>
      </c>
      <c r="C154" s="17" t="s">
        <v>250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f t="shared" si="33"/>
        <v>0</v>
      </c>
      <c r="J154" s="18">
        <f t="shared" si="34"/>
        <v>0</v>
      </c>
      <c r="K154" s="37" t="str">
        <f t="shared" si="35"/>
        <v>NA</v>
      </c>
      <c r="L154" s="37" t="str">
        <f t="shared" si="36"/>
        <v>NA</v>
      </c>
      <c r="M154" s="37" t="str">
        <f t="shared" si="37"/>
        <v>NA</v>
      </c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s="17" customFormat="1" ht="12" customHeight="1" x14ac:dyDescent="0.2">
      <c r="B155" s="43" t="s">
        <v>127</v>
      </c>
      <c r="C155" s="17" t="s">
        <v>128</v>
      </c>
      <c r="D155" s="18">
        <v>45395.25</v>
      </c>
      <c r="E155" s="18">
        <v>45395.25</v>
      </c>
      <c r="F155" s="18">
        <v>0</v>
      </c>
      <c r="G155" s="18">
        <v>0</v>
      </c>
      <c r="H155" s="18">
        <v>0</v>
      </c>
      <c r="I155" s="18">
        <f t="shared" si="33"/>
        <v>0</v>
      </c>
      <c r="J155" s="18">
        <f t="shared" si="34"/>
        <v>45395.25</v>
      </c>
      <c r="K155" s="37">
        <f t="shared" si="35"/>
        <v>1</v>
      </c>
      <c r="L155" s="37">
        <f t="shared" si="36"/>
        <v>-1</v>
      </c>
      <c r="M155" s="37">
        <f t="shared" si="37"/>
        <v>-1</v>
      </c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s="17" customFormat="1" ht="12" customHeight="1" x14ac:dyDescent="0.2">
      <c r="B156" s="43" t="s">
        <v>129</v>
      </c>
      <c r="C156" s="17" t="s">
        <v>130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f t="shared" si="33"/>
        <v>0</v>
      </c>
      <c r="J156" s="18">
        <f t="shared" si="34"/>
        <v>0</v>
      </c>
      <c r="K156" s="37" t="str">
        <f t="shared" si="35"/>
        <v>NA</v>
      </c>
      <c r="L156" s="37" t="str">
        <f t="shared" si="36"/>
        <v>NA</v>
      </c>
      <c r="M156" s="37" t="str">
        <f t="shared" si="37"/>
        <v>NA</v>
      </c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s="17" customFormat="1" ht="12" customHeight="1" x14ac:dyDescent="0.2">
      <c r="B157" s="43" t="s">
        <v>131</v>
      </c>
      <c r="C157" s="17" t="s">
        <v>132</v>
      </c>
      <c r="D157" s="18"/>
      <c r="E157" s="18"/>
      <c r="F157" s="18">
        <v>0</v>
      </c>
      <c r="G157" s="18">
        <v>0</v>
      </c>
      <c r="H157" s="18">
        <v>0</v>
      </c>
      <c r="I157" s="18">
        <f t="shared" si="33"/>
        <v>0</v>
      </c>
      <c r="J157" s="18">
        <f t="shared" si="34"/>
        <v>0</v>
      </c>
      <c r="K157" s="37" t="str">
        <f t="shared" si="35"/>
        <v>NA</v>
      </c>
      <c r="L157" s="37" t="str">
        <f t="shared" si="36"/>
        <v>NA</v>
      </c>
      <c r="M157" s="37" t="str">
        <f t="shared" si="37"/>
        <v>NA</v>
      </c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s="17" customFormat="1" ht="12" customHeight="1" x14ac:dyDescent="0.2">
      <c r="B158" s="43" t="s">
        <v>133</v>
      </c>
      <c r="C158" s="17" t="s">
        <v>134</v>
      </c>
      <c r="D158" s="18"/>
      <c r="E158" s="18"/>
      <c r="F158" s="18">
        <v>9897.44</v>
      </c>
      <c r="G158" s="18">
        <v>9897.44</v>
      </c>
      <c r="H158" s="18">
        <v>0</v>
      </c>
      <c r="I158" s="18">
        <f t="shared" si="33"/>
        <v>9897.44</v>
      </c>
      <c r="J158" s="18">
        <f t="shared" si="34"/>
        <v>-9897.44</v>
      </c>
      <c r="K158" s="37" t="str">
        <f t="shared" si="35"/>
        <v>NA</v>
      </c>
      <c r="L158" s="37" t="str">
        <f t="shared" si="36"/>
        <v>NA</v>
      </c>
      <c r="M158" s="37" t="str">
        <f t="shared" si="37"/>
        <v>NA</v>
      </c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s="17" customFormat="1" ht="12" customHeight="1" x14ac:dyDescent="0.2">
      <c r="B159" s="43" t="s">
        <v>223</v>
      </c>
      <c r="C159" s="17" t="s">
        <v>224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f t="shared" si="33"/>
        <v>0</v>
      </c>
      <c r="J159" s="18">
        <f t="shared" si="34"/>
        <v>0</v>
      </c>
      <c r="K159" s="37" t="str">
        <f t="shared" si="35"/>
        <v>NA</v>
      </c>
      <c r="L159" s="37" t="str">
        <f t="shared" si="36"/>
        <v>NA</v>
      </c>
      <c r="M159" s="37" t="str">
        <f t="shared" si="37"/>
        <v>NA</v>
      </c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17" customFormat="1" ht="12" customHeight="1" x14ac:dyDescent="0.2">
      <c r="B160" s="43" t="s">
        <v>137</v>
      </c>
      <c r="C160" s="17" t="s">
        <v>138</v>
      </c>
      <c r="D160" s="18"/>
      <c r="E160" s="18"/>
      <c r="F160" s="18">
        <v>180199.2</v>
      </c>
      <c r="G160" s="18">
        <v>180199.2</v>
      </c>
      <c r="H160" s="18">
        <v>0</v>
      </c>
      <c r="I160" s="18">
        <f t="shared" si="33"/>
        <v>180199.2</v>
      </c>
      <c r="J160" s="18">
        <f t="shared" si="34"/>
        <v>-180199.2</v>
      </c>
      <c r="K160" s="37" t="str">
        <f t="shared" si="35"/>
        <v>NA</v>
      </c>
      <c r="L160" s="37" t="str">
        <f t="shared" si="36"/>
        <v>NA</v>
      </c>
      <c r="M160" s="37" t="str">
        <f t="shared" si="37"/>
        <v>NA</v>
      </c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2:25" s="17" customFormat="1" ht="12" customHeight="1" x14ac:dyDescent="0.2">
      <c r="B161" s="43" t="s">
        <v>229</v>
      </c>
      <c r="C161" s="17" t="s">
        <v>230</v>
      </c>
      <c r="D161" s="18">
        <v>270695</v>
      </c>
      <c r="E161" s="18">
        <v>270695</v>
      </c>
      <c r="F161" s="18">
        <v>24769.45</v>
      </c>
      <c r="G161" s="18">
        <v>203538.45</v>
      </c>
      <c r="H161" s="18">
        <v>0</v>
      </c>
      <c r="I161" s="18">
        <f t="shared" si="33"/>
        <v>203538.45</v>
      </c>
      <c r="J161" s="18">
        <f t="shared" si="34"/>
        <v>67156.549999999988</v>
      </c>
      <c r="K161" s="37">
        <f t="shared" si="35"/>
        <v>0.24808936256672634</v>
      </c>
      <c r="L161" s="37">
        <f t="shared" si="36"/>
        <v>-0.90849683222815336</v>
      </c>
      <c r="M161" s="37">
        <f t="shared" si="37"/>
        <v>-9.7707235080071689E-2</v>
      </c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2:25" s="17" customFormat="1" ht="12" customHeight="1" x14ac:dyDescent="0.2">
      <c r="B162" s="43" t="s">
        <v>141</v>
      </c>
      <c r="C162" s="17" t="s">
        <v>142</v>
      </c>
      <c r="D162" s="18">
        <v>3746469.29</v>
      </c>
      <c r="E162" s="18">
        <v>3313036.29</v>
      </c>
      <c r="F162" s="18">
        <v>155216.81999999998</v>
      </c>
      <c r="G162" s="18">
        <v>1616156.48</v>
      </c>
      <c r="H162" s="18">
        <v>0</v>
      </c>
      <c r="I162" s="18">
        <f t="shared" si="33"/>
        <v>1616156.48</v>
      </c>
      <c r="J162" s="18">
        <f t="shared" si="34"/>
        <v>1696879.81</v>
      </c>
      <c r="K162" s="37">
        <f t="shared" si="35"/>
        <v>0.51218268122260746</v>
      </c>
      <c r="L162" s="37">
        <f t="shared" si="36"/>
        <v>-0.95314967708971288</v>
      </c>
      <c r="M162" s="37">
        <f t="shared" si="37"/>
        <v>-0.41461921746712888</v>
      </c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2:25" s="17" customFormat="1" ht="12" customHeight="1" x14ac:dyDescent="0.2">
      <c r="B163" s="43" t="s">
        <v>231</v>
      </c>
      <c r="C163" s="17" t="s">
        <v>232</v>
      </c>
      <c r="D163" s="18">
        <v>5659295.7299999995</v>
      </c>
      <c r="E163" s="18">
        <v>5659295.7299999995</v>
      </c>
      <c r="F163" s="18">
        <v>408364.58000000007</v>
      </c>
      <c r="G163" s="18">
        <v>4933516.9099999992</v>
      </c>
      <c r="H163" s="18">
        <v>0</v>
      </c>
      <c r="I163" s="18">
        <f t="shared" si="33"/>
        <v>4933516.9099999992</v>
      </c>
      <c r="J163" s="18">
        <f t="shared" si="34"/>
        <v>725778.8200000003</v>
      </c>
      <c r="K163" s="37">
        <f t="shared" si="35"/>
        <v>0.12824543099111033</v>
      </c>
      <c r="L163" s="37">
        <f t="shared" si="36"/>
        <v>-0.92784180232263636</v>
      </c>
      <c r="M163" s="37">
        <f t="shared" si="37"/>
        <v>4.610548281066764E-2</v>
      </c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2:25" s="17" customFormat="1" ht="12" customHeight="1" x14ac:dyDescent="0.2">
      <c r="B164" s="43" t="s">
        <v>143</v>
      </c>
      <c r="C164" s="17" t="s">
        <v>144</v>
      </c>
      <c r="D164" s="18">
        <v>287043.32999999996</v>
      </c>
      <c r="E164" s="18">
        <v>307110.82999999996</v>
      </c>
      <c r="F164" s="18">
        <v>1464.16</v>
      </c>
      <c r="G164" s="18">
        <v>188135.84</v>
      </c>
      <c r="H164" s="18">
        <v>0</v>
      </c>
      <c r="I164" s="18">
        <f t="shared" si="33"/>
        <v>188135.84</v>
      </c>
      <c r="J164" s="18">
        <f t="shared" si="34"/>
        <v>118974.98999999996</v>
      </c>
      <c r="K164" s="37">
        <f t="shared" si="35"/>
        <v>0.38740082855430391</v>
      </c>
      <c r="L164" s="37">
        <f t="shared" si="36"/>
        <v>-0.99523247031047402</v>
      </c>
      <c r="M164" s="37">
        <f t="shared" si="37"/>
        <v>-0.26488099426516476</v>
      </c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</row>
    <row r="165" spans="2:25" s="17" customFormat="1" ht="12" customHeight="1" x14ac:dyDescent="0.2">
      <c r="B165" s="43" t="s">
        <v>145</v>
      </c>
      <c r="C165" s="17" t="s">
        <v>146</v>
      </c>
      <c r="D165" s="18">
        <v>51500</v>
      </c>
      <c r="E165" s="18">
        <v>59632.5</v>
      </c>
      <c r="F165" s="18">
        <v>0</v>
      </c>
      <c r="G165" s="18">
        <v>0</v>
      </c>
      <c r="H165" s="18">
        <v>0</v>
      </c>
      <c r="I165" s="18">
        <f t="shared" si="33"/>
        <v>0</v>
      </c>
      <c r="J165" s="18">
        <f t="shared" si="34"/>
        <v>59632.5</v>
      </c>
      <c r="K165" s="37">
        <f t="shared" si="35"/>
        <v>1</v>
      </c>
      <c r="L165" s="37">
        <f t="shared" si="36"/>
        <v>-1</v>
      </c>
      <c r="M165" s="37">
        <f t="shared" si="37"/>
        <v>-1</v>
      </c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</row>
    <row r="166" spans="2:25" s="17" customFormat="1" ht="12" customHeight="1" x14ac:dyDescent="0.2">
      <c r="B166" s="43" t="s">
        <v>149</v>
      </c>
      <c r="C166" s="17" t="s">
        <v>150</v>
      </c>
      <c r="D166" s="18">
        <v>1026270</v>
      </c>
      <c r="E166" s="18">
        <v>1026270</v>
      </c>
      <c r="F166" s="18">
        <v>61248.89</v>
      </c>
      <c r="G166" s="18">
        <v>387233.09</v>
      </c>
      <c r="H166" s="18">
        <v>0</v>
      </c>
      <c r="I166" s="18">
        <f t="shared" si="33"/>
        <v>387233.09</v>
      </c>
      <c r="J166" s="18">
        <f t="shared" si="34"/>
        <v>639036.90999999992</v>
      </c>
      <c r="K166" s="37">
        <f t="shared" si="35"/>
        <v>0.62267912927397262</v>
      </c>
      <c r="L166" s="37">
        <f t="shared" si="36"/>
        <v>-0.94031893166515634</v>
      </c>
      <c r="M166" s="37">
        <f t="shared" si="37"/>
        <v>-0.54721495512876728</v>
      </c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</row>
    <row r="167" spans="2:25" s="17" customFormat="1" ht="12" customHeight="1" x14ac:dyDescent="0.2">
      <c r="B167" s="43" t="s">
        <v>151</v>
      </c>
      <c r="C167" s="17" t="s">
        <v>152</v>
      </c>
      <c r="D167" s="18">
        <v>1830128.4</v>
      </c>
      <c r="E167" s="18">
        <v>1835029.4</v>
      </c>
      <c r="F167" s="18">
        <v>158861.44999999995</v>
      </c>
      <c r="G167" s="18">
        <v>1419205.3099999998</v>
      </c>
      <c r="H167" s="18">
        <v>0</v>
      </c>
      <c r="I167" s="18">
        <f t="shared" si="33"/>
        <v>1419205.3099999998</v>
      </c>
      <c r="J167" s="18">
        <f t="shared" si="34"/>
        <v>415824.09000000008</v>
      </c>
      <c r="K167" s="37">
        <f t="shared" si="35"/>
        <v>0.22660350291935383</v>
      </c>
      <c r="L167" s="37">
        <f t="shared" si="36"/>
        <v>-0.91342838975767915</v>
      </c>
      <c r="M167" s="37">
        <f t="shared" si="37"/>
        <v>-7.192420350322469E-2</v>
      </c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</row>
    <row r="168" spans="2:25" s="17" customFormat="1" ht="12" customHeight="1" x14ac:dyDescent="0.2">
      <c r="B168" s="43" t="s">
        <v>163</v>
      </c>
      <c r="C168" s="17" t="s">
        <v>164</v>
      </c>
      <c r="D168" s="18">
        <v>271789.09000000003</v>
      </c>
      <c r="E168" s="18">
        <v>262514.09000000003</v>
      </c>
      <c r="F168" s="18">
        <v>12466.840000000004</v>
      </c>
      <c r="G168" s="18">
        <v>131451.89000000001</v>
      </c>
      <c r="H168" s="18">
        <v>0</v>
      </c>
      <c r="I168" s="18">
        <f t="shared" si="33"/>
        <v>131451.89000000001</v>
      </c>
      <c r="J168" s="18">
        <f t="shared" si="34"/>
        <v>131062.20000000001</v>
      </c>
      <c r="K168" s="37">
        <f t="shared" si="35"/>
        <v>0.49925777317324188</v>
      </c>
      <c r="L168" s="37">
        <f t="shared" si="36"/>
        <v>-0.95250982528214012</v>
      </c>
      <c r="M168" s="37">
        <f t="shared" si="37"/>
        <v>-0.39910932780789016</v>
      </c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</row>
    <row r="169" spans="2:25" s="17" customFormat="1" ht="12" customHeight="1" x14ac:dyDescent="0.2">
      <c r="B169" s="43" t="s">
        <v>165</v>
      </c>
      <c r="C169" s="17" t="s">
        <v>166</v>
      </c>
      <c r="D169" s="18">
        <v>1846586.23</v>
      </c>
      <c r="E169" s="18">
        <v>1670618.0099999998</v>
      </c>
      <c r="F169" s="18">
        <v>398528.46</v>
      </c>
      <c r="G169" s="18">
        <v>795146.26</v>
      </c>
      <c r="H169" s="18">
        <v>46020.01</v>
      </c>
      <c r="I169" s="18">
        <f t="shared" si="33"/>
        <v>841166.27</v>
      </c>
      <c r="J169" s="18">
        <f t="shared" si="34"/>
        <v>829451.73999999976</v>
      </c>
      <c r="K169" s="37">
        <f t="shared" si="35"/>
        <v>0.49649395315689182</v>
      </c>
      <c r="L169" s="37">
        <f t="shared" si="36"/>
        <v>-0.76144848336694271</v>
      </c>
      <c r="M169" s="37">
        <f t="shared" si="37"/>
        <v>-0.42884878153564254</v>
      </c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</row>
    <row r="170" spans="2:25" s="17" customFormat="1" ht="12" customHeight="1" x14ac:dyDescent="0.2">
      <c r="B170" s="43" t="s">
        <v>251</v>
      </c>
      <c r="C170" s="17" t="s">
        <v>252</v>
      </c>
      <c r="D170" s="18">
        <v>100000</v>
      </c>
      <c r="E170" s="18">
        <v>100000</v>
      </c>
      <c r="F170" s="18">
        <v>0</v>
      </c>
      <c r="G170" s="18">
        <v>0</v>
      </c>
      <c r="H170" s="18">
        <v>0</v>
      </c>
      <c r="I170" s="18">
        <f t="shared" si="33"/>
        <v>0</v>
      </c>
      <c r="J170" s="18">
        <f t="shared" si="34"/>
        <v>100000</v>
      </c>
      <c r="K170" s="37">
        <f t="shared" si="35"/>
        <v>1</v>
      </c>
      <c r="L170" s="37">
        <f t="shared" si="36"/>
        <v>-1</v>
      </c>
      <c r="M170" s="37">
        <f t="shared" si="37"/>
        <v>-1</v>
      </c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</row>
    <row r="171" spans="2:25" s="17" customFormat="1" ht="12" customHeight="1" x14ac:dyDescent="0.2">
      <c r="B171" s="43" t="s">
        <v>253</v>
      </c>
      <c r="C171" s="17" t="s">
        <v>254</v>
      </c>
      <c r="D171" s="18">
        <v>0</v>
      </c>
      <c r="E171" s="18">
        <v>0</v>
      </c>
      <c r="F171" s="18">
        <v>0</v>
      </c>
      <c r="G171" s="18">
        <v>7320</v>
      </c>
      <c r="H171" s="18">
        <v>0</v>
      </c>
      <c r="I171" s="18">
        <f t="shared" si="33"/>
        <v>7320</v>
      </c>
      <c r="J171" s="18">
        <f t="shared" si="34"/>
        <v>-7320</v>
      </c>
      <c r="K171" s="37" t="str">
        <f t="shared" si="35"/>
        <v>NA</v>
      </c>
      <c r="L171" s="37" t="str">
        <f t="shared" si="36"/>
        <v>NA</v>
      </c>
      <c r="M171" s="37" t="str">
        <f t="shared" si="37"/>
        <v>NA</v>
      </c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</row>
    <row r="172" spans="2:25" s="17" customFormat="1" ht="12" customHeight="1" x14ac:dyDescent="0.2">
      <c r="B172" s="43" t="s">
        <v>175</v>
      </c>
      <c r="C172" s="17" t="s">
        <v>176</v>
      </c>
      <c r="D172" s="18">
        <v>318080.01</v>
      </c>
      <c r="E172" s="18">
        <v>334067.51</v>
      </c>
      <c r="F172" s="18">
        <v>0</v>
      </c>
      <c r="G172" s="18">
        <v>22907.5</v>
      </c>
      <c r="H172" s="18">
        <v>68184.710000000006</v>
      </c>
      <c r="I172" s="18">
        <f t="shared" si="33"/>
        <v>91092.21</v>
      </c>
      <c r="J172" s="18">
        <f t="shared" si="34"/>
        <v>242975.3</v>
      </c>
      <c r="K172" s="37">
        <f t="shared" si="35"/>
        <v>0.72732394718660298</v>
      </c>
      <c r="L172" s="37">
        <f t="shared" si="36"/>
        <v>-1</v>
      </c>
      <c r="M172" s="37">
        <f t="shared" si="37"/>
        <v>-0.91771423686188458</v>
      </c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</row>
    <row r="173" spans="2:25" s="17" customFormat="1" ht="12" customHeight="1" x14ac:dyDescent="0.2">
      <c r="B173" s="43" t="s">
        <v>255</v>
      </c>
      <c r="C173" s="17" t="s">
        <v>256</v>
      </c>
      <c r="D173" s="18">
        <v>6740</v>
      </c>
      <c r="E173" s="18">
        <v>6740</v>
      </c>
      <c r="F173" s="18">
        <v>0</v>
      </c>
      <c r="G173" s="18">
        <v>0</v>
      </c>
      <c r="H173" s="18">
        <v>0</v>
      </c>
      <c r="I173" s="18">
        <f t="shared" si="33"/>
        <v>0</v>
      </c>
      <c r="J173" s="18">
        <f t="shared" si="34"/>
        <v>6740</v>
      </c>
      <c r="K173" s="37">
        <f t="shared" si="35"/>
        <v>1</v>
      </c>
      <c r="L173" s="37">
        <f t="shared" si="36"/>
        <v>-1</v>
      </c>
      <c r="M173" s="37">
        <f t="shared" si="37"/>
        <v>-1</v>
      </c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</row>
    <row r="174" spans="2:25" s="17" customFormat="1" ht="12" customHeight="1" x14ac:dyDescent="0.2">
      <c r="B174" s="43" t="s">
        <v>177</v>
      </c>
      <c r="C174" s="17" t="s">
        <v>178</v>
      </c>
      <c r="D174" s="18">
        <v>0</v>
      </c>
      <c r="E174" s="18">
        <v>525</v>
      </c>
      <c r="F174" s="18">
        <v>0</v>
      </c>
      <c r="G174" s="18">
        <v>525</v>
      </c>
      <c r="H174" s="18">
        <v>0</v>
      </c>
      <c r="I174" s="18">
        <f t="shared" si="33"/>
        <v>525</v>
      </c>
      <c r="J174" s="18">
        <f t="shared" si="34"/>
        <v>0</v>
      </c>
      <c r="K174" s="37">
        <f t="shared" si="35"/>
        <v>0</v>
      </c>
      <c r="L174" s="37">
        <f t="shared" si="36"/>
        <v>-1</v>
      </c>
      <c r="M174" s="37">
        <f t="shared" si="37"/>
        <v>0.2</v>
      </c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</row>
    <row r="175" spans="2:25" s="17" customFormat="1" ht="12" customHeight="1" x14ac:dyDescent="0.2">
      <c r="B175" s="43" t="s">
        <v>179</v>
      </c>
      <c r="C175" s="17" t="s">
        <v>180</v>
      </c>
      <c r="D175" s="18">
        <v>5450</v>
      </c>
      <c r="E175" s="18">
        <v>6645</v>
      </c>
      <c r="F175" s="18">
        <v>0</v>
      </c>
      <c r="G175" s="18">
        <v>3360.69</v>
      </c>
      <c r="H175" s="18">
        <v>0</v>
      </c>
      <c r="I175" s="18">
        <f t="shared" si="33"/>
        <v>3360.69</v>
      </c>
      <c r="J175" s="18">
        <f t="shared" si="34"/>
        <v>3284.31</v>
      </c>
      <c r="K175" s="37">
        <f t="shared" si="35"/>
        <v>0.49425282167042889</v>
      </c>
      <c r="L175" s="37">
        <f t="shared" si="36"/>
        <v>-1</v>
      </c>
      <c r="M175" s="37">
        <f t="shared" si="37"/>
        <v>-0.39310338600451467</v>
      </c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</row>
    <row r="176" spans="2:25" s="17" customFormat="1" ht="12" customHeight="1" x14ac:dyDescent="0.2">
      <c r="B176" s="43" t="s">
        <v>181</v>
      </c>
      <c r="C176" s="17" t="s">
        <v>182</v>
      </c>
      <c r="D176" s="18">
        <v>1220000</v>
      </c>
      <c r="E176" s="18">
        <v>1273999</v>
      </c>
      <c r="F176" s="18">
        <v>0</v>
      </c>
      <c r="G176" s="18">
        <v>1202732.54</v>
      </c>
      <c r="H176" s="18">
        <v>0</v>
      </c>
      <c r="I176" s="18">
        <f t="shared" si="33"/>
        <v>1202732.54</v>
      </c>
      <c r="J176" s="18">
        <f t="shared" si="34"/>
        <v>71266.459999999963</v>
      </c>
      <c r="K176" s="37">
        <f t="shared" si="35"/>
        <v>5.5939180486012909E-2</v>
      </c>
      <c r="L176" s="37">
        <f t="shared" si="36"/>
        <v>-1</v>
      </c>
      <c r="M176" s="37">
        <f t="shared" si="37"/>
        <v>0.13287298341678458</v>
      </c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</row>
    <row r="177" spans="1:25" s="17" customFormat="1" ht="12" customHeight="1" x14ac:dyDescent="0.2">
      <c r="B177" s="43" t="s">
        <v>183</v>
      </c>
      <c r="C177" s="17" t="s">
        <v>184</v>
      </c>
      <c r="D177" s="18">
        <v>329528</v>
      </c>
      <c r="E177" s="18">
        <v>322992</v>
      </c>
      <c r="F177" s="18">
        <v>2351.6800000000003</v>
      </c>
      <c r="G177" s="18">
        <v>75533.58</v>
      </c>
      <c r="H177" s="18">
        <v>52.7</v>
      </c>
      <c r="I177" s="18">
        <f t="shared" si="33"/>
        <v>75586.28</v>
      </c>
      <c r="J177" s="18">
        <f t="shared" si="34"/>
        <v>247405.72</v>
      </c>
      <c r="K177" s="37">
        <f t="shared" si="35"/>
        <v>0.76598095308862135</v>
      </c>
      <c r="L177" s="37">
        <f t="shared" si="36"/>
        <v>-0.99271907663347703</v>
      </c>
      <c r="M177" s="37">
        <f t="shared" si="37"/>
        <v>-0.71937293802942481</v>
      </c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</row>
    <row r="178" spans="1:25" s="17" customFormat="1" ht="12" customHeight="1" x14ac:dyDescent="0.2">
      <c r="B178" s="43" t="s">
        <v>189</v>
      </c>
      <c r="C178" s="17" t="s">
        <v>190</v>
      </c>
      <c r="D178" s="18">
        <v>428956.17</v>
      </c>
      <c r="E178" s="18">
        <v>342210.45999999996</v>
      </c>
      <c r="F178" s="18">
        <v>16561.039999999997</v>
      </c>
      <c r="G178" s="18">
        <v>105336.47</v>
      </c>
      <c r="H178" s="18">
        <v>17806.68</v>
      </c>
      <c r="I178" s="18">
        <f t="shared" si="33"/>
        <v>123143.15</v>
      </c>
      <c r="J178" s="18">
        <f t="shared" si="34"/>
        <v>219067.30999999997</v>
      </c>
      <c r="K178" s="37">
        <f t="shared" si="35"/>
        <v>0.64015375216759884</v>
      </c>
      <c r="L178" s="37">
        <f t="shared" si="36"/>
        <v>-0.9516056873305393</v>
      </c>
      <c r="M178" s="37">
        <f t="shared" si="37"/>
        <v>-0.63062565650389524</v>
      </c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</row>
    <row r="179" spans="1:25" s="17" customFormat="1" ht="12" customHeight="1" x14ac:dyDescent="0.2">
      <c r="B179" s="43" t="s">
        <v>191</v>
      </c>
      <c r="C179" s="17" t="s">
        <v>192</v>
      </c>
      <c r="D179" s="18">
        <v>18398</v>
      </c>
      <c r="E179" s="18">
        <v>94650</v>
      </c>
      <c r="F179" s="18">
        <v>7122.29</v>
      </c>
      <c r="G179" s="18">
        <v>71203.600000000006</v>
      </c>
      <c r="H179" s="18">
        <v>975.99</v>
      </c>
      <c r="I179" s="18">
        <f t="shared" si="33"/>
        <v>72179.590000000011</v>
      </c>
      <c r="J179" s="18">
        <f t="shared" si="34"/>
        <v>22470.409999999989</v>
      </c>
      <c r="K179" s="37">
        <f t="shared" si="35"/>
        <v>0.23740528262017949</v>
      </c>
      <c r="L179" s="37">
        <f t="shared" si="36"/>
        <v>-0.92475129424194402</v>
      </c>
      <c r="M179" s="37">
        <f t="shared" si="37"/>
        <v>-9.7260221870047472E-2</v>
      </c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</row>
    <row r="180" spans="1:25" s="17" customFormat="1" ht="12" customHeight="1" x14ac:dyDescent="0.2">
      <c r="B180" s="43" t="s">
        <v>193</v>
      </c>
      <c r="C180" s="17" t="s">
        <v>194</v>
      </c>
      <c r="D180" s="18">
        <v>0</v>
      </c>
      <c r="E180" s="18">
        <v>3000</v>
      </c>
      <c r="F180" s="18">
        <v>0</v>
      </c>
      <c r="G180" s="18">
        <v>1111.5</v>
      </c>
      <c r="H180" s="18">
        <v>0</v>
      </c>
      <c r="I180" s="18">
        <f t="shared" si="33"/>
        <v>1111.5</v>
      </c>
      <c r="J180" s="18">
        <f t="shared" si="34"/>
        <v>1888.5</v>
      </c>
      <c r="K180" s="37">
        <f t="shared" si="35"/>
        <v>0.62949999999999995</v>
      </c>
      <c r="L180" s="37">
        <f t="shared" si="36"/>
        <v>-1</v>
      </c>
      <c r="M180" s="37">
        <f t="shared" si="37"/>
        <v>-0.5554</v>
      </c>
      <c r="O180" s="51"/>
      <c r="P180" s="51"/>
      <c r="Q180" s="51"/>
      <c r="R180" s="54"/>
      <c r="S180" s="54"/>
      <c r="T180" s="54"/>
      <c r="U180" s="54"/>
      <c r="V180" s="54"/>
      <c r="W180" s="51"/>
      <c r="X180" s="51"/>
      <c r="Y180" s="51"/>
    </row>
    <row r="181" spans="1:25" s="17" customFormat="1" ht="12" customHeight="1" x14ac:dyDescent="0.2">
      <c r="B181" s="43" t="s">
        <v>195</v>
      </c>
      <c r="C181" s="17" t="s">
        <v>196</v>
      </c>
      <c r="D181" s="18">
        <v>714008</v>
      </c>
      <c r="E181" s="18">
        <v>691931.15</v>
      </c>
      <c r="F181" s="18">
        <v>961.85</v>
      </c>
      <c r="G181" s="18">
        <v>181909.16000000003</v>
      </c>
      <c r="H181" s="18">
        <v>119298.96999999999</v>
      </c>
      <c r="I181" s="18">
        <f t="shared" si="33"/>
        <v>301208.13</v>
      </c>
      <c r="J181" s="18">
        <f t="shared" si="34"/>
        <v>390723.02</v>
      </c>
      <c r="K181" s="37">
        <f t="shared" si="35"/>
        <v>0.56468482449446022</v>
      </c>
      <c r="L181" s="37">
        <f t="shared" si="36"/>
        <v>-0.99860990504618852</v>
      </c>
      <c r="M181" s="37">
        <f t="shared" si="37"/>
        <v>-0.68451920107947151</v>
      </c>
      <c r="O181" s="51"/>
      <c r="P181" s="51"/>
      <c r="Q181" s="51"/>
      <c r="R181" s="54"/>
      <c r="S181" s="54"/>
      <c r="T181" s="54"/>
      <c r="U181" s="54"/>
      <c r="V181" s="54"/>
      <c r="W181" s="51"/>
      <c r="X181" s="51"/>
      <c r="Y181" s="51"/>
    </row>
    <row r="182" spans="1:25" s="17" customFormat="1" ht="12" customHeight="1" x14ac:dyDescent="0.2">
      <c r="B182" s="43" t="s">
        <v>197</v>
      </c>
      <c r="C182" s="17" t="s">
        <v>198</v>
      </c>
      <c r="D182" s="18">
        <v>11500</v>
      </c>
      <c r="E182" s="18">
        <v>54605.760000000002</v>
      </c>
      <c r="F182" s="18">
        <v>0</v>
      </c>
      <c r="G182" s="18">
        <v>28443.33</v>
      </c>
      <c r="H182" s="18">
        <v>2174</v>
      </c>
      <c r="I182" s="18">
        <f t="shared" si="33"/>
        <v>30617.33</v>
      </c>
      <c r="J182" s="18">
        <f t="shared" si="34"/>
        <v>23988.43</v>
      </c>
      <c r="K182" s="37">
        <f t="shared" si="35"/>
        <v>0.43930219083115041</v>
      </c>
      <c r="L182" s="37">
        <f t="shared" si="36"/>
        <v>-1</v>
      </c>
      <c r="M182" s="37">
        <f t="shared" si="37"/>
        <v>-0.37493780875863647</v>
      </c>
      <c r="O182" s="51"/>
      <c r="P182" s="51"/>
      <c r="Q182" s="51"/>
      <c r="R182" s="54"/>
      <c r="S182" s="54"/>
      <c r="T182" s="54"/>
      <c r="U182" s="54"/>
      <c r="V182" s="54"/>
      <c r="W182" s="51"/>
      <c r="X182" s="51"/>
      <c r="Y182" s="51"/>
    </row>
    <row r="183" spans="1:25" s="17" customFormat="1" x14ac:dyDescent="0.2">
      <c r="B183" s="43" t="s">
        <v>199</v>
      </c>
      <c r="C183" s="17" t="s">
        <v>200</v>
      </c>
      <c r="D183" s="18">
        <v>0</v>
      </c>
      <c r="E183" s="18">
        <v>1671.9</v>
      </c>
      <c r="F183" s="18">
        <v>0</v>
      </c>
      <c r="G183" s="18">
        <v>0</v>
      </c>
      <c r="H183" s="18">
        <v>0</v>
      </c>
      <c r="I183" s="18">
        <f t="shared" si="33"/>
        <v>0</v>
      </c>
      <c r="J183" s="18">
        <f t="shared" si="34"/>
        <v>1671.9</v>
      </c>
      <c r="K183" s="37">
        <f t="shared" si="35"/>
        <v>1</v>
      </c>
      <c r="L183" s="37">
        <f t="shared" si="36"/>
        <v>-1</v>
      </c>
      <c r="M183" s="37">
        <f t="shared" si="37"/>
        <v>-1</v>
      </c>
      <c r="O183" s="51"/>
      <c r="P183" s="51"/>
      <c r="Q183" s="51"/>
      <c r="R183" s="54"/>
      <c r="S183" s="54"/>
      <c r="T183" s="54"/>
      <c r="U183" s="54"/>
      <c r="V183" s="54"/>
      <c r="W183" s="51"/>
      <c r="X183" s="51"/>
      <c r="Y183" s="51"/>
    </row>
    <row r="184" spans="1:25" s="17" customFormat="1" x14ac:dyDescent="0.2">
      <c r="B184" s="43" t="s">
        <v>203</v>
      </c>
      <c r="C184" s="17" t="s">
        <v>204</v>
      </c>
      <c r="D184" s="18">
        <v>51744</v>
      </c>
      <c r="E184" s="18">
        <v>55724</v>
      </c>
      <c r="F184" s="18">
        <v>0</v>
      </c>
      <c r="G184" s="18">
        <v>15485.779999999999</v>
      </c>
      <c r="H184" s="18">
        <v>4773.2700000000004</v>
      </c>
      <c r="I184" s="18">
        <f t="shared" si="33"/>
        <v>20259.05</v>
      </c>
      <c r="J184" s="18">
        <f t="shared" si="34"/>
        <v>35464.949999999997</v>
      </c>
      <c r="K184" s="37">
        <f t="shared" si="35"/>
        <v>0.63643941569162299</v>
      </c>
      <c r="L184" s="37">
        <f t="shared" si="36"/>
        <v>-1</v>
      </c>
      <c r="M184" s="37">
        <f t="shared" si="37"/>
        <v>-0.66651826860957586</v>
      </c>
      <c r="O184" s="51"/>
      <c r="P184" s="51"/>
      <c r="Q184" s="51"/>
      <c r="R184" s="54"/>
      <c r="S184" s="54"/>
      <c r="T184" s="54"/>
      <c r="U184" s="54"/>
      <c r="V184" s="54"/>
      <c r="W184" s="51"/>
      <c r="X184" s="51"/>
      <c r="Y184" s="51"/>
    </row>
    <row r="185" spans="1:25" s="17" customFormat="1" x14ac:dyDescent="0.2">
      <c r="B185" s="43" t="s">
        <v>209</v>
      </c>
      <c r="C185" s="17" t="s">
        <v>210</v>
      </c>
      <c r="D185" s="18">
        <v>172206</v>
      </c>
      <c r="E185" s="18">
        <v>184206</v>
      </c>
      <c r="F185" s="18">
        <v>0</v>
      </c>
      <c r="G185" s="18">
        <v>61695.67</v>
      </c>
      <c r="H185" s="18">
        <v>14476.62</v>
      </c>
      <c r="I185" s="18">
        <f t="shared" si="33"/>
        <v>76172.289999999994</v>
      </c>
      <c r="J185" s="18">
        <f t="shared" si="34"/>
        <v>108033.71</v>
      </c>
      <c r="K185" s="37">
        <f t="shared" si="35"/>
        <v>0.58648312215671583</v>
      </c>
      <c r="L185" s="37">
        <f t="shared" si="36"/>
        <v>-1</v>
      </c>
      <c r="M185" s="37">
        <f t="shared" si="37"/>
        <v>-0.59808690270675224</v>
      </c>
      <c r="O185" s="51"/>
      <c r="P185" s="51"/>
      <c r="Q185" s="51"/>
      <c r="R185" s="54"/>
      <c r="S185" s="54"/>
      <c r="T185" s="54"/>
      <c r="U185" s="54"/>
      <c r="V185" s="54"/>
      <c r="W185" s="51"/>
      <c r="X185" s="51"/>
      <c r="Y185" s="51"/>
    </row>
    <row r="186" spans="1:25" s="17" customFormat="1" x14ac:dyDescent="0.2">
      <c r="B186" s="43" t="s">
        <v>213</v>
      </c>
      <c r="C186" s="17" t="s">
        <v>214</v>
      </c>
      <c r="D186" s="18">
        <v>85400</v>
      </c>
      <c r="E186" s="18">
        <v>89732</v>
      </c>
      <c r="F186" s="18">
        <v>185</v>
      </c>
      <c r="G186" s="18">
        <v>40171.839999999997</v>
      </c>
      <c r="H186" s="18">
        <v>178</v>
      </c>
      <c r="I186" s="18">
        <f t="shared" si="33"/>
        <v>40349.839999999997</v>
      </c>
      <c r="J186" s="18">
        <f t="shared" si="34"/>
        <v>49382.16</v>
      </c>
      <c r="K186" s="37">
        <f t="shared" si="35"/>
        <v>0.55032942540008023</v>
      </c>
      <c r="L186" s="37">
        <f t="shared" si="36"/>
        <v>-0.99793830517541127</v>
      </c>
      <c r="M186" s="37">
        <f t="shared" si="37"/>
        <v>-0.46277573218027024</v>
      </c>
      <c r="O186" s="51"/>
      <c r="P186" s="51"/>
      <c r="Q186" s="51"/>
      <c r="R186" s="54"/>
      <c r="S186" s="54"/>
      <c r="T186" s="54"/>
      <c r="U186" s="54"/>
      <c r="V186" s="54"/>
      <c r="W186" s="51"/>
      <c r="X186" s="51"/>
      <c r="Y186" s="51"/>
    </row>
    <row r="187" spans="1:25" s="17" customFormat="1" x14ac:dyDescent="0.2">
      <c r="B187" s="43" t="s">
        <v>215</v>
      </c>
      <c r="C187" s="17" t="s">
        <v>216</v>
      </c>
      <c r="D187" s="18">
        <v>1000000</v>
      </c>
      <c r="E187" s="18">
        <v>457607</v>
      </c>
      <c r="F187" s="18">
        <v>0</v>
      </c>
      <c r="G187" s="18">
        <v>0</v>
      </c>
      <c r="H187" s="18">
        <v>0</v>
      </c>
      <c r="I187" s="18">
        <f t="shared" si="33"/>
        <v>0</v>
      </c>
      <c r="J187" s="18">
        <f t="shared" si="34"/>
        <v>457607</v>
      </c>
      <c r="K187" s="37">
        <f t="shared" si="35"/>
        <v>1</v>
      </c>
      <c r="L187" s="37">
        <f t="shared" si="36"/>
        <v>-1</v>
      </c>
      <c r="M187" s="37">
        <f t="shared" si="37"/>
        <v>-1</v>
      </c>
      <c r="O187" s="51"/>
      <c r="P187" s="51"/>
      <c r="Q187" s="51"/>
      <c r="R187" s="54"/>
      <c r="S187" s="54"/>
      <c r="T187" s="54"/>
      <c r="U187" s="54"/>
      <c r="V187" s="54"/>
      <c r="W187" s="51"/>
      <c r="X187" s="51"/>
      <c r="Y187" s="51"/>
    </row>
    <row r="188" spans="1:25" s="17" customFormat="1" x14ac:dyDescent="0.2">
      <c r="A188" s="71" t="s">
        <v>257</v>
      </c>
      <c r="B188" s="72"/>
      <c r="C188" s="71"/>
      <c r="D188" s="59">
        <v>24580182.500000004</v>
      </c>
      <c r="E188" s="59">
        <v>19034892.879999999</v>
      </c>
      <c r="F188" s="59">
        <v>1452425.1500000001</v>
      </c>
      <c r="G188" s="59">
        <v>12163505.68</v>
      </c>
      <c r="H188" s="59">
        <v>273940.95</v>
      </c>
      <c r="I188" s="59">
        <f t="shared" si="33"/>
        <v>12437446.629999999</v>
      </c>
      <c r="J188" s="59">
        <f t="shared" si="34"/>
        <v>6597446.25</v>
      </c>
      <c r="K188" s="60">
        <f t="shared" si="35"/>
        <v>0.34659749816254287</v>
      </c>
      <c r="L188" s="60">
        <f t="shared" si="36"/>
        <v>-0.92369669957396694</v>
      </c>
      <c r="M188" s="60">
        <f t="shared" si="37"/>
        <v>-0.23318681602163024</v>
      </c>
      <c r="O188" s="51"/>
      <c r="P188" s="51"/>
      <c r="Q188" s="51"/>
      <c r="R188" s="54"/>
      <c r="S188" s="54"/>
      <c r="T188" s="54"/>
      <c r="U188" s="54"/>
      <c r="V188" s="54"/>
      <c r="W188" s="51"/>
      <c r="X188" s="51"/>
      <c r="Y188" s="51"/>
    </row>
    <row r="189" spans="1:25" s="17" customFormat="1" x14ac:dyDescent="0.2">
      <c r="A189" s="17" t="s">
        <v>258</v>
      </c>
      <c r="B189" s="43" t="s">
        <v>112</v>
      </c>
      <c r="C189" s="17" t="s">
        <v>113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f t="shared" si="33"/>
        <v>0</v>
      </c>
      <c r="J189" s="18">
        <f t="shared" si="34"/>
        <v>0</v>
      </c>
      <c r="K189" s="37" t="str">
        <f t="shared" si="35"/>
        <v>NA</v>
      </c>
      <c r="L189" s="37" t="str">
        <f t="shared" si="36"/>
        <v>NA</v>
      </c>
      <c r="M189" s="37" t="str">
        <f t="shared" si="37"/>
        <v>NA</v>
      </c>
      <c r="O189" s="51"/>
      <c r="P189" s="51"/>
      <c r="Q189" s="51"/>
      <c r="R189" s="54"/>
      <c r="S189" s="54"/>
      <c r="T189" s="54"/>
      <c r="U189" s="54"/>
      <c r="V189" s="54"/>
      <c r="W189" s="51"/>
      <c r="X189" s="51"/>
      <c r="Y189" s="51"/>
    </row>
    <row r="190" spans="1:25" s="17" customFormat="1" x14ac:dyDescent="0.2">
      <c r="B190" s="43" t="s">
        <v>114</v>
      </c>
      <c r="C190" s="17" t="s">
        <v>113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f t="shared" si="33"/>
        <v>0</v>
      </c>
      <c r="J190" s="18">
        <f t="shared" si="34"/>
        <v>0</v>
      </c>
      <c r="K190" s="37" t="str">
        <f t="shared" si="35"/>
        <v>NA</v>
      </c>
      <c r="L190" s="37" t="str">
        <f t="shared" si="36"/>
        <v>NA</v>
      </c>
      <c r="M190" s="37" t="str">
        <f t="shared" si="37"/>
        <v>NA</v>
      </c>
      <c r="O190" s="51"/>
      <c r="P190" s="51"/>
      <c r="Q190" s="51"/>
      <c r="R190" s="54"/>
      <c r="S190" s="54"/>
      <c r="T190" s="54"/>
      <c r="U190" s="54"/>
      <c r="V190" s="54"/>
      <c r="W190" s="51"/>
      <c r="X190" s="51"/>
      <c r="Y190" s="51"/>
    </row>
    <row r="191" spans="1:25" s="17" customFormat="1" x14ac:dyDescent="0.2">
      <c r="B191" s="43" t="s">
        <v>117</v>
      </c>
      <c r="C191" s="17" t="s">
        <v>118</v>
      </c>
      <c r="D191" s="18">
        <v>0</v>
      </c>
      <c r="E191" s="18">
        <v>25000</v>
      </c>
      <c r="F191" s="18">
        <v>0</v>
      </c>
      <c r="G191" s="18">
        <v>0</v>
      </c>
      <c r="H191" s="18">
        <v>0</v>
      </c>
      <c r="I191" s="18">
        <f t="shared" si="33"/>
        <v>0</v>
      </c>
      <c r="J191" s="18">
        <f t="shared" si="34"/>
        <v>25000</v>
      </c>
      <c r="K191" s="37">
        <f t="shared" si="35"/>
        <v>1</v>
      </c>
      <c r="L191" s="37">
        <f t="shared" si="36"/>
        <v>-1</v>
      </c>
      <c r="M191" s="37">
        <f t="shared" si="37"/>
        <v>-1</v>
      </c>
      <c r="O191" s="51"/>
      <c r="P191" s="51"/>
      <c r="Q191" s="51"/>
      <c r="R191" s="54"/>
      <c r="S191" s="54"/>
      <c r="T191" s="54"/>
      <c r="U191" s="54"/>
      <c r="V191" s="54"/>
      <c r="W191" s="51"/>
      <c r="X191" s="51"/>
      <c r="Y191" s="51"/>
    </row>
    <row r="192" spans="1:25" s="17" customFormat="1" x14ac:dyDescent="0.2">
      <c r="B192" s="43" t="s">
        <v>141</v>
      </c>
      <c r="C192" s="17" t="s">
        <v>142</v>
      </c>
      <c r="D192" s="18">
        <v>10735</v>
      </c>
      <c r="E192" s="18">
        <v>10735</v>
      </c>
      <c r="F192" s="18">
        <v>0</v>
      </c>
      <c r="G192" s="18">
        <v>0</v>
      </c>
      <c r="H192" s="18">
        <v>0</v>
      </c>
      <c r="I192" s="18">
        <f t="shared" si="33"/>
        <v>0</v>
      </c>
      <c r="J192" s="18">
        <f t="shared" si="34"/>
        <v>10735</v>
      </c>
      <c r="K192" s="37">
        <f t="shared" si="35"/>
        <v>1</v>
      </c>
      <c r="L192" s="37">
        <f t="shared" si="36"/>
        <v>-1</v>
      </c>
      <c r="M192" s="37">
        <f t="shared" si="37"/>
        <v>-1</v>
      </c>
      <c r="O192" s="51"/>
      <c r="P192" s="51"/>
      <c r="Q192" s="51"/>
      <c r="R192" s="54"/>
      <c r="S192" s="54"/>
      <c r="T192" s="54"/>
      <c r="U192" s="54"/>
      <c r="V192" s="54"/>
      <c r="W192" s="51"/>
      <c r="X192" s="51"/>
      <c r="Y192" s="51"/>
    </row>
    <row r="193" spans="1:25" s="17" customFormat="1" x14ac:dyDescent="0.2">
      <c r="B193" s="43" t="s">
        <v>143</v>
      </c>
      <c r="C193" s="17" t="s">
        <v>144</v>
      </c>
      <c r="D193" s="18">
        <v>0</v>
      </c>
      <c r="E193" s="18">
        <v>0</v>
      </c>
      <c r="F193" s="18">
        <v>0</v>
      </c>
      <c r="G193" s="18">
        <v>190450</v>
      </c>
      <c r="H193" s="18">
        <v>0</v>
      </c>
      <c r="I193" s="18">
        <f t="shared" si="33"/>
        <v>190450</v>
      </c>
      <c r="J193" s="18">
        <f t="shared" si="34"/>
        <v>-190450</v>
      </c>
      <c r="K193" s="37" t="str">
        <f t="shared" si="35"/>
        <v>NA</v>
      </c>
      <c r="L193" s="37" t="str">
        <f t="shared" si="36"/>
        <v>NA</v>
      </c>
      <c r="M193" s="37" t="str">
        <f t="shared" si="37"/>
        <v>NA</v>
      </c>
      <c r="O193" s="51"/>
      <c r="P193" s="51"/>
      <c r="Q193" s="51"/>
      <c r="R193" s="54"/>
      <c r="S193" s="54"/>
      <c r="T193" s="54"/>
      <c r="U193" s="54"/>
      <c r="V193" s="54"/>
      <c r="W193" s="51"/>
      <c r="X193" s="51"/>
      <c r="Y193" s="51"/>
    </row>
    <row r="194" spans="1:25" s="17" customFormat="1" x14ac:dyDescent="0.2">
      <c r="B194" s="43" t="s">
        <v>163</v>
      </c>
      <c r="C194" s="17" t="s">
        <v>164</v>
      </c>
      <c r="D194" s="18">
        <v>284.48</v>
      </c>
      <c r="E194" s="18">
        <v>284.48</v>
      </c>
      <c r="F194" s="18">
        <v>0</v>
      </c>
      <c r="G194" s="18">
        <v>5015.13</v>
      </c>
      <c r="H194" s="18">
        <v>0</v>
      </c>
      <c r="I194" s="18">
        <f t="shared" si="33"/>
        <v>5015.13</v>
      </c>
      <c r="J194" s="18">
        <f t="shared" si="34"/>
        <v>-4730.6499999999996</v>
      </c>
      <c r="K194" s="37">
        <f t="shared" si="35"/>
        <v>-16.629112767154105</v>
      </c>
      <c r="L194" s="37">
        <f t="shared" si="36"/>
        <v>-1</v>
      </c>
      <c r="M194" s="37">
        <f t="shared" si="37"/>
        <v>20.154935320584929</v>
      </c>
      <c r="O194" s="51"/>
      <c r="P194" s="51"/>
      <c r="Q194" s="51"/>
      <c r="R194" s="54"/>
      <c r="S194" s="54"/>
      <c r="T194" s="54"/>
      <c r="U194" s="54"/>
      <c r="V194" s="54"/>
      <c r="W194" s="51"/>
      <c r="X194" s="51"/>
      <c r="Y194" s="51"/>
    </row>
    <row r="195" spans="1:25" s="17" customFormat="1" x14ac:dyDescent="0.2">
      <c r="B195" s="43" t="s">
        <v>165</v>
      </c>
      <c r="C195" s="17" t="s">
        <v>166</v>
      </c>
      <c r="D195" s="18">
        <v>82849</v>
      </c>
      <c r="E195" s="18">
        <v>64349</v>
      </c>
      <c r="F195" s="18">
        <v>0</v>
      </c>
      <c r="G195" s="18">
        <v>24240</v>
      </c>
      <c r="H195" s="18">
        <v>5850</v>
      </c>
      <c r="I195" s="18">
        <f t="shared" si="33"/>
        <v>30090</v>
      </c>
      <c r="J195" s="18">
        <f t="shared" si="34"/>
        <v>34259</v>
      </c>
      <c r="K195" s="37">
        <f t="shared" si="35"/>
        <v>0.53239366579123215</v>
      </c>
      <c r="L195" s="37">
        <f t="shared" si="36"/>
        <v>-1</v>
      </c>
      <c r="M195" s="37">
        <f t="shared" si="37"/>
        <v>-0.54796500334115528</v>
      </c>
      <c r="O195" s="51"/>
      <c r="P195" s="51"/>
      <c r="Q195" s="51"/>
      <c r="R195" s="54"/>
      <c r="S195" s="54"/>
      <c r="T195" s="54"/>
      <c r="U195" s="54"/>
      <c r="V195" s="54"/>
      <c r="W195" s="51"/>
      <c r="X195" s="51"/>
      <c r="Y195" s="51"/>
    </row>
    <row r="196" spans="1:25" s="17" customFormat="1" x14ac:dyDescent="0.2">
      <c r="B196" s="43" t="s">
        <v>183</v>
      </c>
      <c r="C196" s="17" t="s">
        <v>184</v>
      </c>
      <c r="D196" s="18">
        <v>15000</v>
      </c>
      <c r="E196" s="18">
        <v>15000</v>
      </c>
      <c r="F196" s="18">
        <v>0</v>
      </c>
      <c r="G196" s="18">
        <v>0</v>
      </c>
      <c r="H196" s="18">
        <v>0</v>
      </c>
      <c r="I196" s="18">
        <f t="shared" si="33"/>
        <v>0</v>
      </c>
      <c r="J196" s="18">
        <f t="shared" si="34"/>
        <v>15000</v>
      </c>
      <c r="K196" s="37">
        <f t="shared" si="35"/>
        <v>1</v>
      </c>
      <c r="L196" s="37">
        <f t="shared" si="36"/>
        <v>-1</v>
      </c>
      <c r="M196" s="37">
        <f t="shared" si="37"/>
        <v>-1</v>
      </c>
      <c r="O196" s="51"/>
      <c r="P196" s="51"/>
      <c r="Q196" s="51"/>
      <c r="R196" s="54"/>
      <c r="S196" s="54"/>
      <c r="T196" s="54"/>
      <c r="U196" s="54"/>
      <c r="V196" s="54"/>
      <c r="W196" s="51"/>
      <c r="X196" s="51"/>
      <c r="Y196" s="51"/>
    </row>
    <row r="197" spans="1:25" s="17" customFormat="1" x14ac:dyDescent="0.2">
      <c r="B197" s="43" t="s">
        <v>189</v>
      </c>
      <c r="C197" s="17" t="s">
        <v>190</v>
      </c>
      <c r="D197" s="18">
        <v>11750</v>
      </c>
      <c r="E197" s="18">
        <v>3750</v>
      </c>
      <c r="F197" s="18">
        <v>0</v>
      </c>
      <c r="G197" s="18">
        <v>670.05</v>
      </c>
      <c r="H197" s="18">
        <v>0</v>
      </c>
      <c r="I197" s="18">
        <f t="shared" si="33"/>
        <v>670.05</v>
      </c>
      <c r="J197" s="18">
        <f t="shared" si="34"/>
        <v>3079.95</v>
      </c>
      <c r="K197" s="37">
        <f t="shared" si="35"/>
        <v>0.82131999999999994</v>
      </c>
      <c r="L197" s="37">
        <f t="shared" si="36"/>
        <v>-1</v>
      </c>
      <c r="M197" s="37">
        <f t="shared" si="37"/>
        <v>-0.78558399999999995</v>
      </c>
      <c r="O197" s="51"/>
      <c r="P197" s="51"/>
      <c r="Q197" s="51"/>
      <c r="R197" s="54"/>
      <c r="S197" s="54"/>
      <c r="T197" s="54"/>
      <c r="U197" s="54"/>
      <c r="V197" s="54"/>
      <c r="W197" s="51"/>
      <c r="X197" s="51"/>
      <c r="Y197" s="51"/>
    </row>
    <row r="198" spans="1:25" s="17" customFormat="1" x14ac:dyDescent="0.2">
      <c r="B198" s="43" t="s">
        <v>203</v>
      </c>
      <c r="C198" s="17" t="s">
        <v>204</v>
      </c>
      <c r="D198" s="18">
        <v>25784.5</v>
      </c>
      <c r="E198" s="18">
        <v>25492.5</v>
      </c>
      <c r="F198" s="18">
        <v>0</v>
      </c>
      <c r="G198" s="18">
        <v>0</v>
      </c>
      <c r="H198" s="18">
        <v>0</v>
      </c>
      <c r="I198" s="18">
        <f t="shared" si="33"/>
        <v>0</v>
      </c>
      <c r="J198" s="18">
        <f t="shared" si="34"/>
        <v>25492.5</v>
      </c>
      <c r="K198" s="37">
        <f t="shared" si="35"/>
        <v>1</v>
      </c>
      <c r="L198" s="37">
        <f t="shared" si="36"/>
        <v>-1</v>
      </c>
      <c r="M198" s="37">
        <f t="shared" si="37"/>
        <v>-1</v>
      </c>
      <c r="O198" s="51"/>
      <c r="P198" s="51"/>
      <c r="Q198" s="51"/>
      <c r="R198" s="54"/>
      <c r="S198" s="54"/>
      <c r="T198" s="54"/>
      <c r="U198" s="54"/>
      <c r="V198" s="54"/>
      <c r="W198" s="51"/>
      <c r="X198" s="51"/>
      <c r="Y198" s="51"/>
    </row>
    <row r="199" spans="1:25" s="17" customFormat="1" x14ac:dyDescent="0.2">
      <c r="B199" s="43" t="s">
        <v>213</v>
      </c>
      <c r="C199" s="17" t="s">
        <v>214</v>
      </c>
      <c r="D199" s="18">
        <v>10000</v>
      </c>
      <c r="E199" s="18">
        <v>26180</v>
      </c>
      <c r="F199" s="18">
        <v>1620</v>
      </c>
      <c r="G199" s="18">
        <v>798.04</v>
      </c>
      <c r="H199" s="18">
        <v>1115</v>
      </c>
      <c r="I199" s="18">
        <f t="shared" si="33"/>
        <v>1913.04</v>
      </c>
      <c r="J199" s="18">
        <f t="shared" si="34"/>
        <v>24266.959999999999</v>
      </c>
      <c r="K199" s="37">
        <f t="shared" si="35"/>
        <v>0.92692742551566076</v>
      </c>
      <c r="L199" s="37">
        <f t="shared" si="36"/>
        <v>-0.93812070282658522</v>
      </c>
      <c r="M199" s="37">
        <f t="shared" si="37"/>
        <v>-0.96342062643239113</v>
      </c>
      <c r="O199" s="51"/>
      <c r="P199" s="51"/>
      <c r="Q199" s="51"/>
      <c r="R199" s="54"/>
      <c r="S199" s="54"/>
      <c r="T199" s="54"/>
      <c r="U199" s="54"/>
      <c r="V199" s="54"/>
      <c r="W199" s="51"/>
      <c r="X199" s="51"/>
      <c r="Y199" s="51"/>
    </row>
    <row r="200" spans="1:25" s="17" customFormat="1" x14ac:dyDescent="0.2">
      <c r="B200" s="43" t="s">
        <v>215</v>
      </c>
      <c r="C200" s="17" t="s">
        <v>216</v>
      </c>
      <c r="D200" s="18">
        <v>1000000</v>
      </c>
      <c r="E200" s="18">
        <v>457607</v>
      </c>
      <c r="F200" s="18">
        <v>0</v>
      </c>
      <c r="G200" s="18">
        <v>0</v>
      </c>
      <c r="H200" s="18">
        <v>0</v>
      </c>
      <c r="I200" s="18">
        <f t="shared" si="33"/>
        <v>0</v>
      </c>
      <c r="J200" s="18">
        <f t="shared" si="34"/>
        <v>457607</v>
      </c>
      <c r="K200" s="37">
        <f t="shared" si="35"/>
        <v>1</v>
      </c>
      <c r="L200" s="37">
        <f t="shared" si="36"/>
        <v>-1</v>
      </c>
      <c r="M200" s="37">
        <f t="shared" si="37"/>
        <v>-1</v>
      </c>
      <c r="O200" s="51"/>
      <c r="P200" s="51"/>
      <c r="Q200" s="51"/>
      <c r="R200" s="54"/>
      <c r="S200" s="54"/>
      <c r="T200" s="54"/>
      <c r="U200" s="54"/>
      <c r="V200" s="54"/>
      <c r="W200" s="51"/>
      <c r="X200" s="51"/>
      <c r="Y200" s="51"/>
    </row>
    <row r="201" spans="1:25" s="17" customFormat="1" x14ac:dyDescent="0.2">
      <c r="A201" s="71" t="s">
        <v>259</v>
      </c>
      <c r="B201" s="72"/>
      <c r="C201" s="71"/>
      <c r="D201" s="59">
        <v>1156402.98</v>
      </c>
      <c r="E201" s="59">
        <v>628397.98</v>
      </c>
      <c r="F201" s="59">
        <v>1620</v>
      </c>
      <c r="G201" s="59">
        <v>221173.22</v>
      </c>
      <c r="H201" s="59">
        <v>6965</v>
      </c>
      <c r="I201" s="59">
        <f t="shared" si="33"/>
        <v>228138.22</v>
      </c>
      <c r="J201" s="59">
        <f t="shared" si="34"/>
        <v>400259.76</v>
      </c>
      <c r="K201" s="60">
        <f t="shared" si="35"/>
        <v>0.63695265220298769</v>
      </c>
      <c r="L201" s="60">
        <f t="shared" si="36"/>
        <v>-0.99742201590145152</v>
      </c>
      <c r="M201" s="60">
        <f t="shared" si="37"/>
        <v>-0.57764367097424474</v>
      </c>
      <c r="O201" s="51"/>
      <c r="P201" s="51"/>
      <c r="Q201" s="51"/>
      <c r="R201" s="54"/>
      <c r="S201" s="54"/>
      <c r="T201" s="54"/>
      <c r="U201" s="54"/>
      <c r="V201" s="54"/>
      <c r="W201" s="51"/>
      <c r="X201" s="51"/>
      <c r="Y201" s="51"/>
    </row>
    <row r="202" spans="1:25" s="17" customFormat="1" x14ac:dyDescent="0.2">
      <c r="A202" s="17" t="s">
        <v>260</v>
      </c>
      <c r="B202" s="43" t="s">
        <v>117</v>
      </c>
      <c r="C202" s="17" t="s">
        <v>118</v>
      </c>
      <c r="D202" s="18"/>
      <c r="E202" s="18"/>
      <c r="F202" s="18">
        <v>0</v>
      </c>
      <c r="G202" s="18">
        <v>0</v>
      </c>
      <c r="H202" s="18">
        <v>0</v>
      </c>
      <c r="I202" s="18">
        <f t="shared" si="33"/>
        <v>0</v>
      </c>
      <c r="J202" s="18">
        <f t="shared" si="34"/>
        <v>0</v>
      </c>
      <c r="K202" s="37" t="str">
        <f t="shared" si="35"/>
        <v>NA</v>
      </c>
      <c r="L202" s="37" t="str">
        <f t="shared" si="36"/>
        <v>NA</v>
      </c>
      <c r="M202" s="37" t="str">
        <f t="shared" si="37"/>
        <v>NA</v>
      </c>
      <c r="O202" s="51"/>
      <c r="P202" s="51"/>
      <c r="Q202" s="51"/>
      <c r="R202" s="54"/>
      <c r="S202" s="54"/>
      <c r="T202" s="54"/>
      <c r="U202" s="54"/>
      <c r="V202" s="54"/>
      <c r="W202" s="51"/>
      <c r="X202" s="51"/>
      <c r="Y202" s="51"/>
    </row>
    <row r="203" spans="1:25" s="17" customFormat="1" x14ac:dyDescent="0.2">
      <c r="B203" s="43" t="s">
        <v>127</v>
      </c>
      <c r="C203" s="17" t="s">
        <v>128</v>
      </c>
      <c r="D203" s="18">
        <v>121985</v>
      </c>
      <c r="E203" s="18">
        <v>121985</v>
      </c>
      <c r="F203" s="18">
        <v>10909.52</v>
      </c>
      <c r="G203" s="18">
        <v>108723.15000000001</v>
      </c>
      <c r="H203" s="18">
        <v>0</v>
      </c>
      <c r="I203" s="18">
        <f t="shared" si="33"/>
        <v>108723.15000000001</v>
      </c>
      <c r="J203" s="18">
        <f t="shared" si="34"/>
        <v>13261.849999999991</v>
      </c>
      <c r="K203" s="37">
        <f t="shared" si="35"/>
        <v>0.10871705537566087</v>
      </c>
      <c r="L203" s="37">
        <f t="shared" si="36"/>
        <v>-0.91056670902160097</v>
      </c>
      <c r="M203" s="37">
        <f t="shared" si="37"/>
        <v>6.9539533549207055E-2</v>
      </c>
      <c r="O203" s="51"/>
      <c r="P203" s="51"/>
      <c r="Q203" s="51"/>
      <c r="R203" s="54"/>
      <c r="S203" s="54"/>
      <c r="T203" s="54"/>
      <c r="U203" s="54"/>
      <c r="V203" s="54"/>
      <c r="W203" s="51"/>
      <c r="X203" s="51"/>
      <c r="Y203" s="51"/>
    </row>
    <row r="204" spans="1:25" s="17" customFormat="1" x14ac:dyDescent="0.2">
      <c r="B204" s="43" t="s">
        <v>261</v>
      </c>
      <c r="C204" s="17" t="s">
        <v>262</v>
      </c>
      <c r="D204" s="18">
        <v>10643260.27</v>
      </c>
      <c r="E204" s="18">
        <v>10643260.27</v>
      </c>
      <c r="F204" s="18">
        <v>819947.29999999935</v>
      </c>
      <c r="G204" s="18">
        <v>6594589.2999999952</v>
      </c>
      <c r="H204" s="18">
        <v>0</v>
      </c>
      <c r="I204" s="18">
        <f t="shared" si="33"/>
        <v>6594589.2999999952</v>
      </c>
      <c r="J204" s="18">
        <f t="shared" si="34"/>
        <v>4048670.9700000044</v>
      </c>
      <c r="K204" s="37">
        <f t="shared" si="35"/>
        <v>0.38039762885550527</v>
      </c>
      <c r="L204" s="37">
        <f t="shared" si="36"/>
        <v>-0.92296088987777813</v>
      </c>
      <c r="M204" s="37">
        <f t="shared" si="37"/>
        <v>-0.25647715462660636</v>
      </c>
      <c r="O204" s="51"/>
      <c r="P204" s="51"/>
      <c r="Q204" s="51"/>
      <c r="R204" s="54"/>
      <c r="S204" s="54"/>
      <c r="T204" s="54"/>
      <c r="U204" s="54"/>
      <c r="V204" s="54"/>
      <c r="W204" s="51"/>
      <c r="X204" s="51"/>
      <c r="Y204" s="51"/>
    </row>
    <row r="205" spans="1:25" s="17" customFormat="1" x14ac:dyDescent="0.2">
      <c r="B205" s="43" t="s">
        <v>141</v>
      </c>
      <c r="C205" s="17" t="s">
        <v>142</v>
      </c>
      <c r="D205" s="18">
        <v>27000</v>
      </c>
      <c r="E205" s="18">
        <v>27000</v>
      </c>
      <c r="F205" s="18">
        <v>0</v>
      </c>
      <c r="G205" s="18">
        <v>7600</v>
      </c>
      <c r="H205" s="18">
        <v>0</v>
      </c>
      <c r="I205" s="18">
        <f t="shared" si="33"/>
        <v>7600</v>
      </c>
      <c r="J205" s="18">
        <f t="shared" si="34"/>
        <v>19400</v>
      </c>
      <c r="K205" s="37">
        <f t="shared" si="35"/>
        <v>0.71851851851851856</v>
      </c>
      <c r="L205" s="37">
        <f t="shared" si="36"/>
        <v>-1</v>
      </c>
      <c r="M205" s="37">
        <f t="shared" si="37"/>
        <v>-0.66222222222222227</v>
      </c>
      <c r="O205" s="51"/>
      <c r="P205" s="51"/>
      <c r="Q205" s="51"/>
      <c r="R205" s="54"/>
      <c r="S205" s="54"/>
      <c r="T205" s="54"/>
      <c r="U205" s="54"/>
      <c r="V205" s="54"/>
      <c r="W205" s="51"/>
      <c r="X205" s="51"/>
      <c r="Y205" s="51"/>
    </row>
    <row r="206" spans="1:25" s="17" customFormat="1" x14ac:dyDescent="0.2">
      <c r="B206" s="43" t="s">
        <v>231</v>
      </c>
      <c r="C206" s="17" t="s">
        <v>232</v>
      </c>
      <c r="D206" s="18"/>
      <c r="E206" s="18"/>
      <c r="F206" s="18">
        <v>0</v>
      </c>
      <c r="G206" s="18">
        <v>0</v>
      </c>
      <c r="H206" s="18">
        <v>0</v>
      </c>
      <c r="I206" s="18">
        <f t="shared" si="33"/>
        <v>0</v>
      </c>
      <c r="J206" s="18">
        <f t="shared" si="34"/>
        <v>0</v>
      </c>
      <c r="K206" s="37" t="str">
        <f t="shared" si="35"/>
        <v>NA</v>
      </c>
      <c r="L206" s="37" t="str">
        <f t="shared" si="36"/>
        <v>NA</v>
      </c>
      <c r="M206" s="37" t="str">
        <f t="shared" si="37"/>
        <v>NA</v>
      </c>
      <c r="O206" s="51"/>
      <c r="P206" s="51"/>
      <c r="Q206" s="51"/>
      <c r="R206" s="54"/>
      <c r="S206" s="54"/>
      <c r="T206" s="54"/>
      <c r="U206" s="54"/>
      <c r="V206" s="54"/>
      <c r="W206" s="51"/>
      <c r="X206" s="51"/>
      <c r="Y206" s="51"/>
    </row>
    <row r="207" spans="1:25" s="17" customFormat="1" x14ac:dyDescent="0.2">
      <c r="B207" s="43" t="s">
        <v>143</v>
      </c>
      <c r="C207" s="17" t="s">
        <v>144</v>
      </c>
      <c r="D207" s="18">
        <v>166320</v>
      </c>
      <c r="E207" s="18">
        <v>166320</v>
      </c>
      <c r="F207" s="18">
        <v>0</v>
      </c>
      <c r="G207" s="18">
        <v>0</v>
      </c>
      <c r="H207" s="18">
        <v>0</v>
      </c>
      <c r="I207" s="18">
        <f t="shared" si="33"/>
        <v>0</v>
      </c>
      <c r="J207" s="18">
        <f t="shared" si="34"/>
        <v>166320</v>
      </c>
      <c r="K207" s="37">
        <f t="shared" si="35"/>
        <v>1</v>
      </c>
      <c r="L207" s="37">
        <f t="shared" si="36"/>
        <v>-1</v>
      </c>
      <c r="M207" s="37">
        <f t="shared" si="37"/>
        <v>-1</v>
      </c>
      <c r="O207" s="51"/>
      <c r="P207" s="51"/>
      <c r="Q207" s="51"/>
      <c r="R207" s="54"/>
      <c r="S207" s="54"/>
      <c r="T207" s="54"/>
      <c r="U207" s="54"/>
      <c r="V207" s="54"/>
      <c r="W207" s="51"/>
      <c r="X207" s="51"/>
      <c r="Y207" s="51"/>
    </row>
    <row r="208" spans="1:25" s="17" customFormat="1" x14ac:dyDescent="0.2">
      <c r="B208" s="43" t="s">
        <v>149</v>
      </c>
      <c r="C208" s="17" t="s">
        <v>150</v>
      </c>
      <c r="D208" s="18">
        <v>1576260</v>
      </c>
      <c r="E208" s="18">
        <v>1576260</v>
      </c>
      <c r="F208" s="18">
        <v>172555</v>
      </c>
      <c r="G208" s="18">
        <v>899260</v>
      </c>
      <c r="H208" s="18">
        <v>0</v>
      </c>
      <c r="I208" s="18">
        <f t="shared" si="33"/>
        <v>899260</v>
      </c>
      <c r="J208" s="18">
        <f t="shared" si="34"/>
        <v>677000</v>
      </c>
      <c r="K208" s="37">
        <f t="shared" si="35"/>
        <v>0.42949767170390674</v>
      </c>
      <c r="L208" s="37">
        <f t="shared" si="36"/>
        <v>-0.89052884676385879</v>
      </c>
      <c r="M208" s="37">
        <f t="shared" si="37"/>
        <v>-0.31539720604468807</v>
      </c>
      <c r="O208" s="51"/>
      <c r="P208" s="51"/>
      <c r="Q208" s="51"/>
      <c r="R208" s="54"/>
      <c r="S208" s="54"/>
      <c r="T208" s="54"/>
      <c r="U208" s="54"/>
      <c r="V208" s="54"/>
      <c r="W208" s="51"/>
      <c r="X208" s="51"/>
      <c r="Y208" s="51"/>
    </row>
    <row r="209" spans="2:25" s="17" customFormat="1" x14ac:dyDescent="0.2">
      <c r="B209" s="43" t="s">
        <v>151</v>
      </c>
      <c r="C209" s="17" t="s">
        <v>152</v>
      </c>
      <c r="D209" s="18">
        <v>2131315.31</v>
      </c>
      <c r="E209" s="18">
        <v>2131315.31</v>
      </c>
      <c r="F209" s="18">
        <v>163579.71000000005</v>
      </c>
      <c r="G209" s="18">
        <v>1325733.8900000006</v>
      </c>
      <c r="H209" s="18">
        <v>0</v>
      </c>
      <c r="I209" s="18">
        <f t="shared" si="33"/>
        <v>1325733.8900000006</v>
      </c>
      <c r="J209" s="18">
        <f t="shared" si="34"/>
        <v>805581.41999999946</v>
      </c>
      <c r="K209" s="37">
        <f t="shared" si="35"/>
        <v>0.37797383438305027</v>
      </c>
      <c r="L209" s="37">
        <f t="shared" si="36"/>
        <v>-0.92324940883571094</v>
      </c>
      <c r="M209" s="37">
        <f t="shared" si="37"/>
        <v>-0.25356860125966024</v>
      </c>
      <c r="O209" s="51"/>
      <c r="P209" s="51"/>
      <c r="Q209" s="51"/>
      <c r="R209" s="54"/>
      <c r="S209" s="54"/>
      <c r="T209" s="54"/>
      <c r="U209" s="54"/>
      <c r="V209" s="54"/>
      <c r="W209" s="51"/>
      <c r="X209" s="51"/>
      <c r="Y209" s="51"/>
    </row>
    <row r="210" spans="2:25" s="17" customFormat="1" x14ac:dyDescent="0.2">
      <c r="B210" s="43" t="s">
        <v>153</v>
      </c>
      <c r="C210" s="17" t="s">
        <v>154</v>
      </c>
      <c r="D210" s="18">
        <v>1150</v>
      </c>
      <c r="E210" s="18">
        <v>1150</v>
      </c>
      <c r="F210" s="18">
        <v>0</v>
      </c>
      <c r="G210" s="18">
        <v>0</v>
      </c>
      <c r="H210" s="18">
        <v>0</v>
      </c>
      <c r="I210" s="18">
        <f t="shared" si="33"/>
        <v>0</v>
      </c>
      <c r="J210" s="18">
        <f t="shared" si="34"/>
        <v>1150</v>
      </c>
      <c r="K210" s="37">
        <f t="shared" si="35"/>
        <v>1</v>
      </c>
      <c r="L210" s="37">
        <f t="shared" si="36"/>
        <v>-1</v>
      </c>
      <c r="M210" s="37">
        <f t="shared" si="37"/>
        <v>-1</v>
      </c>
      <c r="O210" s="51"/>
      <c r="P210" s="51"/>
      <c r="Q210" s="51"/>
      <c r="R210" s="54"/>
      <c r="S210" s="54"/>
      <c r="T210" s="54"/>
      <c r="U210" s="54"/>
      <c r="V210" s="54"/>
      <c r="W210" s="51"/>
      <c r="X210" s="51"/>
      <c r="Y210" s="51"/>
    </row>
    <row r="211" spans="2:25" s="17" customFormat="1" x14ac:dyDescent="0.2">
      <c r="B211" s="43" t="s">
        <v>163</v>
      </c>
      <c r="C211" s="17" t="s">
        <v>164</v>
      </c>
      <c r="D211" s="18">
        <v>294643.72000000003</v>
      </c>
      <c r="E211" s="18">
        <v>294643.72000000003</v>
      </c>
      <c r="F211" s="18">
        <v>33484.810000000005</v>
      </c>
      <c r="G211" s="18">
        <v>277326.94000000006</v>
      </c>
      <c r="H211" s="18">
        <v>0</v>
      </c>
      <c r="I211" s="18">
        <f t="shared" si="33"/>
        <v>277326.94000000006</v>
      </c>
      <c r="J211" s="18">
        <f t="shared" si="34"/>
        <v>17316.77999999997</v>
      </c>
      <c r="K211" s="37">
        <f t="shared" si="35"/>
        <v>5.8771929705476053E-2</v>
      </c>
      <c r="L211" s="37">
        <f t="shared" si="36"/>
        <v>-0.88635491705032776</v>
      </c>
      <c r="M211" s="37">
        <f t="shared" si="37"/>
        <v>0.12947368435342865</v>
      </c>
      <c r="O211" s="51"/>
      <c r="P211" s="51"/>
      <c r="Q211" s="51"/>
      <c r="R211" s="54"/>
      <c r="S211" s="54"/>
      <c r="T211" s="54"/>
      <c r="U211" s="54"/>
      <c r="V211" s="54"/>
      <c r="W211" s="51"/>
      <c r="X211" s="51"/>
      <c r="Y211" s="51"/>
    </row>
    <row r="212" spans="2:25" s="17" customFormat="1" x14ac:dyDescent="0.2">
      <c r="B212" s="43" t="s">
        <v>165</v>
      </c>
      <c r="C212" s="17" t="s">
        <v>166</v>
      </c>
      <c r="D212" s="18">
        <v>247696</v>
      </c>
      <c r="E212" s="18">
        <v>295229</v>
      </c>
      <c r="F212" s="18">
        <v>12596</v>
      </c>
      <c r="G212" s="18">
        <v>285371.16000000003</v>
      </c>
      <c r="H212" s="18">
        <v>8998</v>
      </c>
      <c r="I212" s="18">
        <f t="shared" si="33"/>
        <v>294369.16000000003</v>
      </c>
      <c r="J212" s="18">
        <f t="shared" si="34"/>
        <v>859.8399999999674</v>
      </c>
      <c r="K212" s="37">
        <f t="shared" si="35"/>
        <v>2.912451012603665E-3</v>
      </c>
      <c r="L212" s="37">
        <f t="shared" si="36"/>
        <v>-0.9573348146692906</v>
      </c>
      <c r="M212" s="37">
        <f t="shared" si="37"/>
        <v>0.159931415951685</v>
      </c>
      <c r="O212" s="51"/>
      <c r="P212" s="51"/>
      <c r="Q212" s="51"/>
      <c r="R212" s="54"/>
      <c r="S212" s="54"/>
      <c r="T212" s="54"/>
      <c r="U212" s="54"/>
      <c r="V212" s="54"/>
      <c r="W212" s="51"/>
      <c r="X212" s="51"/>
      <c r="Y212" s="51"/>
    </row>
    <row r="213" spans="2:25" s="17" customFormat="1" x14ac:dyDescent="0.2">
      <c r="B213" s="43" t="s">
        <v>177</v>
      </c>
      <c r="C213" s="17" t="s">
        <v>178</v>
      </c>
      <c r="D213" s="18"/>
      <c r="E213" s="18"/>
      <c r="F213" s="18">
        <v>0</v>
      </c>
      <c r="G213" s="18">
        <v>0</v>
      </c>
      <c r="H213" s="18">
        <v>0</v>
      </c>
      <c r="I213" s="18">
        <f t="shared" si="33"/>
        <v>0</v>
      </c>
      <c r="J213" s="18">
        <f t="shared" si="34"/>
        <v>0</v>
      </c>
      <c r="K213" s="37" t="str">
        <f t="shared" si="35"/>
        <v>NA</v>
      </c>
      <c r="L213" s="37" t="str">
        <f t="shared" si="36"/>
        <v>NA</v>
      </c>
      <c r="M213" s="37" t="str">
        <f t="shared" si="37"/>
        <v>NA</v>
      </c>
      <c r="O213" s="51"/>
      <c r="P213" s="51"/>
      <c r="Q213" s="51"/>
      <c r="R213" s="54"/>
      <c r="S213" s="54"/>
      <c r="T213" s="54"/>
      <c r="U213" s="54"/>
      <c r="V213" s="54"/>
      <c r="W213" s="51"/>
      <c r="X213" s="51"/>
      <c r="Y213" s="51"/>
    </row>
    <row r="214" spans="2:25" s="17" customFormat="1" x14ac:dyDescent="0.2">
      <c r="B214" s="43" t="s">
        <v>179</v>
      </c>
      <c r="C214" s="17" t="s">
        <v>180</v>
      </c>
      <c r="D214" s="18">
        <v>600</v>
      </c>
      <c r="E214" s="18">
        <v>600</v>
      </c>
      <c r="F214" s="18">
        <v>4.13</v>
      </c>
      <c r="G214" s="18">
        <v>455.82</v>
      </c>
      <c r="H214" s="18">
        <v>0</v>
      </c>
      <c r="I214" s="18">
        <f t="shared" si="33"/>
        <v>455.82</v>
      </c>
      <c r="J214" s="18">
        <f t="shared" si="34"/>
        <v>144.18</v>
      </c>
      <c r="K214" s="37">
        <f t="shared" si="35"/>
        <v>0.24030000000000001</v>
      </c>
      <c r="L214" s="37">
        <f t="shared" si="36"/>
        <v>-0.99311666666666665</v>
      </c>
      <c r="M214" s="37">
        <f t="shared" si="37"/>
        <v>-8.8360000000000008E-2</v>
      </c>
      <c r="O214" s="51"/>
      <c r="P214" s="51"/>
      <c r="Q214" s="51"/>
      <c r="R214" s="54"/>
      <c r="S214" s="54"/>
      <c r="T214" s="54"/>
      <c r="U214" s="54"/>
      <c r="V214" s="54"/>
      <c r="W214" s="51"/>
      <c r="X214" s="51"/>
      <c r="Y214" s="51"/>
    </row>
    <row r="215" spans="2:25" s="17" customFormat="1" x14ac:dyDescent="0.2">
      <c r="B215" s="43" t="s">
        <v>181</v>
      </c>
      <c r="C215" s="17" t="s">
        <v>182</v>
      </c>
      <c r="D215" s="18">
        <v>16727.66</v>
      </c>
      <c r="E215" s="18">
        <v>304412.11</v>
      </c>
      <c r="F215" s="18">
        <v>4715.76</v>
      </c>
      <c r="G215" s="18">
        <v>254337.27999999997</v>
      </c>
      <c r="H215" s="18">
        <v>34950.89</v>
      </c>
      <c r="I215" s="18">
        <f t="shared" si="33"/>
        <v>289288.17</v>
      </c>
      <c r="J215" s="18">
        <f t="shared" si="34"/>
        <v>15123.940000000002</v>
      </c>
      <c r="K215" s="37">
        <f t="shared" si="35"/>
        <v>4.9682451857779253E-2</v>
      </c>
      <c r="L215" s="37">
        <f t="shared" si="36"/>
        <v>-0.98450863206460471</v>
      </c>
      <c r="M215" s="37">
        <f t="shared" si="37"/>
        <v>2.6037926020748684E-3</v>
      </c>
      <c r="O215" s="51"/>
      <c r="P215" s="51"/>
      <c r="Q215" s="51"/>
      <c r="R215" s="54"/>
      <c r="S215" s="54"/>
      <c r="T215" s="54"/>
      <c r="U215" s="54"/>
      <c r="V215" s="54"/>
      <c r="W215" s="51"/>
      <c r="X215" s="51"/>
      <c r="Y215" s="51"/>
    </row>
    <row r="216" spans="2:25" s="17" customFormat="1" x14ac:dyDescent="0.2">
      <c r="B216" s="43" t="s">
        <v>183</v>
      </c>
      <c r="C216" s="17" t="s">
        <v>184</v>
      </c>
      <c r="D216" s="18">
        <v>13361</v>
      </c>
      <c r="E216" s="18">
        <v>13361</v>
      </c>
      <c r="F216" s="18">
        <v>93.01</v>
      </c>
      <c r="G216" s="18">
        <v>1271.29</v>
      </c>
      <c r="H216" s="18">
        <v>0</v>
      </c>
      <c r="I216" s="18">
        <f t="shared" si="33"/>
        <v>1271.29</v>
      </c>
      <c r="J216" s="18">
        <f t="shared" si="34"/>
        <v>12089.71</v>
      </c>
      <c r="K216" s="37">
        <f t="shared" si="35"/>
        <v>0.90485068482897979</v>
      </c>
      <c r="L216" s="37">
        <f t="shared" si="36"/>
        <v>-0.99303869470847994</v>
      </c>
      <c r="M216" s="37">
        <f t="shared" si="37"/>
        <v>-0.88582082179477573</v>
      </c>
      <c r="O216" s="51"/>
      <c r="P216" s="51"/>
      <c r="Q216" s="51"/>
      <c r="R216" s="54"/>
      <c r="S216" s="54"/>
      <c r="T216" s="54"/>
      <c r="U216" s="54"/>
      <c r="V216" s="54"/>
      <c r="W216" s="51"/>
      <c r="X216" s="51"/>
      <c r="Y216" s="51"/>
    </row>
    <row r="217" spans="2:25" s="17" customFormat="1" x14ac:dyDescent="0.2">
      <c r="B217" s="43" t="s">
        <v>189</v>
      </c>
      <c r="C217" s="17" t="s">
        <v>190</v>
      </c>
      <c r="D217" s="18">
        <v>1221712.0599999998</v>
      </c>
      <c r="E217" s="18">
        <v>452049.66000000003</v>
      </c>
      <c r="F217" s="18">
        <v>9563.0300000000007</v>
      </c>
      <c r="G217" s="18">
        <v>306377.86</v>
      </c>
      <c r="H217" s="18">
        <v>37353.019999999997</v>
      </c>
      <c r="I217" s="18">
        <f t="shared" si="33"/>
        <v>343730.88</v>
      </c>
      <c r="J217" s="18">
        <f t="shared" si="34"/>
        <v>108318.78000000003</v>
      </c>
      <c r="K217" s="37">
        <f t="shared" si="35"/>
        <v>0.23961699252245874</v>
      </c>
      <c r="L217" s="37">
        <f t="shared" si="36"/>
        <v>-0.97884517820453609</v>
      </c>
      <c r="M217" s="37">
        <f t="shared" si="37"/>
        <v>-0.18669680671809377</v>
      </c>
      <c r="O217" s="51"/>
      <c r="P217" s="51"/>
      <c r="Q217" s="51"/>
      <c r="R217" s="54"/>
      <c r="S217" s="54"/>
      <c r="T217" s="54"/>
      <c r="U217" s="54"/>
      <c r="V217" s="54"/>
      <c r="W217" s="51"/>
      <c r="X217" s="51"/>
      <c r="Y217" s="51"/>
    </row>
    <row r="218" spans="2:25" s="17" customFormat="1" x14ac:dyDescent="0.2">
      <c r="B218" s="43" t="s">
        <v>191</v>
      </c>
      <c r="C218" s="17" t="s">
        <v>192</v>
      </c>
      <c r="D218" s="18">
        <v>154.94999999999999</v>
      </c>
      <c r="E218" s="18">
        <v>4876.07</v>
      </c>
      <c r="F218" s="18">
        <v>38.200000000000003</v>
      </c>
      <c r="G218" s="18">
        <v>3919.94</v>
      </c>
      <c r="H218" s="18">
        <v>319.98</v>
      </c>
      <c r="I218" s="18">
        <f t="shared" si="33"/>
        <v>4239.92</v>
      </c>
      <c r="J218" s="18">
        <f t="shared" si="34"/>
        <v>636.14999999999964</v>
      </c>
      <c r="K218" s="37">
        <f t="shared" si="35"/>
        <v>0.13046367258878558</v>
      </c>
      <c r="L218" s="37">
        <f t="shared" si="36"/>
        <v>-0.99216582206572101</v>
      </c>
      <c r="M218" s="37">
        <f t="shared" si="37"/>
        <v>-3.5303430836718844E-2</v>
      </c>
      <c r="O218" s="51"/>
      <c r="P218" s="51"/>
      <c r="Q218" s="51"/>
      <c r="R218" s="54"/>
      <c r="S218" s="54"/>
      <c r="T218" s="54"/>
      <c r="U218" s="54"/>
      <c r="V218" s="54"/>
      <c r="W218" s="51"/>
      <c r="X218" s="51"/>
      <c r="Y218" s="51"/>
    </row>
    <row r="219" spans="2:25" s="17" customFormat="1" x14ac:dyDescent="0.2">
      <c r="B219" s="43" t="s">
        <v>195</v>
      </c>
      <c r="C219" s="17" t="s">
        <v>196</v>
      </c>
      <c r="D219" s="18">
        <v>4500</v>
      </c>
      <c r="E219" s="18">
        <v>10335.720000000001</v>
      </c>
      <c r="F219" s="18">
        <v>809.49</v>
      </c>
      <c r="G219" s="18">
        <v>6829.66</v>
      </c>
      <c r="H219" s="18">
        <v>380.49</v>
      </c>
      <c r="I219" s="18">
        <f t="shared" si="33"/>
        <v>7210.15</v>
      </c>
      <c r="J219" s="18">
        <f t="shared" si="34"/>
        <v>3125.5700000000015</v>
      </c>
      <c r="K219" s="37">
        <f t="shared" si="35"/>
        <v>0.30240467040515817</v>
      </c>
      <c r="L219" s="37">
        <f t="shared" si="36"/>
        <v>-0.92168034737783144</v>
      </c>
      <c r="M219" s="37">
        <f t="shared" si="37"/>
        <v>-0.20706133680091959</v>
      </c>
      <c r="O219" s="51"/>
      <c r="P219" s="51"/>
      <c r="Q219" s="51"/>
      <c r="R219" s="54"/>
      <c r="S219" s="54"/>
      <c r="T219" s="54"/>
      <c r="U219" s="54"/>
      <c r="V219" s="54"/>
      <c r="W219" s="51"/>
      <c r="X219" s="51"/>
      <c r="Y219" s="51"/>
    </row>
    <row r="220" spans="2:25" s="17" customFormat="1" x14ac:dyDescent="0.2">
      <c r="B220" s="43" t="s">
        <v>197</v>
      </c>
      <c r="C220" s="17" t="s">
        <v>198</v>
      </c>
      <c r="D220" s="18">
        <v>0</v>
      </c>
      <c r="E220" s="18">
        <v>4308</v>
      </c>
      <c r="F220" s="18">
        <v>0</v>
      </c>
      <c r="G220" s="18">
        <v>1803.7</v>
      </c>
      <c r="H220" s="18">
        <v>2487</v>
      </c>
      <c r="I220" s="18">
        <f t="shared" si="33"/>
        <v>4290.7</v>
      </c>
      <c r="J220" s="18">
        <f t="shared" si="34"/>
        <v>17.300000000000182</v>
      </c>
      <c r="K220" s="37">
        <f t="shared" si="35"/>
        <v>4.0157845868152697E-3</v>
      </c>
      <c r="L220" s="37">
        <f t="shared" si="36"/>
        <v>-1</v>
      </c>
      <c r="M220" s="37">
        <f t="shared" si="37"/>
        <v>-0.49757660167130918</v>
      </c>
      <c r="O220" s="51"/>
      <c r="P220" s="51"/>
      <c r="Q220" s="51"/>
      <c r="R220" s="54"/>
      <c r="S220" s="54"/>
      <c r="T220" s="54"/>
      <c r="U220" s="54"/>
      <c r="V220" s="54"/>
      <c r="W220" s="51"/>
      <c r="X220" s="51"/>
      <c r="Y220" s="51"/>
    </row>
    <row r="221" spans="2:25" s="17" customFormat="1" x14ac:dyDescent="0.2">
      <c r="B221" s="43" t="s">
        <v>199</v>
      </c>
      <c r="C221" s="17" t="s">
        <v>200</v>
      </c>
      <c r="D221" s="18">
        <v>1930</v>
      </c>
      <c r="E221" s="18">
        <v>44763.7</v>
      </c>
      <c r="F221" s="18">
        <v>0</v>
      </c>
      <c r="G221" s="18">
        <v>1092.7</v>
      </c>
      <c r="H221" s="18">
        <v>0</v>
      </c>
      <c r="I221" s="18">
        <f t="shared" si="33"/>
        <v>1092.7</v>
      </c>
      <c r="J221" s="18">
        <f t="shared" si="34"/>
        <v>43671</v>
      </c>
      <c r="K221" s="37">
        <f t="shared" si="35"/>
        <v>0.97558959603428674</v>
      </c>
      <c r="L221" s="37">
        <f t="shared" si="36"/>
        <v>-1</v>
      </c>
      <c r="M221" s="37">
        <f t="shared" si="37"/>
        <v>-0.97070751524114418</v>
      </c>
      <c r="O221" s="51"/>
      <c r="P221" s="51"/>
      <c r="Q221" s="51"/>
      <c r="R221" s="54"/>
      <c r="S221" s="54"/>
      <c r="T221" s="54"/>
      <c r="U221" s="54"/>
      <c r="V221" s="54"/>
      <c r="W221" s="51"/>
      <c r="X221" s="51"/>
      <c r="Y221" s="51"/>
    </row>
    <row r="222" spans="2:25" s="17" customFormat="1" x14ac:dyDescent="0.2">
      <c r="B222" s="43" t="s">
        <v>203</v>
      </c>
      <c r="C222" s="17" t="s">
        <v>204</v>
      </c>
      <c r="D222" s="18">
        <v>149501.93</v>
      </c>
      <c r="E222" s="18">
        <v>729684.45</v>
      </c>
      <c r="F222" s="18">
        <v>10890.000000000002</v>
      </c>
      <c r="G222" s="18">
        <v>571512.52999999991</v>
      </c>
      <c r="H222" s="18">
        <v>46440.87999999999</v>
      </c>
      <c r="I222" s="18">
        <f t="shared" si="33"/>
        <v>617953.40999999992</v>
      </c>
      <c r="J222" s="18">
        <f t="shared" si="34"/>
        <v>111731.04000000004</v>
      </c>
      <c r="K222" s="37">
        <f t="shared" si="35"/>
        <v>0.15312240791207768</v>
      </c>
      <c r="L222" s="37">
        <f t="shared" si="36"/>
        <v>-0.98507574061637193</v>
      </c>
      <c r="M222" s="37">
        <f t="shared" si="37"/>
        <v>-6.0121075623853715E-2</v>
      </c>
      <c r="O222" s="51"/>
      <c r="P222" s="51"/>
      <c r="Q222" s="51"/>
      <c r="R222" s="54"/>
      <c r="S222" s="54"/>
      <c r="T222" s="54"/>
      <c r="U222" s="54"/>
      <c r="V222" s="54"/>
      <c r="W222" s="51"/>
      <c r="X222" s="51"/>
      <c r="Y222" s="51"/>
    </row>
    <row r="223" spans="2:25" s="17" customFormat="1" x14ac:dyDescent="0.2">
      <c r="B223" s="43" t="s">
        <v>209</v>
      </c>
      <c r="C223" s="17" t="s">
        <v>210</v>
      </c>
      <c r="D223" s="18">
        <v>44000</v>
      </c>
      <c r="E223" s="18">
        <v>8945</v>
      </c>
      <c r="F223" s="18">
        <v>0</v>
      </c>
      <c r="G223" s="18">
        <v>0</v>
      </c>
      <c r="H223" s="18">
        <v>0</v>
      </c>
      <c r="I223" s="18">
        <f t="shared" si="33"/>
        <v>0</v>
      </c>
      <c r="J223" s="18">
        <f t="shared" si="34"/>
        <v>8945</v>
      </c>
      <c r="K223" s="37">
        <f t="shared" si="35"/>
        <v>1</v>
      </c>
      <c r="L223" s="37">
        <f t="shared" si="36"/>
        <v>-1</v>
      </c>
      <c r="M223" s="37">
        <f t="shared" si="37"/>
        <v>-1</v>
      </c>
      <c r="O223" s="51"/>
      <c r="P223" s="51"/>
      <c r="Q223" s="51"/>
      <c r="R223" s="54"/>
      <c r="S223" s="54"/>
      <c r="T223" s="54"/>
      <c r="U223" s="54"/>
      <c r="V223" s="54"/>
      <c r="W223" s="51"/>
      <c r="X223" s="51"/>
      <c r="Y223" s="51"/>
    </row>
    <row r="224" spans="2:25" s="17" customFormat="1" x14ac:dyDescent="0.2">
      <c r="B224" s="43" t="s">
        <v>213</v>
      </c>
      <c r="C224" s="17" t="s">
        <v>214</v>
      </c>
      <c r="D224" s="18">
        <v>2200</v>
      </c>
      <c r="E224" s="18">
        <v>2200</v>
      </c>
      <c r="F224" s="18">
        <v>0</v>
      </c>
      <c r="G224" s="18">
        <v>720</v>
      </c>
      <c r="H224" s="18">
        <v>0</v>
      </c>
      <c r="I224" s="18">
        <f t="shared" si="33"/>
        <v>720</v>
      </c>
      <c r="J224" s="18">
        <f t="shared" si="34"/>
        <v>1480</v>
      </c>
      <c r="K224" s="37">
        <f t="shared" si="35"/>
        <v>0.67272727272727273</v>
      </c>
      <c r="L224" s="37">
        <f t="shared" si="36"/>
        <v>-1</v>
      </c>
      <c r="M224" s="37">
        <f t="shared" si="37"/>
        <v>-0.6072727272727273</v>
      </c>
      <c r="O224" s="51"/>
      <c r="P224" s="51"/>
      <c r="Q224" s="51"/>
      <c r="R224" s="54"/>
      <c r="S224" s="54"/>
      <c r="T224" s="54"/>
      <c r="U224" s="54"/>
      <c r="V224" s="54"/>
      <c r="W224" s="51"/>
      <c r="X224" s="51"/>
      <c r="Y224" s="51"/>
    </row>
    <row r="225" spans="1:25" s="17" customFormat="1" x14ac:dyDescent="0.2">
      <c r="A225" s="71" t="s">
        <v>263</v>
      </c>
      <c r="B225" s="72"/>
      <c r="C225" s="71"/>
      <c r="D225" s="59">
        <v>16664317.9</v>
      </c>
      <c r="E225" s="59">
        <v>16832699.010000002</v>
      </c>
      <c r="F225" s="59">
        <v>1239185.9599999993</v>
      </c>
      <c r="G225" s="59">
        <v>10646925.219999991</v>
      </c>
      <c r="H225" s="59">
        <v>130930.26</v>
      </c>
      <c r="I225" s="59">
        <f t="shared" si="33"/>
        <v>10777855.479999991</v>
      </c>
      <c r="J225" s="59">
        <f t="shared" si="34"/>
        <v>6054843.5300000105</v>
      </c>
      <c r="K225" s="60">
        <f t="shared" si="35"/>
        <v>0.35970722974390129</v>
      </c>
      <c r="L225" s="60">
        <f t="shared" si="36"/>
        <v>-0.92638221836772461</v>
      </c>
      <c r="M225" s="60">
        <f t="shared" si="37"/>
        <v>-0.2409826697186343</v>
      </c>
      <c r="O225" s="51"/>
      <c r="P225" s="51"/>
      <c r="Q225" s="51"/>
      <c r="R225" s="54"/>
      <c r="S225" s="54"/>
      <c r="T225" s="54"/>
      <c r="U225" s="54"/>
      <c r="V225" s="54"/>
      <c r="W225" s="51"/>
      <c r="X225" s="51"/>
      <c r="Y225" s="51"/>
    </row>
    <row r="226" spans="1:25" s="17" customFormat="1" x14ac:dyDescent="0.2">
      <c r="A226" s="17" t="s">
        <v>264</v>
      </c>
      <c r="B226" s="43" t="s">
        <v>265</v>
      </c>
      <c r="C226" s="17" t="s">
        <v>266</v>
      </c>
      <c r="D226" s="18">
        <v>126000</v>
      </c>
      <c r="E226" s="18">
        <v>126000</v>
      </c>
      <c r="F226" s="18">
        <v>13665.900000000001</v>
      </c>
      <c r="G226" s="18">
        <v>139190.43</v>
      </c>
      <c r="H226" s="18">
        <v>0</v>
      </c>
      <c r="I226" s="18">
        <f t="shared" si="33"/>
        <v>139190.43</v>
      </c>
      <c r="J226" s="18">
        <f t="shared" si="34"/>
        <v>-13190.429999999993</v>
      </c>
      <c r="K226" s="37">
        <f t="shared" si="35"/>
        <v>-0.10468595238095232</v>
      </c>
      <c r="L226" s="37">
        <f t="shared" si="36"/>
        <v>-0.89154047619047627</v>
      </c>
      <c r="M226" s="37">
        <f t="shared" si="37"/>
        <v>0.32562314285714278</v>
      </c>
      <c r="O226" s="51"/>
      <c r="P226" s="51"/>
      <c r="Q226" s="51"/>
      <c r="R226" s="54"/>
      <c r="S226" s="54"/>
      <c r="T226" s="54"/>
      <c r="U226" s="54"/>
      <c r="V226" s="54"/>
      <c r="W226" s="51"/>
      <c r="X226" s="51"/>
      <c r="Y226" s="51"/>
    </row>
    <row r="227" spans="1:25" s="17" customFormat="1" x14ac:dyDescent="0.2">
      <c r="B227" s="43" t="s">
        <v>114</v>
      </c>
      <c r="C227" s="17" t="s">
        <v>113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f t="shared" si="33"/>
        <v>0</v>
      </c>
      <c r="J227" s="18">
        <f t="shared" si="34"/>
        <v>0</v>
      </c>
      <c r="K227" s="37" t="str">
        <f t="shared" si="35"/>
        <v>NA</v>
      </c>
      <c r="L227" s="37" t="str">
        <f t="shared" si="36"/>
        <v>NA</v>
      </c>
      <c r="M227" s="37" t="str">
        <f t="shared" si="37"/>
        <v>NA</v>
      </c>
      <c r="O227" s="51"/>
      <c r="P227" s="51"/>
      <c r="Q227" s="51"/>
      <c r="R227" s="54"/>
      <c r="S227" s="54"/>
      <c r="T227" s="54"/>
      <c r="U227" s="54"/>
      <c r="V227" s="54"/>
      <c r="W227" s="51"/>
      <c r="X227" s="51"/>
      <c r="Y227" s="51"/>
    </row>
    <row r="228" spans="1:25" s="17" customFormat="1" x14ac:dyDescent="0.2">
      <c r="B228" s="43" t="s">
        <v>267</v>
      </c>
      <c r="C228" s="17" t="s">
        <v>268</v>
      </c>
      <c r="D228" s="18">
        <v>325000</v>
      </c>
      <c r="E228" s="18">
        <v>325000</v>
      </c>
      <c r="F228" s="18">
        <v>30381.5</v>
      </c>
      <c r="G228" s="18">
        <v>305894.06</v>
      </c>
      <c r="H228" s="18">
        <v>0</v>
      </c>
      <c r="I228" s="18">
        <f t="shared" si="33"/>
        <v>305894.06</v>
      </c>
      <c r="J228" s="18">
        <f t="shared" si="34"/>
        <v>19105.940000000002</v>
      </c>
      <c r="K228" s="37">
        <f t="shared" si="35"/>
        <v>5.87875076923077E-2</v>
      </c>
      <c r="L228" s="37">
        <f t="shared" si="36"/>
        <v>-0.9065184615384615</v>
      </c>
      <c r="M228" s="37">
        <f t="shared" si="37"/>
        <v>0.12945499076923084</v>
      </c>
      <c r="O228" s="51"/>
      <c r="P228" s="51"/>
      <c r="Q228" s="51"/>
      <c r="R228" s="54"/>
      <c r="S228" s="54"/>
      <c r="T228" s="54"/>
      <c r="U228" s="54"/>
      <c r="V228" s="54"/>
      <c r="W228" s="51"/>
      <c r="X228" s="51"/>
      <c r="Y228" s="51"/>
    </row>
    <row r="229" spans="1:25" s="17" customFormat="1" x14ac:dyDescent="0.2">
      <c r="B229" s="43" t="s">
        <v>249</v>
      </c>
      <c r="C229" s="17" t="s">
        <v>250</v>
      </c>
      <c r="D229" s="18">
        <v>2172268.34</v>
      </c>
      <c r="E229" s="18">
        <v>2172268.34</v>
      </c>
      <c r="F229" s="18">
        <v>128473.44</v>
      </c>
      <c r="G229" s="18">
        <v>1492427.0699999998</v>
      </c>
      <c r="H229" s="18">
        <v>0</v>
      </c>
      <c r="I229" s="18">
        <f t="shared" si="33"/>
        <v>1492427.0699999998</v>
      </c>
      <c r="J229" s="18">
        <f t="shared" si="34"/>
        <v>679841.27</v>
      </c>
      <c r="K229" s="37">
        <f t="shared" si="35"/>
        <v>0.31296376118983538</v>
      </c>
      <c r="L229" s="37">
        <f t="shared" si="36"/>
        <v>-0.94085747251649399</v>
      </c>
      <c r="M229" s="37">
        <f t="shared" si="37"/>
        <v>-0.17555651342780249</v>
      </c>
      <c r="O229" s="51"/>
      <c r="P229" s="51"/>
      <c r="Q229" s="51"/>
      <c r="R229" s="54"/>
      <c r="S229" s="54"/>
      <c r="T229" s="54"/>
      <c r="U229" s="54"/>
      <c r="V229" s="54"/>
      <c r="W229" s="51"/>
      <c r="X229" s="51"/>
      <c r="Y229" s="51"/>
    </row>
    <row r="230" spans="1:25" s="17" customFormat="1" x14ac:dyDescent="0.2">
      <c r="B230" s="43" t="s">
        <v>127</v>
      </c>
      <c r="C230" s="17" t="s">
        <v>128</v>
      </c>
      <c r="D230" s="18">
        <v>3984388</v>
      </c>
      <c r="E230" s="18">
        <v>3984388</v>
      </c>
      <c r="F230" s="18">
        <v>382915.68000000017</v>
      </c>
      <c r="G230" s="18">
        <v>4045068.55</v>
      </c>
      <c r="H230" s="18">
        <v>0</v>
      </c>
      <c r="I230" s="18">
        <f t="shared" si="33"/>
        <v>4045068.55</v>
      </c>
      <c r="J230" s="18">
        <f t="shared" si="34"/>
        <v>-60680.549999999814</v>
      </c>
      <c r="K230" s="37">
        <f t="shared" si="35"/>
        <v>-1.5229578545061328E-2</v>
      </c>
      <c r="L230" s="37">
        <f t="shared" si="36"/>
        <v>-0.90389598603348864</v>
      </c>
      <c r="M230" s="37">
        <f t="shared" si="37"/>
        <v>0.21827549425407372</v>
      </c>
      <c r="O230" s="51"/>
      <c r="P230" s="51"/>
      <c r="Q230" s="51"/>
      <c r="R230" s="54"/>
      <c r="S230" s="54"/>
      <c r="T230" s="54"/>
      <c r="U230" s="54"/>
      <c r="V230" s="54"/>
      <c r="W230" s="51"/>
      <c r="X230" s="51"/>
      <c r="Y230" s="51"/>
    </row>
    <row r="231" spans="1:25" s="17" customFormat="1" x14ac:dyDescent="0.2">
      <c r="B231" s="43" t="s">
        <v>141</v>
      </c>
      <c r="C231" s="17" t="s">
        <v>142</v>
      </c>
      <c r="D231" s="18">
        <v>1617971.2000000002</v>
      </c>
      <c r="E231" s="18">
        <v>1781175.2</v>
      </c>
      <c r="F231" s="18">
        <v>68005.14</v>
      </c>
      <c r="G231" s="18">
        <v>571159.17000000004</v>
      </c>
      <c r="H231" s="18">
        <v>0</v>
      </c>
      <c r="I231" s="18">
        <f t="shared" si="33"/>
        <v>571159.17000000004</v>
      </c>
      <c r="J231" s="18">
        <f t="shared" si="34"/>
        <v>1210016.0299999998</v>
      </c>
      <c r="K231" s="37">
        <f t="shared" si="35"/>
        <v>0.67933577224744646</v>
      </c>
      <c r="L231" s="37">
        <f t="shared" si="36"/>
        <v>-0.9618200725004481</v>
      </c>
      <c r="M231" s="37">
        <f t="shared" si="37"/>
        <v>-0.61520292669693577</v>
      </c>
      <c r="O231" s="51"/>
      <c r="P231" s="51"/>
      <c r="Q231" s="51"/>
      <c r="R231" s="54"/>
      <c r="S231" s="54"/>
      <c r="T231" s="54"/>
      <c r="U231" s="54"/>
      <c r="V231" s="54"/>
      <c r="W231" s="51"/>
      <c r="X231" s="51"/>
      <c r="Y231" s="51"/>
    </row>
    <row r="232" spans="1:25" s="17" customFormat="1" x14ac:dyDescent="0.2">
      <c r="B232" s="43" t="s">
        <v>231</v>
      </c>
      <c r="C232" s="17" t="s">
        <v>232</v>
      </c>
      <c r="D232" s="18">
        <v>2439222.16</v>
      </c>
      <c r="E232" s="18">
        <v>2439222.16</v>
      </c>
      <c r="F232" s="18">
        <v>64701.58</v>
      </c>
      <c r="G232" s="18">
        <v>579684.24</v>
      </c>
      <c r="H232" s="18">
        <v>0</v>
      </c>
      <c r="I232" s="18">
        <f t="shared" si="33"/>
        <v>579684.24</v>
      </c>
      <c r="J232" s="18">
        <f t="shared" si="34"/>
        <v>1859537.9200000002</v>
      </c>
      <c r="K232" s="37">
        <f t="shared" si="35"/>
        <v>0.76234873169568118</v>
      </c>
      <c r="L232" s="37">
        <f t="shared" si="36"/>
        <v>-0.9734745030358366</v>
      </c>
      <c r="M232" s="37">
        <f t="shared" si="37"/>
        <v>-0.71481847803481746</v>
      </c>
      <c r="O232" s="51"/>
      <c r="P232" s="51"/>
      <c r="Q232" s="51"/>
      <c r="R232" s="54"/>
      <c r="S232" s="54"/>
      <c r="T232" s="54"/>
      <c r="U232" s="54"/>
      <c r="V232" s="54"/>
      <c r="W232" s="51"/>
      <c r="X232" s="51"/>
      <c r="Y232" s="51"/>
    </row>
    <row r="233" spans="1:25" s="17" customFormat="1" x14ac:dyDescent="0.2">
      <c r="B233" s="43" t="s">
        <v>143</v>
      </c>
      <c r="C233" s="17" t="s">
        <v>144</v>
      </c>
      <c r="D233" s="18">
        <v>157250</v>
      </c>
      <c r="E233" s="18">
        <v>157250</v>
      </c>
      <c r="F233" s="18">
        <v>0</v>
      </c>
      <c r="G233" s="18">
        <v>196447.55000000002</v>
      </c>
      <c r="H233" s="18">
        <v>0</v>
      </c>
      <c r="I233" s="18">
        <f t="shared" si="33"/>
        <v>196447.55000000002</v>
      </c>
      <c r="J233" s="18">
        <f t="shared" si="34"/>
        <v>-39197.550000000017</v>
      </c>
      <c r="K233" s="37">
        <f t="shared" si="35"/>
        <v>-0.249268998410175</v>
      </c>
      <c r="L233" s="37">
        <f t="shared" si="36"/>
        <v>-1</v>
      </c>
      <c r="M233" s="37">
        <f t="shared" si="37"/>
        <v>0.49912279809221011</v>
      </c>
      <c r="O233" s="51"/>
      <c r="P233" s="51"/>
      <c r="Q233" s="51"/>
      <c r="R233" s="54"/>
      <c r="S233" s="54"/>
      <c r="T233" s="54"/>
      <c r="U233" s="54"/>
      <c r="V233" s="54"/>
      <c r="W233" s="51"/>
      <c r="X233" s="51"/>
      <c r="Y233" s="51"/>
    </row>
    <row r="234" spans="1:25" s="17" customFormat="1" x14ac:dyDescent="0.2">
      <c r="B234" s="43" t="s">
        <v>149</v>
      </c>
      <c r="C234" s="17" t="s">
        <v>150</v>
      </c>
      <c r="D234" s="18">
        <v>1413440</v>
      </c>
      <c r="E234" s="18">
        <v>1413440</v>
      </c>
      <c r="F234" s="18">
        <v>110941.06</v>
      </c>
      <c r="G234" s="18">
        <v>1000441.0900000001</v>
      </c>
      <c r="H234" s="18">
        <v>0</v>
      </c>
      <c r="I234" s="18">
        <f t="shared" si="33"/>
        <v>1000441.0900000001</v>
      </c>
      <c r="J234" s="18">
        <f t="shared" si="34"/>
        <v>412998.90999999992</v>
      </c>
      <c r="K234" s="37">
        <f t="shared" si="35"/>
        <v>0.29219415751641381</v>
      </c>
      <c r="L234" s="37">
        <f t="shared" si="36"/>
        <v>-0.92150989076296119</v>
      </c>
      <c r="M234" s="37">
        <f t="shared" si="37"/>
        <v>-0.1506329890196966</v>
      </c>
      <c r="O234" s="51"/>
      <c r="P234" s="51"/>
      <c r="Q234" s="51"/>
      <c r="R234" s="54"/>
      <c r="S234" s="54"/>
      <c r="T234" s="54"/>
      <c r="U234" s="54"/>
      <c r="V234" s="54"/>
      <c r="W234" s="51"/>
      <c r="X234" s="51"/>
      <c r="Y234" s="51"/>
    </row>
    <row r="235" spans="1:25" s="17" customFormat="1" x14ac:dyDescent="0.2">
      <c r="B235" s="43" t="s">
        <v>151</v>
      </c>
      <c r="C235" s="17" t="s">
        <v>152</v>
      </c>
      <c r="D235" s="18">
        <v>2174821.8300000005</v>
      </c>
      <c r="E235" s="18">
        <v>2174821.8300000005</v>
      </c>
      <c r="F235" s="18">
        <v>134987.33000000005</v>
      </c>
      <c r="G235" s="18">
        <v>1384323.69</v>
      </c>
      <c r="H235" s="18">
        <v>0</v>
      </c>
      <c r="I235" s="18">
        <f t="shared" si="33"/>
        <v>1384323.69</v>
      </c>
      <c r="J235" s="18">
        <f t="shared" si="34"/>
        <v>790498.1400000006</v>
      </c>
      <c r="K235" s="37">
        <f t="shared" si="35"/>
        <v>0.36347719573883458</v>
      </c>
      <c r="L235" s="37">
        <f t="shared" si="36"/>
        <v>-0.93793177531237115</v>
      </c>
      <c r="M235" s="37">
        <f t="shared" si="37"/>
        <v>-0.23617263488660153</v>
      </c>
      <c r="O235" s="51"/>
      <c r="P235" s="51"/>
      <c r="Q235" s="51"/>
      <c r="R235" s="54"/>
      <c r="S235" s="54"/>
      <c r="T235" s="54"/>
      <c r="U235" s="54"/>
      <c r="V235" s="54"/>
      <c r="W235" s="51"/>
      <c r="X235" s="51"/>
      <c r="Y235" s="51"/>
    </row>
    <row r="236" spans="1:25" s="17" customFormat="1" x14ac:dyDescent="0.2">
      <c r="B236" s="43" t="s">
        <v>153</v>
      </c>
      <c r="C236" s="17" t="s">
        <v>154</v>
      </c>
      <c r="D236" s="18">
        <v>800</v>
      </c>
      <c r="E236" s="18">
        <v>800</v>
      </c>
      <c r="F236" s="18">
        <v>0</v>
      </c>
      <c r="G236" s="18">
        <v>0</v>
      </c>
      <c r="H236" s="18">
        <v>0</v>
      </c>
      <c r="I236" s="18">
        <f t="shared" si="33"/>
        <v>0</v>
      </c>
      <c r="J236" s="18">
        <f t="shared" si="34"/>
        <v>800</v>
      </c>
      <c r="K236" s="37">
        <f t="shared" si="35"/>
        <v>1</v>
      </c>
      <c r="L236" s="37">
        <f t="shared" si="36"/>
        <v>-1</v>
      </c>
      <c r="M236" s="37">
        <f t="shared" si="37"/>
        <v>-1</v>
      </c>
      <c r="O236" s="51"/>
      <c r="P236" s="51"/>
      <c r="Q236" s="51"/>
      <c r="R236" s="54"/>
      <c r="S236" s="54"/>
      <c r="T236" s="54"/>
      <c r="U236" s="54"/>
      <c r="V236" s="54"/>
      <c r="W236" s="51"/>
      <c r="X236" s="51"/>
      <c r="Y236" s="51"/>
    </row>
    <row r="237" spans="1:25" s="17" customFormat="1" x14ac:dyDescent="0.2">
      <c r="B237" s="43" t="s">
        <v>269</v>
      </c>
      <c r="C237" s="17" t="s">
        <v>270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f t="shared" ref="I237:I258" si="38">SUM(G237:H237)</f>
        <v>0</v>
      </c>
      <c r="J237" s="18">
        <f t="shared" ref="J237:J258" si="39">E237-I237</f>
        <v>0</v>
      </c>
      <c r="K237" s="37" t="str">
        <f t="shared" ref="K237:K258" si="40">IF(E237=0,"NA",J237/E237)</f>
        <v>NA</v>
      </c>
      <c r="L237" s="37" t="str">
        <f t="shared" ref="L237:L258" si="41">IF(E237=0,"NA",(  ( F237 - (E237/$L$6)) / (E237/$L$6)))</f>
        <v>NA</v>
      </c>
      <c r="M237" s="37" t="str">
        <f t="shared" ref="M237:M258" si="42">IF(E237=0,"NA",(  ( G237 - ($M$6*(E237/12))) / ($M$6*(E237/12))))</f>
        <v>NA</v>
      </c>
      <c r="O237" s="51"/>
      <c r="P237" s="51"/>
      <c r="Q237" s="51"/>
      <c r="R237" s="54"/>
      <c r="S237" s="54"/>
      <c r="T237" s="54"/>
      <c r="U237" s="54"/>
      <c r="V237" s="54"/>
      <c r="W237" s="51"/>
      <c r="X237" s="51"/>
      <c r="Y237" s="51"/>
    </row>
    <row r="238" spans="1:25" s="17" customFormat="1" x14ac:dyDescent="0.2">
      <c r="B238" s="43" t="s">
        <v>163</v>
      </c>
      <c r="C238" s="17" t="s">
        <v>164</v>
      </c>
      <c r="D238" s="18">
        <v>333608.40999999992</v>
      </c>
      <c r="E238" s="18">
        <v>333608.40999999992</v>
      </c>
      <c r="F238" s="18">
        <v>27655.989999999983</v>
      </c>
      <c r="G238" s="18">
        <v>289283.32</v>
      </c>
      <c r="H238" s="18">
        <v>0</v>
      </c>
      <c r="I238" s="18">
        <f t="shared" si="38"/>
        <v>289283.32</v>
      </c>
      <c r="J238" s="18">
        <f t="shared" si="39"/>
        <v>44325.089999999909</v>
      </c>
      <c r="K238" s="37">
        <f t="shared" si="40"/>
        <v>0.1328656253000334</v>
      </c>
      <c r="L238" s="37">
        <f t="shared" si="41"/>
        <v>-0.91710044120290612</v>
      </c>
      <c r="M238" s="37">
        <f t="shared" si="42"/>
        <v>4.0561249639959975E-2</v>
      </c>
      <c r="O238" s="51"/>
      <c r="P238" s="51"/>
      <c r="Q238" s="51"/>
      <c r="R238" s="54"/>
      <c r="S238" s="54"/>
      <c r="T238" s="54"/>
      <c r="U238" s="54"/>
      <c r="V238" s="54"/>
      <c r="W238" s="51"/>
      <c r="X238" s="51"/>
      <c r="Y238" s="51"/>
    </row>
    <row r="239" spans="1:25" s="17" customFormat="1" x14ac:dyDescent="0.2">
      <c r="B239" s="43" t="s">
        <v>165</v>
      </c>
      <c r="C239" s="17" t="s">
        <v>166</v>
      </c>
      <c r="D239" s="18">
        <v>1727381.28</v>
      </c>
      <c r="E239" s="18">
        <v>2408681.2800000003</v>
      </c>
      <c r="F239" s="18">
        <v>8000</v>
      </c>
      <c r="G239" s="18">
        <v>191327.16999999998</v>
      </c>
      <c r="H239" s="18">
        <v>100403.71</v>
      </c>
      <c r="I239" s="18">
        <f t="shared" si="38"/>
        <v>291730.88</v>
      </c>
      <c r="J239" s="18">
        <f t="shared" si="39"/>
        <v>2116950.4000000004</v>
      </c>
      <c r="K239" s="37">
        <f t="shared" si="40"/>
        <v>0.87888356902080467</v>
      </c>
      <c r="L239" s="37">
        <f t="shared" si="41"/>
        <v>-0.99667868054340503</v>
      </c>
      <c r="M239" s="37">
        <f t="shared" si="42"/>
        <v>-0.90468120215556291</v>
      </c>
      <c r="O239" s="51"/>
      <c r="P239" s="51"/>
      <c r="Q239" s="51"/>
      <c r="R239" s="54"/>
      <c r="S239" s="54"/>
      <c r="T239" s="54"/>
      <c r="U239" s="54"/>
      <c r="V239" s="54"/>
      <c r="W239" s="51"/>
      <c r="X239" s="51"/>
      <c r="Y239" s="51"/>
    </row>
    <row r="240" spans="1:25" s="17" customFormat="1" x14ac:dyDescent="0.2">
      <c r="B240" s="43" t="s">
        <v>271</v>
      </c>
      <c r="C240" s="17" t="s">
        <v>405</v>
      </c>
      <c r="D240" s="18">
        <v>22500000</v>
      </c>
      <c r="E240" s="18">
        <v>22500000</v>
      </c>
      <c r="F240" s="18">
        <v>0</v>
      </c>
      <c r="G240" s="18">
        <v>22500000</v>
      </c>
      <c r="H240" s="18">
        <v>0</v>
      </c>
      <c r="I240" s="18">
        <f t="shared" si="38"/>
        <v>22500000</v>
      </c>
      <c r="J240" s="18">
        <f t="shared" si="39"/>
        <v>0</v>
      </c>
      <c r="K240" s="37">
        <f t="shared" si="40"/>
        <v>0</v>
      </c>
      <c r="L240" s="37">
        <f t="shared" si="41"/>
        <v>-1</v>
      </c>
      <c r="M240" s="37">
        <f t="shared" si="42"/>
        <v>0.2</v>
      </c>
      <c r="O240" s="51"/>
      <c r="P240" s="51"/>
      <c r="Q240" s="51"/>
      <c r="R240" s="54"/>
      <c r="S240" s="54"/>
      <c r="T240" s="54"/>
      <c r="U240" s="54"/>
      <c r="V240" s="54"/>
      <c r="W240" s="51"/>
      <c r="X240" s="51"/>
      <c r="Y240" s="51"/>
    </row>
    <row r="241" spans="2:25" s="17" customFormat="1" ht="12" customHeight="1" x14ac:dyDescent="0.2">
      <c r="B241" s="43" t="s">
        <v>167</v>
      </c>
      <c r="C241" s="17" t="s">
        <v>168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f t="shared" si="38"/>
        <v>0</v>
      </c>
      <c r="J241" s="18">
        <f t="shared" si="39"/>
        <v>0</v>
      </c>
      <c r="K241" s="37" t="str">
        <f t="shared" si="40"/>
        <v>NA</v>
      </c>
      <c r="L241" s="37" t="str">
        <f t="shared" si="41"/>
        <v>NA</v>
      </c>
      <c r="M241" s="37" t="str">
        <f t="shared" si="42"/>
        <v>NA</v>
      </c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2:25" s="17" customFormat="1" ht="12" customHeight="1" x14ac:dyDescent="0.2">
      <c r="B242" s="43" t="s">
        <v>272</v>
      </c>
      <c r="C242" s="17" t="s">
        <v>273</v>
      </c>
      <c r="D242" s="18">
        <v>270000</v>
      </c>
      <c r="E242" s="18">
        <v>270000</v>
      </c>
      <c r="F242" s="18">
        <v>38519.5</v>
      </c>
      <c r="G242" s="18">
        <v>246620.25</v>
      </c>
      <c r="H242" s="18">
        <v>23379.5</v>
      </c>
      <c r="I242" s="18">
        <f t="shared" si="38"/>
        <v>269999.75</v>
      </c>
      <c r="J242" s="18">
        <f t="shared" si="39"/>
        <v>0.25</v>
      </c>
      <c r="K242" s="37">
        <f t="shared" si="40"/>
        <v>9.2592592592592594E-7</v>
      </c>
      <c r="L242" s="37">
        <f t="shared" si="41"/>
        <v>-0.85733518518518514</v>
      </c>
      <c r="M242" s="37">
        <f t="shared" si="42"/>
        <v>9.6089999999999995E-2</v>
      </c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2:25" s="17" customFormat="1" ht="12" customHeight="1" x14ac:dyDescent="0.2">
      <c r="B243" s="43" t="s">
        <v>237</v>
      </c>
      <c r="C243" s="17" t="s">
        <v>238</v>
      </c>
      <c r="D243" s="18">
        <v>3000000</v>
      </c>
      <c r="E243" s="18">
        <v>2986000</v>
      </c>
      <c r="F243" s="18">
        <v>59617.22</v>
      </c>
      <c r="G243" s="18">
        <v>1607631.07</v>
      </c>
      <c r="H243" s="18">
        <v>156787.64000000001</v>
      </c>
      <c r="I243" s="18">
        <f t="shared" si="38"/>
        <v>1764418.71</v>
      </c>
      <c r="J243" s="18">
        <f t="shared" si="39"/>
        <v>1221581.29</v>
      </c>
      <c r="K243" s="37">
        <f t="shared" si="40"/>
        <v>0.40910291024782319</v>
      </c>
      <c r="L243" s="37">
        <f t="shared" si="41"/>
        <v>-0.98003442062960477</v>
      </c>
      <c r="M243" s="37">
        <f t="shared" si="42"/>
        <v>-0.3539325907568654</v>
      </c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2:25" s="17" customFormat="1" ht="12" customHeight="1" x14ac:dyDescent="0.2">
      <c r="B244" s="43" t="s">
        <v>177</v>
      </c>
      <c r="C244" s="17" t="s">
        <v>178</v>
      </c>
      <c r="D244" s="18">
        <v>0</v>
      </c>
      <c r="E244" s="18">
        <v>50000</v>
      </c>
      <c r="F244" s="18">
        <v>0</v>
      </c>
      <c r="G244" s="18">
        <v>29679.87</v>
      </c>
      <c r="H244" s="18">
        <v>0</v>
      </c>
      <c r="I244" s="18">
        <f t="shared" si="38"/>
        <v>29679.87</v>
      </c>
      <c r="J244" s="18">
        <f t="shared" si="39"/>
        <v>20320.13</v>
      </c>
      <c r="K244" s="37">
        <f t="shared" si="40"/>
        <v>0.4064026</v>
      </c>
      <c r="L244" s="37">
        <f t="shared" si="41"/>
        <v>-1</v>
      </c>
      <c r="M244" s="37">
        <f t="shared" si="42"/>
        <v>-0.28768312000000013</v>
      </c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2:25" s="17" customFormat="1" ht="12" customHeight="1" x14ac:dyDescent="0.2">
      <c r="B245" s="43" t="s">
        <v>274</v>
      </c>
      <c r="C245" s="17" t="s">
        <v>275</v>
      </c>
      <c r="D245" s="18">
        <v>1710</v>
      </c>
      <c r="E245" s="18">
        <v>1710</v>
      </c>
      <c r="F245" s="18">
        <v>0</v>
      </c>
      <c r="G245" s="18">
        <v>0</v>
      </c>
      <c r="H245" s="18">
        <v>0</v>
      </c>
      <c r="I245" s="18">
        <f t="shared" si="38"/>
        <v>0</v>
      </c>
      <c r="J245" s="18">
        <f t="shared" si="39"/>
        <v>1710</v>
      </c>
      <c r="K245" s="37">
        <f t="shared" si="40"/>
        <v>1</v>
      </c>
      <c r="L245" s="37">
        <f t="shared" si="41"/>
        <v>-1</v>
      </c>
      <c r="M245" s="37">
        <f t="shared" si="42"/>
        <v>-1</v>
      </c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2:25" s="17" customFormat="1" ht="12" customHeight="1" x14ac:dyDescent="0.2">
      <c r="B246" s="43" t="s">
        <v>179</v>
      </c>
      <c r="C246" s="17" t="s">
        <v>180</v>
      </c>
      <c r="D246" s="18">
        <v>7140</v>
      </c>
      <c r="E246" s="18">
        <v>7140</v>
      </c>
      <c r="F246" s="18">
        <v>3.12</v>
      </c>
      <c r="G246" s="18">
        <v>32.799999999999997</v>
      </c>
      <c r="H246" s="18">
        <v>0</v>
      </c>
      <c r="I246" s="18">
        <f t="shared" si="38"/>
        <v>32.799999999999997</v>
      </c>
      <c r="J246" s="18">
        <f t="shared" si="39"/>
        <v>7107.2</v>
      </c>
      <c r="K246" s="37">
        <f t="shared" si="40"/>
        <v>0.99540616246498592</v>
      </c>
      <c r="L246" s="37">
        <f t="shared" si="41"/>
        <v>-0.999563025210084</v>
      </c>
      <c r="M246" s="37">
        <f t="shared" si="42"/>
        <v>-0.99448739495798322</v>
      </c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</row>
    <row r="247" spans="2:25" s="17" customFormat="1" ht="12" customHeight="1" x14ac:dyDescent="0.2">
      <c r="B247" s="43" t="s">
        <v>181</v>
      </c>
      <c r="C247" s="17" t="s">
        <v>182</v>
      </c>
      <c r="D247" s="18">
        <v>1000</v>
      </c>
      <c r="E247" s="18">
        <v>584.5</v>
      </c>
      <c r="F247" s="18">
        <v>0</v>
      </c>
      <c r="G247" s="18">
        <v>270</v>
      </c>
      <c r="H247" s="18">
        <v>0</v>
      </c>
      <c r="I247" s="18">
        <f t="shared" si="38"/>
        <v>270</v>
      </c>
      <c r="J247" s="18">
        <f t="shared" si="39"/>
        <v>314.5</v>
      </c>
      <c r="K247" s="37">
        <f t="shared" si="40"/>
        <v>0.53806672369546626</v>
      </c>
      <c r="L247" s="37">
        <f t="shared" si="41"/>
        <v>-1</v>
      </c>
      <c r="M247" s="37">
        <f t="shared" si="42"/>
        <v>-0.44568006843455948</v>
      </c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</row>
    <row r="248" spans="2:25" s="17" customFormat="1" ht="12" customHeight="1" x14ac:dyDescent="0.2">
      <c r="B248" s="43" t="s">
        <v>183</v>
      </c>
      <c r="C248" s="17" t="s">
        <v>184</v>
      </c>
      <c r="D248" s="18">
        <v>29249</v>
      </c>
      <c r="E248" s="18">
        <v>29249</v>
      </c>
      <c r="F248" s="18">
        <v>0</v>
      </c>
      <c r="G248" s="18">
        <v>3335.0599999999995</v>
      </c>
      <c r="H248" s="18">
        <v>0</v>
      </c>
      <c r="I248" s="18">
        <f t="shared" si="38"/>
        <v>3335.0599999999995</v>
      </c>
      <c r="J248" s="18">
        <f t="shared" si="39"/>
        <v>25913.940000000002</v>
      </c>
      <c r="K248" s="37">
        <f t="shared" si="40"/>
        <v>0.88597695647714458</v>
      </c>
      <c r="L248" s="37">
        <f t="shared" si="41"/>
        <v>-1</v>
      </c>
      <c r="M248" s="37">
        <f t="shared" si="42"/>
        <v>-0.86317234777257346</v>
      </c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</row>
    <row r="249" spans="2:25" s="17" customFormat="1" ht="12" customHeight="1" x14ac:dyDescent="0.2">
      <c r="B249" s="43" t="s">
        <v>276</v>
      </c>
      <c r="C249" s="17" t="s">
        <v>277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f t="shared" si="38"/>
        <v>0</v>
      </c>
      <c r="J249" s="18">
        <f t="shared" si="39"/>
        <v>0</v>
      </c>
      <c r="K249" s="37" t="str">
        <f t="shared" si="40"/>
        <v>NA</v>
      </c>
      <c r="L249" s="37" t="str">
        <f t="shared" si="41"/>
        <v>NA</v>
      </c>
      <c r="M249" s="37" t="str">
        <f t="shared" si="42"/>
        <v>NA</v>
      </c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</row>
    <row r="250" spans="2:25" s="17" customFormat="1" ht="12" customHeight="1" x14ac:dyDescent="0.2">
      <c r="B250" s="43" t="s">
        <v>278</v>
      </c>
      <c r="C250" s="17" t="s">
        <v>279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f t="shared" si="38"/>
        <v>0</v>
      </c>
      <c r="J250" s="18">
        <f t="shared" si="39"/>
        <v>0</v>
      </c>
      <c r="K250" s="37" t="str">
        <f t="shared" si="40"/>
        <v>NA</v>
      </c>
      <c r="L250" s="37" t="str">
        <f t="shared" si="41"/>
        <v>NA</v>
      </c>
      <c r="M250" s="37" t="str">
        <f t="shared" si="42"/>
        <v>NA</v>
      </c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</row>
    <row r="251" spans="2:25" s="17" customFormat="1" ht="12" customHeight="1" x14ac:dyDescent="0.2">
      <c r="B251" s="43" t="s">
        <v>280</v>
      </c>
      <c r="C251" s="17" t="s">
        <v>281</v>
      </c>
      <c r="D251" s="18">
        <v>8000</v>
      </c>
      <c r="E251" s="18">
        <v>3595.34</v>
      </c>
      <c r="F251" s="18">
        <v>0</v>
      </c>
      <c r="G251" s="18">
        <v>3595.34</v>
      </c>
      <c r="H251" s="18">
        <v>0</v>
      </c>
      <c r="I251" s="18">
        <f t="shared" si="38"/>
        <v>3595.34</v>
      </c>
      <c r="J251" s="18">
        <f t="shared" si="39"/>
        <v>0</v>
      </c>
      <c r="K251" s="37">
        <f t="shared" si="40"/>
        <v>0</v>
      </c>
      <c r="L251" s="37">
        <f t="shared" si="41"/>
        <v>-1</v>
      </c>
      <c r="M251" s="37">
        <f t="shared" si="42"/>
        <v>0.2</v>
      </c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</row>
    <row r="252" spans="2:25" s="17" customFormat="1" ht="12" customHeight="1" x14ac:dyDescent="0.2">
      <c r="B252" s="43" t="s">
        <v>282</v>
      </c>
      <c r="C252" s="17" t="s">
        <v>283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f t="shared" si="38"/>
        <v>0</v>
      </c>
      <c r="J252" s="18">
        <f t="shared" si="39"/>
        <v>0</v>
      </c>
      <c r="K252" s="37" t="str">
        <f t="shared" si="40"/>
        <v>NA</v>
      </c>
      <c r="L252" s="37" t="str">
        <f t="shared" si="41"/>
        <v>NA</v>
      </c>
      <c r="M252" s="37" t="str">
        <f t="shared" si="42"/>
        <v>NA</v>
      </c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</row>
    <row r="253" spans="2:25" s="17" customFormat="1" ht="12" customHeight="1" x14ac:dyDescent="0.2">
      <c r="B253" s="43" t="s">
        <v>284</v>
      </c>
      <c r="C253" s="17" t="s">
        <v>285</v>
      </c>
      <c r="D253" s="18">
        <v>8000</v>
      </c>
      <c r="E253" s="18">
        <v>8000</v>
      </c>
      <c r="F253" s="18">
        <v>0</v>
      </c>
      <c r="G253" s="18">
        <v>989.3</v>
      </c>
      <c r="H253" s="18">
        <v>0</v>
      </c>
      <c r="I253" s="18">
        <f t="shared" si="38"/>
        <v>989.3</v>
      </c>
      <c r="J253" s="18">
        <f t="shared" si="39"/>
        <v>7010.7</v>
      </c>
      <c r="K253" s="37">
        <f t="shared" si="40"/>
        <v>0.87633749999999999</v>
      </c>
      <c r="L253" s="37">
        <f t="shared" si="41"/>
        <v>-1</v>
      </c>
      <c r="M253" s="37">
        <f t="shared" si="42"/>
        <v>-0.85160499999999995</v>
      </c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</row>
    <row r="254" spans="2:25" s="17" customFormat="1" ht="12" customHeight="1" x14ac:dyDescent="0.2">
      <c r="B254" s="43" t="s">
        <v>286</v>
      </c>
      <c r="C254" s="17" t="s">
        <v>287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f t="shared" si="38"/>
        <v>0</v>
      </c>
      <c r="J254" s="18">
        <f t="shared" si="39"/>
        <v>0</v>
      </c>
      <c r="K254" s="37" t="str">
        <f t="shared" si="40"/>
        <v>NA</v>
      </c>
      <c r="L254" s="37" t="str">
        <f t="shared" si="41"/>
        <v>NA</v>
      </c>
      <c r="M254" s="37" t="str">
        <f t="shared" si="42"/>
        <v>NA</v>
      </c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</row>
    <row r="255" spans="2:25" s="17" customFormat="1" ht="12" customHeight="1" x14ac:dyDescent="0.2">
      <c r="B255" s="43" t="s">
        <v>288</v>
      </c>
      <c r="C255" s="17" t="s">
        <v>289</v>
      </c>
      <c r="D255" s="18">
        <v>8000</v>
      </c>
      <c r="E255" s="18">
        <v>8000</v>
      </c>
      <c r="F255" s="18">
        <v>0</v>
      </c>
      <c r="G255" s="18">
        <v>1823.13</v>
      </c>
      <c r="H255" s="18">
        <v>0</v>
      </c>
      <c r="I255" s="18">
        <f t="shared" si="38"/>
        <v>1823.13</v>
      </c>
      <c r="J255" s="18">
        <f t="shared" si="39"/>
        <v>6176.87</v>
      </c>
      <c r="K255" s="37">
        <f t="shared" si="40"/>
        <v>0.77210875000000001</v>
      </c>
      <c r="L255" s="37">
        <f t="shared" si="41"/>
        <v>-1</v>
      </c>
      <c r="M255" s="37">
        <f t="shared" si="42"/>
        <v>-0.72653049999999997</v>
      </c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</row>
    <row r="256" spans="2:25" s="17" customFormat="1" ht="12" customHeight="1" x14ac:dyDescent="0.2">
      <c r="B256" s="43" t="s">
        <v>290</v>
      </c>
      <c r="C256" s="17" t="s">
        <v>291</v>
      </c>
      <c r="D256" s="18">
        <v>8000</v>
      </c>
      <c r="E256" s="18">
        <v>8000</v>
      </c>
      <c r="F256" s="18">
        <v>0</v>
      </c>
      <c r="G256" s="18">
        <v>1869.43</v>
      </c>
      <c r="H256" s="18">
        <v>0</v>
      </c>
      <c r="I256" s="18">
        <f t="shared" si="38"/>
        <v>1869.43</v>
      </c>
      <c r="J256" s="18">
        <f t="shared" si="39"/>
        <v>6130.57</v>
      </c>
      <c r="K256" s="37">
        <f t="shared" si="40"/>
        <v>0.76632124999999995</v>
      </c>
      <c r="L256" s="37">
        <f t="shared" si="41"/>
        <v>-1</v>
      </c>
      <c r="M256" s="37">
        <f t="shared" si="42"/>
        <v>-0.71958549999999988</v>
      </c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</row>
    <row r="257" spans="2:25" s="17" customFormat="1" ht="12" customHeight="1" x14ac:dyDescent="0.2">
      <c r="B257" s="43" t="s">
        <v>292</v>
      </c>
      <c r="C257" s="17" t="s">
        <v>293</v>
      </c>
      <c r="D257" s="18">
        <v>8000</v>
      </c>
      <c r="E257" s="18">
        <v>8000</v>
      </c>
      <c r="F257" s="18">
        <v>0</v>
      </c>
      <c r="G257" s="18">
        <v>3913.79</v>
      </c>
      <c r="H257" s="18">
        <v>0</v>
      </c>
      <c r="I257" s="18">
        <f t="shared" si="38"/>
        <v>3913.79</v>
      </c>
      <c r="J257" s="18">
        <f t="shared" si="39"/>
        <v>4086.21</v>
      </c>
      <c r="K257" s="37">
        <f t="shared" si="40"/>
        <v>0.51077625000000004</v>
      </c>
      <c r="L257" s="37">
        <f t="shared" si="41"/>
        <v>-1</v>
      </c>
      <c r="M257" s="37">
        <f t="shared" si="42"/>
        <v>-0.41293149999999995</v>
      </c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</row>
    <row r="258" spans="2:25" s="17" customFormat="1" ht="12" customHeight="1" x14ac:dyDescent="0.2">
      <c r="B258" s="43" t="s">
        <v>294</v>
      </c>
      <c r="C258" s="17" t="s">
        <v>295</v>
      </c>
      <c r="D258" s="18">
        <v>8000</v>
      </c>
      <c r="E258" s="18">
        <v>8000</v>
      </c>
      <c r="F258" s="18">
        <v>0</v>
      </c>
      <c r="G258" s="18">
        <v>121.83</v>
      </c>
      <c r="H258" s="18">
        <v>0</v>
      </c>
      <c r="I258" s="18">
        <f t="shared" si="38"/>
        <v>121.83</v>
      </c>
      <c r="J258" s="18">
        <f t="shared" si="39"/>
        <v>7878.17</v>
      </c>
      <c r="K258" s="37">
        <f t="shared" si="40"/>
        <v>0.98477124999999999</v>
      </c>
      <c r="L258" s="37">
        <f t="shared" si="41"/>
        <v>-1</v>
      </c>
      <c r="M258" s="37">
        <f t="shared" si="42"/>
        <v>-0.98172550000000003</v>
      </c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</row>
    <row r="259" spans="2:25" s="17" customFormat="1" ht="12" customHeight="1" x14ac:dyDescent="0.2">
      <c r="B259" s="43" t="s">
        <v>296</v>
      </c>
      <c r="C259" s="17" t="s">
        <v>297</v>
      </c>
      <c r="D259" s="18">
        <v>8000</v>
      </c>
      <c r="E259" s="18">
        <v>8000</v>
      </c>
      <c r="F259" s="18">
        <v>84.2</v>
      </c>
      <c r="G259" s="18">
        <v>1116.72</v>
      </c>
      <c r="H259" s="18">
        <v>0</v>
      </c>
      <c r="I259" s="18">
        <f t="shared" si="33"/>
        <v>1116.72</v>
      </c>
      <c r="J259" s="18">
        <f t="shared" si="34"/>
        <v>6883.28</v>
      </c>
      <c r="K259" s="37">
        <f t="shared" si="35"/>
        <v>0.86041000000000001</v>
      </c>
      <c r="L259" s="37">
        <f t="shared" si="36"/>
        <v>-0.98947499999999999</v>
      </c>
      <c r="M259" s="37">
        <f t="shared" si="37"/>
        <v>-0.8324919999999999</v>
      </c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</row>
    <row r="260" spans="2:25" s="17" customFormat="1" ht="12" customHeight="1" x14ac:dyDescent="0.2">
      <c r="B260" s="43" t="s">
        <v>298</v>
      </c>
      <c r="C260" s="17" t="s">
        <v>299</v>
      </c>
      <c r="D260" s="18">
        <v>0</v>
      </c>
      <c r="E260" s="18">
        <v>4404.0600000000004</v>
      </c>
      <c r="F260" s="18">
        <v>0</v>
      </c>
      <c r="G260" s="18">
        <v>136.83000000000001</v>
      </c>
      <c r="H260" s="18">
        <v>0</v>
      </c>
      <c r="I260" s="18">
        <f t="shared" si="33"/>
        <v>136.83000000000001</v>
      </c>
      <c r="J260" s="18">
        <f t="shared" si="34"/>
        <v>4267.2300000000005</v>
      </c>
      <c r="K260" s="37">
        <f t="shared" si="35"/>
        <v>0.96893094099535426</v>
      </c>
      <c r="L260" s="37">
        <f t="shared" si="36"/>
        <v>-1</v>
      </c>
      <c r="M260" s="37">
        <f t="shared" si="37"/>
        <v>-0.9627171291944252</v>
      </c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</row>
    <row r="261" spans="2:25" s="17" customFormat="1" ht="12" customHeight="1" x14ac:dyDescent="0.2">
      <c r="B261" s="43" t="s">
        <v>300</v>
      </c>
      <c r="C261" s="17" t="s">
        <v>301</v>
      </c>
      <c r="D261" s="18">
        <v>28000</v>
      </c>
      <c r="E261" s="18">
        <v>28000</v>
      </c>
      <c r="F261" s="18">
        <v>0</v>
      </c>
      <c r="G261" s="18">
        <v>7538.61</v>
      </c>
      <c r="H261" s="18">
        <v>0</v>
      </c>
      <c r="I261" s="18">
        <f t="shared" si="33"/>
        <v>7538.61</v>
      </c>
      <c r="J261" s="18">
        <f t="shared" si="34"/>
        <v>20461.39</v>
      </c>
      <c r="K261" s="37">
        <f t="shared" si="35"/>
        <v>0.73076392857142858</v>
      </c>
      <c r="L261" s="37">
        <f t="shared" si="36"/>
        <v>-1</v>
      </c>
      <c r="M261" s="37">
        <f t="shared" si="37"/>
        <v>-0.67691671428571432</v>
      </c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</row>
    <row r="262" spans="2:25" s="17" customFormat="1" ht="12" customHeight="1" x14ac:dyDescent="0.2">
      <c r="B262" s="43" t="s">
        <v>189</v>
      </c>
      <c r="C262" s="17" t="s">
        <v>190</v>
      </c>
      <c r="D262" s="18">
        <v>412829</v>
      </c>
      <c r="E262" s="18">
        <v>289799.63</v>
      </c>
      <c r="F262" s="18">
        <v>13423.42</v>
      </c>
      <c r="G262" s="18">
        <v>101944.97</v>
      </c>
      <c r="H262" s="18">
        <v>19194.649999999998</v>
      </c>
      <c r="I262" s="18">
        <f t="shared" si="33"/>
        <v>121139.62</v>
      </c>
      <c r="J262" s="18">
        <f t="shared" si="34"/>
        <v>168660.01</v>
      </c>
      <c r="K262" s="37">
        <f t="shared" si="35"/>
        <v>0.58198835519562264</v>
      </c>
      <c r="L262" s="37">
        <f t="shared" si="36"/>
        <v>-0.95368034113777167</v>
      </c>
      <c r="M262" s="37">
        <f t="shared" si="37"/>
        <v>-0.57786708009254528</v>
      </c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</row>
    <row r="263" spans="2:25" s="17" customFormat="1" ht="12" customHeight="1" x14ac:dyDescent="0.2">
      <c r="B263" s="43" t="s">
        <v>191</v>
      </c>
      <c r="C263" s="17" t="s">
        <v>192</v>
      </c>
      <c r="D263" s="18">
        <v>9500</v>
      </c>
      <c r="E263" s="18">
        <v>35079</v>
      </c>
      <c r="F263" s="18">
        <v>165.59</v>
      </c>
      <c r="G263" s="18">
        <v>14407.96</v>
      </c>
      <c r="H263" s="18">
        <v>16587.57</v>
      </c>
      <c r="I263" s="18">
        <f t="shared" si="33"/>
        <v>30995.53</v>
      </c>
      <c r="J263" s="18">
        <f t="shared" si="34"/>
        <v>4083.4700000000012</v>
      </c>
      <c r="K263" s="37">
        <f t="shared" si="35"/>
        <v>0.11640782234385248</v>
      </c>
      <c r="L263" s="37">
        <f t="shared" si="36"/>
        <v>-0.99527951195872189</v>
      </c>
      <c r="M263" s="37">
        <f t="shared" si="37"/>
        <v>-0.50712528863422568</v>
      </c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</row>
    <row r="264" spans="2:25" s="17" customFormat="1" ht="12" customHeight="1" x14ac:dyDescent="0.2">
      <c r="B264" s="43" t="s">
        <v>193</v>
      </c>
      <c r="C264" s="17" t="s">
        <v>194</v>
      </c>
      <c r="D264" s="18">
        <v>121534</v>
      </c>
      <c r="E264" s="18">
        <v>121534</v>
      </c>
      <c r="F264" s="18">
        <v>0</v>
      </c>
      <c r="G264" s="18">
        <v>0</v>
      </c>
      <c r="H264" s="18">
        <v>48501</v>
      </c>
      <c r="I264" s="18">
        <f t="shared" si="33"/>
        <v>48501</v>
      </c>
      <c r="J264" s="18">
        <f t="shared" si="34"/>
        <v>73033</v>
      </c>
      <c r="K264" s="37">
        <f t="shared" si="35"/>
        <v>0.60092648970658413</v>
      </c>
      <c r="L264" s="37">
        <f t="shared" si="36"/>
        <v>-1</v>
      </c>
      <c r="M264" s="37">
        <f t="shared" si="37"/>
        <v>-1</v>
      </c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</row>
    <row r="265" spans="2:25" s="17" customFormat="1" ht="12" customHeight="1" x14ac:dyDescent="0.2">
      <c r="B265" s="43" t="s">
        <v>195</v>
      </c>
      <c r="C265" s="17" t="s">
        <v>196</v>
      </c>
      <c r="D265" s="18">
        <v>83000</v>
      </c>
      <c r="E265" s="18">
        <v>115750.37</v>
      </c>
      <c r="F265" s="18">
        <v>0</v>
      </c>
      <c r="G265" s="18">
        <v>408.16999999999996</v>
      </c>
      <c r="H265" s="18">
        <v>29995</v>
      </c>
      <c r="I265" s="18">
        <f t="shared" si="33"/>
        <v>30403.17</v>
      </c>
      <c r="J265" s="18">
        <f t="shared" si="34"/>
        <v>85347.199999999997</v>
      </c>
      <c r="K265" s="37">
        <f t="shared" si="35"/>
        <v>0.73733846379929502</v>
      </c>
      <c r="L265" s="37">
        <f t="shared" si="36"/>
        <v>-1</v>
      </c>
      <c r="M265" s="37">
        <f t="shared" si="37"/>
        <v>-0.99576844549179411</v>
      </c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</row>
    <row r="266" spans="2:25" s="17" customFormat="1" ht="12" customHeight="1" x14ac:dyDescent="0.2">
      <c r="B266" s="43" t="s">
        <v>197</v>
      </c>
      <c r="C266" s="17" t="s">
        <v>198</v>
      </c>
      <c r="D266" s="18">
        <v>29600</v>
      </c>
      <c r="E266" s="18">
        <v>53700</v>
      </c>
      <c r="F266" s="18">
        <v>1798</v>
      </c>
      <c r="G266" s="18">
        <v>11441.25</v>
      </c>
      <c r="H266" s="18">
        <v>2050</v>
      </c>
      <c r="I266" s="18">
        <f t="shared" si="33"/>
        <v>13491.25</v>
      </c>
      <c r="J266" s="18">
        <f t="shared" si="34"/>
        <v>40208.75</v>
      </c>
      <c r="K266" s="37">
        <f t="shared" si="35"/>
        <v>0.7487662942271881</v>
      </c>
      <c r="L266" s="37">
        <f t="shared" si="36"/>
        <v>-0.96651769087523276</v>
      </c>
      <c r="M266" s="37">
        <f t="shared" si="37"/>
        <v>-0.74432960893854749</v>
      </c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</row>
    <row r="267" spans="2:25" s="17" customFormat="1" ht="12" customHeight="1" x14ac:dyDescent="0.2">
      <c r="B267" s="43" t="s">
        <v>203</v>
      </c>
      <c r="C267" s="17" t="s">
        <v>204</v>
      </c>
      <c r="D267" s="18">
        <v>500</v>
      </c>
      <c r="E267" s="18">
        <v>915.5</v>
      </c>
      <c r="F267" s="18">
        <v>0</v>
      </c>
      <c r="G267" s="18">
        <v>415.5</v>
      </c>
      <c r="H267" s="18">
        <v>0</v>
      </c>
      <c r="I267" s="18">
        <f t="shared" si="33"/>
        <v>415.5</v>
      </c>
      <c r="J267" s="18">
        <f t="shared" si="34"/>
        <v>500</v>
      </c>
      <c r="K267" s="37">
        <f t="shared" si="35"/>
        <v>0.54614964500273078</v>
      </c>
      <c r="L267" s="37">
        <f t="shared" si="36"/>
        <v>-1</v>
      </c>
      <c r="M267" s="37">
        <f t="shared" si="37"/>
        <v>-0.45537957400327694</v>
      </c>
      <c r="O267" s="51"/>
      <c r="P267" s="51"/>
      <c r="Q267" s="51"/>
      <c r="R267" s="54"/>
      <c r="S267" s="54"/>
      <c r="T267" s="54"/>
      <c r="U267" s="54"/>
      <c r="V267" s="54"/>
      <c r="W267" s="51"/>
      <c r="X267" s="51"/>
      <c r="Y267" s="51"/>
    </row>
    <row r="268" spans="2:25" s="17" customFormat="1" ht="12" customHeight="1" x14ac:dyDescent="0.2">
      <c r="B268" s="43" t="s">
        <v>209</v>
      </c>
      <c r="C268" s="17" t="s">
        <v>210</v>
      </c>
      <c r="D268" s="18">
        <v>15787</v>
      </c>
      <c r="E268" s="18">
        <v>15787</v>
      </c>
      <c r="F268" s="18">
        <v>0</v>
      </c>
      <c r="G268" s="18">
        <v>81.739999999999995</v>
      </c>
      <c r="H268" s="18">
        <v>0</v>
      </c>
      <c r="I268" s="18">
        <f t="shared" si="33"/>
        <v>81.739999999999995</v>
      </c>
      <c r="J268" s="18">
        <f t="shared" si="34"/>
        <v>15705.26</v>
      </c>
      <c r="K268" s="37">
        <f t="shared" si="35"/>
        <v>0.99482232216380573</v>
      </c>
      <c r="L268" s="37">
        <f t="shared" si="36"/>
        <v>-1</v>
      </c>
      <c r="M268" s="37">
        <f t="shared" si="37"/>
        <v>-0.99378678659656683</v>
      </c>
      <c r="O268" s="51"/>
      <c r="P268" s="51"/>
      <c r="Q268" s="51"/>
      <c r="R268" s="54"/>
      <c r="S268" s="54"/>
      <c r="T268" s="54"/>
      <c r="U268" s="54"/>
      <c r="V268" s="54"/>
      <c r="W268" s="51"/>
      <c r="X268" s="51"/>
      <c r="Y268" s="51"/>
    </row>
    <row r="269" spans="2:25" s="17" customFormat="1" ht="12" customHeight="1" x14ac:dyDescent="0.2">
      <c r="B269" s="43" t="s">
        <v>211</v>
      </c>
      <c r="C269" s="17" t="s">
        <v>212</v>
      </c>
      <c r="D269" s="18">
        <v>21000</v>
      </c>
      <c r="E269" s="18">
        <v>21000</v>
      </c>
      <c r="F269" s="18">
        <v>0</v>
      </c>
      <c r="G269" s="18">
        <v>0</v>
      </c>
      <c r="H269" s="18">
        <v>0</v>
      </c>
      <c r="I269" s="18">
        <f t="shared" si="33"/>
        <v>0</v>
      </c>
      <c r="J269" s="18">
        <f t="shared" si="34"/>
        <v>21000</v>
      </c>
      <c r="K269" s="37">
        <f t="shared" si="35"/>
        <v>1</v>
      </c>
      <c r="L269" s="37">
        <f t="shared" si="36"/>
        <v>-1</v>
      </c>
      <c r="M269" s="37">
        <f t="shared" si="37"/>
        <v>-1</v>
      </c>
      <c r="O269" s="51"/>
      <c r="P269" s="51"/>
      <c r="Q269" s="51"/>
      <c r="R269" s="54"/>
      <c r="S269" s="54"/>
      <c r="T269" s="54"/>
      <c r="U269" s="54"/>
      <c r="V269" s="54"/>
      <c r="W269" s="51"/>
      <c r="X269" s="51"/>
      <c r="Y269" s="51"/>
    </row>
    <row r="270" spans="2:25" s="17" customFormat="1" x14ac:dyDescent="0.2">
      <c r="B270" s="43" t="s">
        <v>245</v>
      </c>
      <c r="C270" s="17" t="s">
        <v>246</v>
      </c>
      <c r="D270" s="18">
        <v>4500</v>
      </c>
      <c r="E270" s="18">
        <v>4500</v>
      </c>
      <c r="F270" s="18">
        <v>0</v>
      </c>
      <c r="G270" s="18">
        <v>0</v>
      </c>
      <c r="H270" s="18">
        <v>0</v>
      </c>
      <c r="I270" s="18">
        <f t="shared" si="33"/>
        <v>0</v>
      </c>
      <c r="J270" s="18">
        <f t="shared" si="34"/>
        <v>4500</v>
      </c>
      <c r="K270" s="37">
        <f t="shared" si="35"/>
        <v>1</v>
      </c>
      <c r="L270" s="37">
        <f t="shared" si="36"/>
        <v>-1</v>
      </c>
      <c r="M270" s="37">
        <f t="shared" si="37"/>
        <v>-1</v>
      </c>
      <c r="O270" s="51"/>
      <c r="P270" s="51"/>
      <c r="Q270" s="51"/>
      <c r="R270" s="54"/>
      <c r="S270" s="54"/>
      <c r="T270" s="54"/>
      <c r="U270" s="54"/>
      <c r="V270" s="54"/>
      <c r="W270" s="51"/>
      <c r="X270" s="51"/>
      <c r="Y270" s="51"/>
    </row>
    <row r="271" spans="2:25" s="17" customFormat="1" x14ac:dyDescent="0.2">
      <c r="B271" s="43" t="s">
        <v>213</v>
      </c>
      <c r="C271" s="17" t="s">
        <v>214</v>
      </c>
      <c r="D271" s="18">
        <v>111946</v>
      </c>
      <c r="E271" s="18">
        <v>108946</v>
      </c>
      <c r="F271" s="18">
        <v>0</v>
      </c>
      <c r="G271" s="18">
        <v>89388.06</v>
      </c>
      <c r="H271" s="18">
        <v>19.12</v>
      </c>
      <c r="I271" s="18">
        <f t="shared" si="33"/>
        <v>89407.18</v>
      </c>
      <c r="J271" s="18">
        <f t="shared" si="34"/>
        <v>19538.820000000007</v>
      </c>
      <c r="K271" s="37">
        <f t="shared" si="35"/>
        <v>0.17934407871789701</v>
      </c>
      <c r="L271" s="37">
        <f t="shared" si="36"/>
        <v>-1</v>
      </c>
      <c r="M271" s="37">
        <f t="shared" si="37"/>
        <v>-1.5423494208139944E-2</v>
      </c>
      <c r="O271" s="51"/>
      <c r="P271" s="51"/>
      <c r="Q271" s="51"/>
      <c r="R271" s="54"/>
      <c r="S271" s="54"/>
      <c r="T271" s="54"/>
      <c r="U271" s="54"/>
      <c r="V271" s="54"/>
      <c r="W271" s="51"/>
      <c r="X271" s="51"/>
      <c r="Y271" s="51"/>
    </row>
    <row r="272" spans="2:25" s="17" customFormat="1" x14ac:dyDescent="0.2">
      <c r="B272" s="43" t="s">
        <v>215</v>
      </c>
      <c r="C272" s="17" t="s">
        <v>216</v>
      </c>
      <c r="D272" s="18">
        <v>1000000</v>
      </c>
      <c r="E272" s="18">
        <v>200000</v>
      </c>
      <c r="F272" s="18">
        <v>0</v>
      </c>
      <c r="G272" s="18">
        <v>0</v>
      </c>
      <c r="H272" s="18">
        <v>0</v>
      </c>
      <c r="I272" s="18">
        <f t="shared" si="33"/>
        <v>0</v>
      </c>
      <c r="J272" s="18">
        <f t="shared" si="34"/>
        <v>200000</v>
      </c>
      <c r="K272" s="37">
        <f t="shared" si="35"/>
        <v>1</v>
      </c>
      <c r="L272" s="37">
        <f t="shared" si="36"/>
        <v>-1</v>
      </c>
      <c r="M272" s="37">
        <f t="shared" si="37"/>
        <v>-1</v>
      </c>
      <c r="O272" s="51"/>
      <c r="P272" s="51"/>
      <c r="Q272" s="51"/>
      <c r="R272" s="54"/>
      <c r="S272" s="54"/>
      <c r="T272" s="54"/>
      <c r="U272" s="54"/>
      <c r="V272" s="54"/>
      <c r="W272" s="51"/>
      <c r="X272" s="51"/>
      <c r="Y272" s="51"/>
    </row>
    <row r="273" spans="1:25" s="17" customFormat="1" x14ac:dyDescent="0.2">
      <c r="A273" s="71" t="s">
        <v>302</v>
      </c>
      <c r="B273" s="72"/>
      <c r="C273" s="71"/>
      <c r="D273" s="59">
        <v>44175446.219999999</v>
      </c>
      <c r="E273" s="59">
        <v>44212349.620000005</v>
      </c>
      <c r="F273" s="59">
        <v>1083338.6700000002</v>
      </c>
      <c r="G273" s="59">
        <v>34822008.019999996</v>
      </c>
      <c r="H273" s="59">
        <v>396918.19000000006</v>
      </c>
      <c r="I273" s="59">
        <f t="shared" si="33"/>
        <v>35218926.209999993</v>
      </c>
      <c r="J273" s="59">
        <f t="shared" si="34"/>
        <v>8993423.4100000113</v>
      </c>
      <c r="K273" s="60">
        <f t="shared" si="35"/>
        <v>0.20341428327825684</v>
      </c>
      <c r="L273" s="60">
        <f t="shared" si="36"/>
        <v>-0.97549692157708945</v>
      </c>
      <c r="M273" s="60">
        <f t="shared" si="37"/>
        <v>-5.4870189366787371E-2</v>
      </c>
      <c r="O273" s="51"/>
      <c r="P273" s="51"/>
      <c r="Q273" s="51"/>
      <c r="R273" s="54"/>
      <c r="S273" s="54"/>
      <c r="T273" s="54"/>
      <c r="U273" s="54"/>
      <c r="V273" s="54"/>
      <c r="W273" s="51"/>
      <c r="X273" s="51"/>
      <c r="Y273" s="51"/>
    </row>
    <row r="274" spans="1:25" s="17" customFormat="1" x14ac:dyDescent="0.2">
      <c r="A274" s="17" t="s">
        <v>303</v>
      </c>
      <c r="B274" s="43" t="s">
        <v>110</v>
      </c>
      <c r="C274" s="17" t="s">
        <v>111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f t="shared" si="33"/>
        <v>0</v>
      </c>
      <c r="J274" s="18">
        <f t="shared" si="34"/>
        <v>0</v>
      </c>
      <c r="K274" s="37" t="str">
        <f t="shared" si="35"/>
        <v>NA</v>
      </c>
      <c r="L274" s="37" t="str">
        <f t="shared" si="36"/>
        <v>NA</v>
      </c>
      <c r="M274" s="37" t="str">
        <f t="shared" si="37"/>
        <v>NA</v>
      </c>
      <c r="O274" s="51"/>
      <c r="P274" s="51"/>
      <c r="Q274" s="51"/>
      <c r="R274" s="54"/>
      <c r="S274" s="54"/>
      <c r="T274" s="54"/>
      <c r="U274" s="54"/>
      <c r="V274" s="54"/>
      <c r="W274" s="51"/>
      <c r="X274" s="51"/>
      <c r="Y274" s="51"/>
    </row>
    <row r="275" spans="1:25" s="17" customFormat="1" x14ac:dyDescent="0.2">
      <c r="B275" s="43" t="s">
        <v>112</v>
      </c>
      <c r="C275" s="17" t="s">
        <v>113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f t="shared" si="33"/>
        <v>0</v>
      </c>
      <c r="J275" s="18">
        <f t="shared" si="34"/>
        <v>0</v>
      </c>
      <c r="K275" s="37" t="str">
        <f t="shared" si="35"/>
        <v>NA</v>
      </c>
      <c r="L275" s="37" t="str">
        <f t="shared" si="36"/>
        <v>NA</v>
      </c>
      <c r="M275" s="37" t="str">
        <f t="shared" si="37"/>
        <v>NA</v>
      </c>
      <c r="O275" s="51"/>
      <c r="P275" s="51"/>
      <c r="Q275" s="51"/>
      <c r="R275" s="54"/>
      <c r="S275" s="54"/>
      <c r="T275" s="54"/>
      <c r="U275" s="54"/>
      <c r="V275" s="54"/>
      <c r="W275" s="51"/>
      <c r="X275" s="51"/>
      <c r="Y275" s="51"/>
    </row>
    <row r="276" spans="1:25" s="17" customFormat="1" x14ac:dyDescent="0.2">
      <c r="B276" s="43" t="s">
        <v>114</v>
      </c>
      <c r="C276" s="17" t="s">
        <v>113</v>
      </c>
      <c r="D276" s="18"/>
      <c r="E276" s="18"/>
      <c r="F276" s="18">
        <v>0</v>
      </c>
      <c r="G276" s="18">
        <v>0</v>
      </c>
      <c r="H276" s="18">
        <v>0</v>
      </c>
      <c r="I276" s="18">
        <f t="shared" si="33"/>
        <v>0</v>
      </c>
      <c r="J276" s="18">
        <f t="shared" si="34"/>
        <v>0</v>
      </c>
      <c r="K276" s="37" t="str">
        <f t="shared" si="35"/>
        <v>NA</v>
      </c>
      <c r="L276" s="37" t="str">
        <f t="shared" si="36"/>
        <v>NA</v>
      </c>
      <c r="M276" s="37" t="str">
        <f t="shared" si="37"/>
        <v>NA</v>
      </c>
      <c r="O276" s="51"/>
      <c r="P276" s="51"/>
      <c r="Q276" s="51"/>
      <c r="R276" s="54"/>
      <c r="S276" s="54"/>
      <c r="T276" s="54"/>
      <c r="U276" s="54"/>
      <c r="V276" s="54"/>
      <c r="W276" s="51"/>
      <c r="X276" s="51"/>
      <c r="Y276" s="51"/>
    </row>
    <row r="277" spans="1:25" s="17" customFormat="1" x14ac:dyDescent="0.2">
      <c r="B277" s="43" t="s">
        <v>119</v>
      </c>
      <c r="C277" s="17" t="s">
        <v>120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33"/>
        <v>0</v>
      </c>
      <c r="J277" s="18">
        <f t="shared" si="34"/>
        <v>0</v>
      </c>
      <c r="K277" s="37" t="str">
        <f t="shared" si="35"/>
        <v>NA</v>
      </c>
      <c r="L277" s="37" t="str">
        <f t="shared" si="36"/>
        <v>NA</v>
      </c>
      <c r="M277" s="37" t="str">
        <f t="shared" si="37"/>
        <v>NA</v>
      </c>
      <c r="O277" s="51"/>
      <c r="P277" s="51"/>
      <c r="Q277" s="51"/>
      <c r="R277" s="54"/>
      <c r="S277" s="54"/>
      <c r="T277" s="54"/>
      <c r="U277" s="54"/>
      <c r="V277" s="54"/>
      <c r="W277" s="51"/>
      <c r="X277" s="51"/>
      <c r="Y277" s="51"/>
    </row>
    <row r="278" spans="1:25" s="17" customFormat="1" x14ac:dyDescent="0.2">
      <c r="B278" s="43" t="s">
        <v>123</v>
      </c>
      <c r="C278" s="17" t="s">
        <v>124</v>
      </c>
      <c r="D278" s="18">
        <v>15266093.59</v>
      </c>
      <c r="E278" s="18">
        <v>15266093.59</v>
      </c>
      <c r="F278" s="18">
        <v>1735682.7499999995</v>
      </c>
      <c r="G278" s="18">
        <v>16449059.339999998</v>
      </c>
      <c r="H278" s="18">
        <v>0</v>
      </c>
      <c r="I278" s="18">
        <f t="shared" si="33"/>
        <v>16449059.339999998</v>
      </c>
      <c r="J278" s="18">
        <f t="shared" si="34"/>
        <v>-1182965.7499999981</v>
      </c>
      <c r="K278" s="37">
        <f t="shared" si="35"/>
        <v>-7.7489748312226756E-2</v>
      </c>
      <c r="L278" s="37">
        <f t="shared" si="36"/>
        <v>-0.88630472230715573</v>
      </c>
      <c r="M278" s="37">
        <f t="shared" si="37"/>
        <v>0.29298769797467211</v>
      </c>
      <c r="O278" s="51"/>
      <c r="P278" s="51"/>
      <c r="Q278" s="51"/>
      <c r="R278" s="54"/>
      <c r="S278" s="54"/>
      <c r="T278" s="54"/>
      <c r="U278" s="54"/>
      <c r="V278" s="54"/>
      <c r="W278" s="51"/>
      <c r="X278" s="51"/>
      <c r="Y278" s="51"/>
    </row>
    <row r="279" spans="1:25" s="17" customFormat="1" x14ac:dyDescent="0.2">
      <c r="B279" s="43" t="s">
        <v>304</v>
      </c>
      <c r="C279" s="17" t="s">
        <v>305</v>
      </c>
      <c r="D279" s="18">
        <v>24016283.259999998</v>
      </c>
      <c r="E279" s="18">
        <v>24016283.259999998</v>
      </c>
      <c r="F279" s="18">
        <v>2058073.560000001</v>
      </c>
      <c r="G279" s="18">
        <v>18711026.030000005</v>
      </c>
      <c r="H279" s="18">
        <v>0</v>
      </c>
      <c r="I279" s="18">
        <f t="shared" si="33"/>
        <v>18711026.030000005</v>
      </c>
      <c r="J279" s="18">
        <f t="shared" si="34"/>
        <v>5305257.229999993</v>
      </c>
      <c r="K279" s="37">
        <f t="shared" si="35"/>
        <v>0.22090250904210867</v>
      </c>
      <c r="L279" s="37">
        <f t="shared" si="36"/>
        <v>-0.91430507636342717</v>
      </c>
      <c r="M279" s="37">
        <f t="shared" si="37"/>
        <v>-6.5083010850530476E-2</v>
      </c>
      <c r="O279" s="51"/>
      <c r="P279" s="51"/>
      <c r="Q279" s="51"/>
      <c r="R279" s="54"/>
      <c r="S279" s="54"/>
      <c r="T279" s="54"/>
      <c r="U279" s="54"/>
      <c r="V279" s="54"/>
      <c r="W279" s="51"/>
      <c r="X279" s="51"/>
      <c r="Y279" s="51"/>
    </row>
    <row r="280" spans="1:25" s="17" customFormat="1" x14ac:dyDescent="0.2">
      <c r="B280" s="43" t="s">
        <v>127</v>
      </c>
      <c r="C280" s="17" t="s">
        <v>128</v>
      </c>
      <c r="D280" s="18">
        <v>13604554.519999994</v>
      </c>
      <c r="E280" s="18">
        <v>13604554.519999994</v>
      </c>
      <c r="F280" s="18">
        <v>1171964.6899999997</v>
      </c>
      <c r="G280" s="18">
        <v>11202530.339999998</v>
      </c>
      <c r="H280" s="18">
        <v>0</v>
      </c>
      <c r="I280" s="18">
        <f t="shared" si="33"/>
        <v>11202530.339999998</v>
      </c>
      <c r="J280" s="18">
        <f t="shared" si="34"/>
        <v>2402024.179999996</v>
      </c>
      <c r="K280" s="37">
        <f t="shared" si="35"/>
        <v>0.17656029651458202</v>
      </c>
      <c r="L280" s="37">
        <f t="shared" si="36"/>
        <v>-0.91385497494408219</v>
      </c>
      <c r="M280" s="37">
        <f t="shared" si="37"/>
        <v>-1.1872355817498449E-2</v>
      </c>
      <c r="O280" s="51"/>
      <c r="P280" s="51"/>
      <c r="Q280" s="51"/>
      <c r="R280" s="54"/>
      <c r="S280" s="54"/>
      <c r="T280" s="54"/>
      <c r="U280" s="54"/>
      <c r="V280" s="54"/>
      <c r="W280" s="51"/>
      <c r="X280" s="51"/>
      <c r="Y280" s="51"/>
    </row>
    <row r="281" spans="1:25" s="17" customFormat="1" x14ac:dyDescent="0.2">
      <c r="B281" s="43" t="s">
        <v>306</v>
      </c>
      <c r="C281" s="17" t="s">
        <v>307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f t="shared" si="33"/>
        <v>0</v>
      </c>
      <c r="J281" s="18">
        <f t="shared" si="34"/>
        <v>0</v>
      </c>
      <c r="K281" s="37" t="str">
        <f t="shared" si="35"/>
        <v>NA</v>
      </c>
      <c r="L281" s="37" t="str">
        <f t="shared" si="36"/>
        <v>NA</v>
      </c>
      <c r="M281" s="37" t="str">
        <f t="shared" si="37"/>
        <v>NA</v>
      </c>
      <c r="O281" s="51"/>
      <c r="P281" s="51"/>
      <c r="Q281" s="51"/>
      <c r="R281" s="54"/>
      <c r="S281" s="54"/>
      <c r="T281" s="54"/>
      <c r="U281" s="54"/>
      <c r="V281" s="54"/>
      <c r="W281" s="51"/>
      <c r="X281" s="51"/>
      <c r="Y281" s="51"/>
    </row>
    <row r="282" spans="1:25" s="17" customFormat="1" x14ac:dyDescent="0.2">
      <c r="B282" s="43" t="s">
        <v>141</v>
      </c>
      <c r="C282" s="17" t="s">
        <v>142</v>
      </c>
      <c r="D282" s="18">
        <v>12957</v>
      </c>
      <c r="E282" s="18">
        <v>12957</v>
      </c>
      <c r="F282" s="18">
        <v>0</v>
      </c>
      <c r="G282" s="18">
        <v>0</v>
      </c>
      <c r="H282" s="18">
        <v>0</v>
      </c>
      <c r="I282" s="18">
        <f t="shared" si="33"/>
        <v>0</v>
      </c>
      <c r="J282" s="18">
        <f t="shared" si="34"/>
        <v>12957</v>
      </c>
      <c r="K282" s="37">
        <f t="shared" si="35"/>
        <v>1</v>
      </c>
      <c r="L282" s="37">
        <f t="shared" si="36"/>
        <v>-1</v>
      </c>
      <c r="M282" s="37">
        <f t="shared" si="37"/>
        <v>-1</v>
      </c>
      <c r="O282" s="51"/>
      <c r="P282" s="51"/>
      <c r="Q282" s="51"/>
      <c r="R282" s="54"/>
      <c r="S282" s="54"/>
      <c r="T282" s="54"/>
      <c r="U282" s="54"/>
      <c r="V282" s="54"/>
      <c r="W282" s="51"/>
      <c r="X282" s="51"/>
      <c r="Y282" s="51"/>
    </row>
    <row r="283" spans="1:25" s="17" customFormat="1" x14ac:dyDescent="0.2">
      <c r="B283" s="43" t="s">
        <v>143</v>
      </c>
      <c r="C283" s="17" t="s">
        <v>144</v>
      </c>
      <c r="D283" s="18">
        <v>851171</v>
      </c>
      <c r="E283" s="18">
        <v>851171</v>
      </c>
      <c r="F283" s="18">
        <v>0</v>
      </c>
      <c r="G283" s="18">
        <v>838000</v>
      </c>
      <c r="H283" s="18">
        <v>0</v>
      </c>
      <c r="I283" s="18">
        <f t="shared" si="33"/>
        <v>838000</v>
      </c>
      <c r="J283" s="18">
        <f t="shared" si="34"/>
        <v>13171</v>
      </c>
      <c r="K283" s="37">
        <f t="shared" si="35"/>
        <v>1.5473976439516854E-2</v>
      </c>
      <c r="L283" s="37">
        <f t="shared" si="36"/>
        <v>-1</v>
      </c>
      <c r="M283" s="37">
        <f t="shared" si="37"/>
        <v>0.18143122827257965</v>
      </c>
      <c r="O283" s="51"/>
      <c r="P283" s="51"/>
      <c r="Q283" s="51"/>
      <c r="R283" s="54"/>
      <c r="S283" s="54"/>
      <c r="T283" s="54"/>
      <c r="U283" s="54"/>
      <c r="V283" s="54"/>
      <c r="W283" s="51"/>
      <c r="X283" s="51"/>
      <c r="Y283" s="51"/>
    </row>
    <row r="284" spans="1:25" s="17" customFormat="1" x14ac:dyDescent="0.2">
      <c r="B284" s="43" t="s">
        <v>149</v>
      </c>
      <c r="C284" s="17" t="s">
        <v>150</v>
      </c>
      <c r="D284" s="18">
        <v>7325640</v>
      </c>
      <c r="E284" s="18">
        <v>7325640</v>
      </c>
      <c r="F284" s="18">
        <v>799780</v>
      </c>
      <c r="G284" s="18">
        <v>5704680.6900000004</v>
      </c>
      <c r="H284" s="18">
        <v>0</v>
      </c>
      <c r="I284" s="18">
        <f t="shared" si="33"/>
        <v>5704680.6900000004</v>
      </c>
      <c r="J284" s="18">
        <f t="shared" si="34"/>
        <v>1620959.3099999996</v>
      </c>
      <c r="K284" s="37">
        <f t="shared" si="35"/>
        <v>0.22127204039510537</v>
      </c>
      <c r="L284" s="37">
        <f t="shared" si="36"/>
        <v>-0.89082455594323495</v>
      </c>
      <c r="M284" s="37">
        <f t="shared" si="37"/>
        <v>-6.552644847412642E-2</v>
      </c>
      <c r="O284" s="51"/>
      <c r="P284" s="51"/>
      <c r="Q284" s="51"/>
      <c r="R284" s="54"/>
      <c r="S284" s="54"/>
      <c r="T284" s="54"/>
      <c r="U284" s="54"/>
      <c r="V284" s="54"/>
      <c r="W284" s="51"/>
      <c r="X284" s="51"/>
      <c r="Y284" s="51"/>
    </row>
    <row r="285" spans="1:25" s="17" customFormat="1" x14ac:dyDescent="0.2">
      <c r="B285" s="43" t="s">
        <v>151</v>
      </c>
      <c r="C285" s="17" t="s">
        <v>152</v>
      </c>
      <c r="D285" s="18">
        <v>10624597.119999997</v>
      </c>
      <c r="E285" s="18">
        <v>10624597.119999997</v>
      </c>
      <c r="F285" s="18">
        <v>917718.25999999989</v>
      </c>
      <c r="G285" s="18">
        <v>8624479.2799999993</v>
      </c>
      <c r="H285" s="18">
        <v>0</v>
      </c>
      <c r="I285" s="18">
        <f t="shared" si="33"/>
        <v>8624479.2799999993</v>
      </c>
      <c r="J285" s="18">
        <f t="shared" si="34"/>
        <v>2000117.839999998</v>
      </c>
      <c r="K285" s="37">
        <f t="shared" si="35"/>
        <v>0.18825352316041499</v>
      </c>
      <c r="L285" s="37">
        <f t="shared" si="36"/>
        <v>-0.91362324146179008</v>
      </c>
      <c r="M285" s="37">
        <f t="shared" si="37"/>
        <v>-2.5904227792498066E-2</v>
      </c>
      <c r="O285" s="51"/>
      <c r="P285" s="51"/>
      <c r="Q285" s="51"/>
      <c r="R285" s="54"/>
      <c r="S285" s="54"/>
      <c r="T285" s="54"/>
      <c r="U285" s="54"/>
      <c r="V285" s="54"/>
      <c r="W285" s="51"/>
      <c r="X285" s="51"/>
      <c r="Y285" s="51"/>
    </row>
    <row r="286" spans="1:25" s="17" customFormat="1" x14ac:dyDescent="0.2">
      <c r="B286" s="43" t="s">
        <v>153</v>
      </c>
      <c r="C286" s="17" t="s">
        <v>154</v>
      </c>
      <c r="D286" s="18">
        <v>12200</v>
      </c>
      <c r="E286" s="18">
        <v>12200</v>
      </c>
      <c r="F286" s="18">
        <v>0</v>
      </c>
      <c r="G286" s="18">
        <v>0</v>
      </c>
      <c r="H286" s="18">
        <v>0</v>
      </c>
      <c r="I286" s="18">
        <f t="shared" si="33"/>
        <v>0</v>
      </c>
      <c r="J286" s="18">
        <f t="shared" si="34"/>
        <v>12200</v>
      </c>
      <c r="K286" s="37">
        <f t="shared" si="35"/>
        <v>1</v>
      </c>
      <c r="L286" s="37">
        <f t="shared" si="36"/>
        <v>-1</v>
      </c>
      <c r="M286" s="37">
        <f t="shared" si="37"/>
        <v>-1</v>
      </c>
      <c r="O286" s="51"/>
      <c r="P286" s="51"/>
      <c r="Q286" s="51"/>
      <c r="R286" s="54"/>
      <c r="S286" s="54"/>
      <c r="T286" s="54"/>
      <c r="U286" s="54"/>
      <c r="V286" s="54"/>
      <c r="W286" s="51"/>
      <c r="X286" s="51"/>
      <c r="Y286" s="51"/>
    </row>
    <row r="287" spans="1:25" s="17" customFormat="1" x14ac:dyDescent="0.2">
      <c r="B287" s="43" t="s">
        <v>163</v>
      </c>
      <c r="C287" s="17" t="s">
        <v>164</v>
      </c>
      <c r="D287" s="18">
        <v>1411407.1199999996</v>
      </c>
      <c r="E287" s="18">
        <v>1411407.1199999996</v>
      </c>
      <c r="F287" s="18">
        <v>184194.13999999984</v>
      </c>
      <c r="G287" s="18">
        <v>1745851.8600000003</v>
      </c>
      <c r="H287" s="18">
        <v>0</v>
      </c>
      <c r="I287" s="18">
        <f t="shared" si="33"/>
        <v>1745851.8600000003</v>
      </c>
      <c r="J287" s="18">
        <f t="shared" si="34"/>
        <v>-334444.74000000069</v>
      </c>
      <c r="K287" s="37">
        <f t="shared" si="35"/>
        <v>-0.23695837668723166</v>
      </c>
      <c r="L287" s="37">
        <f t="shared" si="36"/>
        <v>-0.86949609549936235</v>
      </c>
      <c r="M287" s="37">
        <f t="shared" si="37"/>
        <v>0.48435005202467807</v>
      </c>
      <c r="O287" s="51"/>
      <c r="P287" s="51"/>
      <c r="Q287" s="51"/>
      <c r="R287" s="54"/>
      <c r="S287" s="54"/>
      <c r="T287" s="54"/>
      <c r="U287" s="54"/>
      <c r="V287" s="54"/>
      <c r="W287" s="51"/>
      <c r="X287" s="51"/>
      <c r="Y287" s="51"/>
    </row>
    <row r="288" spans="1:25" s="17" customFormat="1" x14ac:dyDescent="0.2">
      <c r="B288" s="43" t="s">
        <v>189</v>
      </c>
      <c r="C288" s="17" t="s">
        <v>190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f t="shared" si="33"/>
        <v>0</v>
      </c>
      <c r="J288" s="18">
        <f t="shared" si="34"/>
        <v>0</v>
      </c>
      <c r="K288" s="37" t="str">
        <f t="shared" si="35"/>
        <v>NA</v>
      </c>
      <c r="L288" s="37" t="str">
        <f t="shared" si="36"/>
        <v>NA</v>
      </c>
      <c r="M288" s="37" t="str">
        <f t="shared" si="37"/>
        <v>NA</v>
      </c>
      <c r="O288" s="51"/>
      <c r="P288" s="51"/>
      <c r="Q288" s="51"/>
      <c r="R288" s="54"/>
      <c r="S288" s="54"/>
      <c r="T288" s="54"/>
      <c r="U288" s="54"/>
      <c r="V288" s="54"/>
      <c r="W288" s="51"/>
      <c r="X288" s="51"/>
      <c r="Y288" s="51"/>
    </row>
    <row r="289" spans="1:25" s="17" customFormat="1" x14ac:dyDescent="0.2">
      <c r="B289" s="43" t="s">
        <v>191</v>
      </c>
      <c r="C289" s="17" t="s">
        <v>192</v>
      </c>
      <c r="D289" s="18">
        <v>0</v>
      </c>
      <c r="E289" s="18">
        <v>5000</v>
      </c>
      <c r="F289" s="18">
        <v>171.37</v>
      </c>
      <c r="G289" s="18">
        <v>2879.24</v>
      </c>
      <c r="H289" s="18">
        <v>0</v>
      </c>
      <c r="I289" s="18">
        <f t="shared" si="33"/>
        <v>2879.24</v>
      </c>
      <c r="J289" s="18">
        <f t="shared" si="34"/>
        <v>2120.7600000000002</v>
      </c>
      <c r="K289" s="37">
        <f t="shared" si="35"/>
        <v>0.42415200000000003</v>
      </c>
      <c r="L289" s="37">
        <f t="shared" si="36"/>
        <v>-0.96572599999999997</v>
      </c>
      <c r="M289" s="37">
        <f t="shared" si="37"/>
        <v>-0.3089824000000001</v>
      </c>
      <c r="O289" s="51"/>
      <c r="P289" s="51"/>
      <c r="Q289" s="51"/>
      <c r="R289" s="54"/>
      <c r="S289" s="54"/>
      <c r="T289" s="54"/>
      <c r="U289" s="54"/>
      <c r="V289" s="54"/>
      <c r="W289" s="51"/>
      <c r="X289" s="51"/>
      <c r="Y289" s="51"/>
    </row>
    <row r="290" spans="1:25" s="17" customFormat="1" x14ac:dyDescent="0.2">
      <c r="B290" s="43" t="s">
        <v>195</v>
      </c>
      <c r="C290" s="17" t="s">
        <v>196</v>
      </c>
      <c r="D290" s="18">
        <v>85000</v>
      </c>
      <c r="E290" s="18">
        <v>37000</v>
      </c>
      <c r="F290" s="18">
        <v>74.78</v>
      </c>
      <c r="G290" s="18">
        <v>36443.85</v>
      </c>
      <c r="H290" s="18">
        <v>0</v>
      </c>
      <c r="I290" s="18">
        <f t="shared" si="33"/>
        <v>36443.85</v>
      </c>
      <c r="J290" s="18">
        <f t="shared" si="34"/>
        <v>556.15000000000146</v>
      </c>
      <c r="K290" s="37">
        <f t="shared" si="35"/>
        <v>1.5031081081081121E-2</v>
      </c>
      <c r="L290" s="37">
        <f t="shared" si="36"/>
        <v>-0.99797891891891899</v>
      </c>
      <c r="M290" s="37">
        <f t="shared" si="37"/>
        <v>0.18196270270270257</v>
      </c>
      <c r="O290" s="51"/>
      <c r="P290" s="51"/>
      <c r="Q290" s="51"/>
      <c r="R290" s="54"/>
      <c r="S290" s="54"/>
      <c r="T290" s="54"/>
      <c r="U290" s="54"/>
      <c r="V290" s="54"/>
      <c r="W290" s="51"/>
      <c r="X290" s="51"/>
      <c r="Y290" s="51"/>
    </row>
    <row r="291" spans="1:25" s="17" customFormat="1" x14ac:dyDescent="0.2">
      <c r="B291" s="43" t="s">
        <v>197</v>
      </c>
      <c r="C291" s="17" t="s">
        <v>198</v>
      </c>
      <c r="D291" s="18">
        <v>0</v>
      </c>
      <c r="E291" s="18">
        <v>23000</v>
      </c>
      <c r="F291" s="18">
        <v>7495</v>
      </c>
      <c r="G291" s="18">
        <v>9682.8799999999992</v>
      </c>
      <c r="H291" s="18">
        <v>1582</v>
      </c>
      <c r="I291" s="18">
        <f t="shared" si="33"/>
        <v>11264.88</v>
      </c>
      <c r="J291" s="18">
        <f t="shared" si="34"/>
        <v>11735.12</v>
      </c>
      <c r="K291" s="37">
        <f t="shared" si="35"/>
        <v>0.51022260869565217</v>
      </c>
      <c r="L291" s="37">
        <f t="shared" si="36"/>
        <v>-0.6741304347826087</v>
      </c>
      <c r="M291" s="37">
        <f t="shared" si="37"/>
        <v>-0.49480626086956531</v>
      </c>
      <c r="O291" s="51"/>
      <c r="P291" s="51"/>
      <c r="Q291" s="51"/>
      <c r="R291" s="54"/>
      <c r="S291" s="54"/>
      <c r="T291" s="54"/>
      <c r="U291" s="54"/>
      <c r="V291" s="54"/>
      <c r="W291" s="51"/>
      <c r="X291" s="51"/>
      <c r="Y291" s="51"/>
    </row>
    <row r="292" spans="1:25" s="17" customFormat="1" x14ac:dyDescent="0.2">
      <c r="B292" s="43" t="s">
        <v>215</v>
      </c>
      <c r="C292" s="17" t="s">
        <v>216</v>
      </c>
      <c r="D292" s="18">
        <v>1000000</v>
      </c>
      <c r="E292" s="18">
        <v>457607</v>
      </c>
      <c r="F292" s="18">
        <v>0</v>
      </c>
      <c r="G292" s="18">
        <v>0</v>
      </c>
      <c r="H292" s="18">
        <v>0</v>
      </c>
      <c r="I292" s="18">
        <f t="shared" si="33"/>
        <v>0</v>
      </c>
      <c r="J292" s="18">
        <f t="shared" si="34"/>
        <v>457607</v>
      </c>
      <c r="K292" s="37">
        <f t="shared" si="35"/>
        <v>1</v>
      </c>
      <c r="L292" s="37">
        <f t="shared" si="36"/>
        <v>-1</v>
      </c>
      <c r="M292" s="37">
        <f t="shared" si="37"/>
        <v>-1</v>
      </c>
      <c r="O292" s="51"/>
      <c r="P292" s="51"/>
      <c r="Q292" s="51"/>
      <c r="R292" s="54"/>
      <c r="S292" s="54"/>
      <c r="T292" s="54"/>
      <c r="U292" s="54"/>
      <c r="V292" s="54"/>
      <c r="W292" s="51"/>
      <c r="X292" s="51"/>
      <c r="Y292" s="51"/>
    </row>
    <row r="293" spans="1:25" s="17" customFormat="1" x14ac:dyDescent="0.2">
      <c r="A293" s="71" t="s">
        <v>308</v>
      </c>
      <c r="B293" s="72"/>
      <c r="C293" s="71"/>
      <c r="D293" s="59">
        <v>74209903.609999985</v>
      </c>
      <c r="E293" s="59">
        <v>73647510.609999985</v>
      </c>
      <c r="F293" s="59">
        <v>6875154.5499999998</v>
      </c>
      <c r="G293" s="59">
        <v>63324633.510000005</v>
      </c>
      <c r="H293" s="59">
        <v>1582</v>
      </c>
      <c r="I293" s="59">
        <f t="shared" si="33"/>
        <v>63326215.510000005</v>
      </c>
      <c r="J293" s="59">
        <f t="shared" si="34"/>
        <v>10321295.099999979</v>
      </c>
      <c r="K293" s="60">
        <f t="shared" si="35"/>
        <v>0.14014452103692066</v>
      </c>
      <c r="L293" s="60">
        <f t="shared" si="36"/>
        <v>-0.90664783516706571</v>
      </c>
      <c r="M293" s="60">
        <f t="shared" si="37"/>
        <v>3.1800797917017558E-2</v>
      </c>
      <c r="O293" s="51"/>
      <c r="P293" s="51"/>
      <c r="Q293" s="51"/>
      <c r="R293" s="54"/>
      <c r="S293" s="54"/>
      <c r="T293" s="54"/>
      <c r="U293" s="54"/>
      <c r="V293" s="54"/>
      <c r="W293" s="51"/>
      <c r="X293" s="51"/>
      <c r="Y293" s="51"/>
    </row>
    <row r="294" spans="1:25" s="17" customFormat="1" x14ac:dyDescent="0.2">
      <c r="A294" s="17" t="s">
        <v>309</v>
      </c>
      <c r="B294" s="43" t="s">
        <v>110</v>
      </c>
      <c r="C294" s="17" t="s">
        <v>111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f t="shared" si="33"/>
        <v>0</v>
      </c>
      <c r="J294" s="18">
        <f t="shared" si="34"/>
        <v>0</v>
      </c>
      <c r="K294" s="37" t="str">
        <f t="shared" si="35"/>
        <v>NA</v>
      </c>
      <c r="L294" s="37" t="str">
        <f t="shared" si="36"/>
        <v>NA</v>
      </c>
      <c r="M294" s="37" t="str">
        <f t="shared" si="37"/>
        <v>NA</v>
      </c>
      <c r="O294" s="51"/>
      <c r="P294" s="51"/>
      <c r="Q294" s="51"/>
      <c r="R294" s="54"/>
      <c r="S294" s="54"/>
      <c r="T294" s="54"/>
      <c r="U294" s="54"/>
      <c r="V294" s="54"/>
      <c r="W294" s="51"/>
      <c r="X294" s="51"/>
      <c r="Y294" s="51"/>
    </row>
    <row r="295" spans="1:25" s="17" customFormat="1" x14ac:dyDescent="0.2">
      <c r="B295" s="43" t="s">
        <v>127</v>
      </c>
      <c r="C295" s="17" t="s">
        <v>128</v>
      </c>
      <c r="D295" s="18">
        <v>54204</v>
      </c>
      <c r="E295" s="18">
        <v>54204</v>
      </c>
      <c r="F295" s="18">
        <v>18438.099999999999</v>
      </c>
      <c r="G295" s="18">
        <v>169113.41</v>
      </c>
      <c r="H295" s="18">
        <v>0</v>
      </c>
      <c r="I295" s="18">
        <f t="shared" si="33"/>
        <v>169113.41</v>
      </c>
      <c r="J295" s="18">
        <f t="shared" si="34"/>
        <v>-114909.41</v>
      </c>
      <c r="K295" s="37">
        <f t="shared" si="35"/>
        <v>-2.1199433621134971</v>
      </c>
      <c r="L295" s="37">
        <f t="shared" si="36"/>
        <v>-0.65983875728728514</v>
      </c>
      <c r="M295" s="37">
        <f t="shared" si="37"/>
        <v>2.7439320345361966</v>
      </c>
      <c r="O295" s="51"/>
      <c r="P295" s="51"/>
      <c r="Q295" s="51"/>
      <c r="R295" s="54"/>
      <c r="S295" s="54"/>
      <c r="T295" s="54"/>
      <c r="U295" s="54"/>
      <c r="V295" s="54"/>
      <c r="W295" s="51"/>
      <c r="X295" s="51"/>
      <c r="Y295" s="51"/>
    </row>
    <row r="296" spans="1:25" s="17" customFormat="1" x14ac:dyDescent="0.2">
      <c r="B296" s="43" t="s">
        <v>310</v>
      </c>
      <c r="C296" s="17" t="s">
        <v>311</v>
      </c>
      <c r="D296" s="18">
        <v>3662016.3</v>
      </c>
      <c r="E296" s="18">
        <v>3662016.3</v>
      </c>
      <c r="F296" s="18">
        <v>236045.43</v>
      </c>
      <c r="G296" s="18">
        <v>2450783.1700000004</v>
      </c>
      <c r="H296" s="18">
        <v>0</v>
      </c>
      <c r="I296" s="18">
        <f t="shared" si="33"/>
        <v>2450783.1700000004</v>
      </c>
      <c r="J296" s="18">
        <f t="shared" si="34"/>
        <v>1211233.1299999994</v>
      </c>
      <c r="K296" s="37">
        <f t="shared" si="35"/>
        <v>0.33075579974889774</v>
      </c>
      <c r="L296" s="37">
        <f t="shared" si="36"/>
        <v>-0.93554222300976642</v>
      </c>
      <c r="M296" s="37">
        <f t="shared" si="37"/>
        <v>-0.19690695969867722</v>
      </c>
      <c r="O296" s="51"/>
      <c r="P296" s="51"/>
      <c r="Q296" s="51"/>
      <c r="R296" s="54"/>
      <c r="S296" s="54"/>
      <c r="T296" s="54"/>
      <c r="U296" s="54"/>
      <c r="V296" s="54"/>
      <c r="W296" s="51"/>
      <c r="X296" s="51"/>
      <c r="Y296" s="51"/>
    </row>
    <row r="297" spans="1:25" s="17" customFormat="1" x14ac:dyDescent="0.2">
      <c r="B297" s="43" t="s">
        <v>312</v>
      </c>
      <c r="C297" s="17" t="s">
        <v>313</v>
      </c>
      <c r="D297" s="18">
        <v>133357</v>
      </c>
      <c r="E297" s="18">
        <v>133357</v>
      </c>
      <c r="F297" s="18">
        <v>19500.060000000001</v>
      </c>
      <c r="G297" s="18">
        <v>195936.07</v>
      </c>
      <c r="H297" s="18">
        <v>0</v>
      </c>
      <c r="I297" s="18">
        <f t="shared" si="33"/>
        <v>195936.07</v>
      </c>
      <c r="J297" s="18">
        <f t="shared" si="34"/>
        <v>-62579.070000000007</v>
      </c>
      <c r="K297" s="37">
        <f t="shared" si="35"/>
        <v>-0.46925973139767696</v>
      </c>
      <c r="L297" s="37">
        <f t="shared" si="36"/>
        <v>-0.85377550484788955</v>
      </c>
      <c r="M297" s="37">
        <f t="shared" si="37"/>
        <v>0.76311167767721222</v>
      </c>
      <c r="O297" s="51"/>
      <c r="P297" s="51"/>
      <c r="Q297" s="51"/>
      <c r="R297" s="54"/>
      <c r="S297" s="54"/>
      <c r="T297" s="54"/>
      <c r="U297" s="54"/>
      <c r="V297" s="54"/>
      <c r="W297" s="51"/>
      <c r="X297" s="51"/>
      <c r="Y297" s="51"/>
    </row>
    <row r="298" spans="1:25" s="17" customFormat="1" x14ac:dyDescent="0.2">
      <c r="B298" s="43" t="s">
        <v>141</v>
      </c>
      <c r="C298" s="17" t="s">
        <v>142</v>
      </c>
      <c r="D298" s="18">
        <v>2143005.0700000003</v>
      </c>
      <c r="E298" s="18">
        <v>1979801.07</v>
      </c>
      <c r="F298" s="18">
        <v>122491.37</v>
      </c>
      <c r="G298" s="18">
        <v>1252459.48</v>
      </c>
      <c r="H298" s="18">
        <v>0</v>
      </c>
      <c r="I298" s="18">
        <f t="shared" si="33"/>
        <v>1252459.48</v>
      </c>
      <c r="J298" s="18">
        <f t="shared" si="34"/>
        <v>727341.59000000008</v>
      </c>
      <c r="K298" s="37">
        <f t="shared" si="35"/>
        <v>0.36738114804635402</v>
      </c>
      <c r="L298" s="37">
        <f t="shared" si="36"/>
        <v>-0.93812945560232475</v>
      </c>
      <c r="M298" s="37">
        <f t="shared" si="37"/>
        <v>-0.24085737765562482</v>
      </c>
      <c r="O298" s="51"/>
      <c r="P298" s="51"/>
      <c r="Q298" s="51"/>
      <c r="R298" s="54"/>
      <c r="S298" s="54"/>
      <c r="T298" s="54"/>
      <c r="U298" s="54"/>
      <c r="V298" s="54"/>
      <c r="W298" s="51"/>
      <c r="X298" s="51"/>
      <c r="Y298" s="51"/>
    </row>
    <row r="299" spans="1:25" s="17" customFormat="1" x14ac:dyDescent="0.2">
      <c r="B299" s="43" t="s">
        <v>231</v>
      </c>
      <c r="C299" s="17" t="s">
        <v>232</v>
      </c>
      <c r="D299" s="18">
        <v>1061797.3</v>
      </c>
      <c r="E299" s="18">
        <v>1061797.3</v>
      </c>
      <c r="F299" s="18">
        <v>85996.680000000008</v>
      </c>
      <c r="G299" s="18">
        <v>836036.92</v>
      </c>
      <c r="H299" s="18">
        <v>0</v>
      </c>
      <c r="I299" s="18">
        <f t="shared" si="33"/>
        <v>836036.92</v>
      </c>
      <c r="J299" s="18">
        <f t="shared" si="34"/>
        <v>225760.38</v>
      </c>
      <c r="K299" s="37">
        <f t="shared" si="35"/>
        <v>0.21262097765741164</v>
      </c>
      <c r="L299" s="37">
        <f t="shared" si="36"/>
        <v>-0.91900838323849565</v>
      </c>
      <c r="M299" s="37">
        <f t="shared" si="37"/>
        <v>-5.5145173188893955E-2</v>
      </c>
      <c r="O299" s="51"/>
      <c r="P299" s="51"/>
      <c r="Q299" s="51"/>
      <c r="R299" s="54"/>
      <c r="S299" s="54"/>
      <c r="T299" s="54"/>
      <c r="U299" s="54"/>
      <c r="V299" s="54"/>
      <c r="W299" s="51"/>
      <c r="X299" s="51"/>
      <c r="Y299" s="51"/>
    </row>
    <row r="300" spans="1:25" s="17" customFormat="1" x14ac:dyDescent="0.2">
      <c r="B300" s="43" t="s">
        <v>143</v>
      </c>
      <c r="C300" s="17" t="s">
        <v>144</v>
      </c>
      <c r="D300" s="18">
        <v>119770</v>
      </c>
      <c r="E300" s="18">
        <v>119770</v>
      </c>
      <c r="F300" s="18">
        <v>0</v>
      </c>
      <c r="G300" s="18">
        <v>6000</v>
      </c>
      <c r="H300" s="18">
        <v>0</v>
      </c>
      <c r="I300" s="18">
        <f t="shared" si="33"/>
        <v>6000</v>
      </c>
      <c r="J300" s="18">
        <f t="shared" si="34"/>
        <v>113770</v>
      </c>
      <c r="K300" s="37">
        <f t="shared" si="35"/>
        <v>0.94990398263338061</v>
      </c>
      <c r="L300" s="37">
        <f t="shared" si="36"/>
        <v>-1</v>
      </c>
      <c r="M300" s="37">
        <f t="shared" si="37"/>
        <v>-0.93988477916005675</v>
      </c>
      <c r="O300" s="51"/>
      <c r="P300" s="51"/>
      <c r="Q300" s="51"/>
      <c r="R300" s="54"/>
      <c r="S300" s="54"/>
      <c r="T300" s="54"/>
      <c r="U300" s="54"/>
      <c r="V300" s="54"/>
      <c r="W300" s="51"/>
      <c r="X300" s="51"/>
      <c r="Y300" s="51"/>
    </row>
    <row r="301" spans="1:25" s="17" customFormat="1" x14ac:dyDescent="0.2">
      <c r="B301" s="43" t="s">
        <v>149</v>
      </c>
      <c r="C301" s="17" t="s">
        <v>150</v>
      </c>
      <c r="D301" s="18">
        <v>969570</v>
      </c>
      <c r="E301" s="18">
        <v>969570</v>
      </c>
      <c r="F301" s="18">
        <v>62193.75</v>
      </c>
      <c r="G301" s="18">
        <v>627493.04</v>
      </c>
      <c r="H301" s="18">
        <v>0</v>
      </c>
      <c r="I301" s="18">
        <f t="shared" si="33"/>
        <v>627493.04</v>
      </c>
      <c r="J301" s="18">
        <f t="shared" si="34"/>
        <v>342076.95999999996</v>
      </c>
      <c r="K301" s="37">
        <f t="shared" si="35"/>
        <v>0.35281306146023489</v>
      </c>
      <c r="L301" s="37">
        <f t="shared" si="36"/>
        <v>-0.93585429623441319</v>
      </c>
      <c r="M301" s="37">
        <f t="shared" si="37"/>
        <v>-0.2233756737522819</v>
      </c>
      <c r="O301" s="51"/>
      <c r="P301" s="51"/>
      <c r="Q301" s="51"/>
      <c r="R301" s="54"/>
      <c r="S301" s="54"/>
      <c r="T301" s="54"/>
      <c r="U301" s="54"/>
      <c r="V301" s="54"/>
      <c r="W301" s="51"/>
      <c r="X301" s="51"/>
      <c r="Y301" s="51"/>
    </row>
    <row r="302" spans="1:25" s="17" customFormat="1" x14ac:dyDescent="0.2">
      <c r="B302" s="43" t="s">
        <v>151</v>
      </c>
      <c r="C302" s="17" t="s">
        <v>152</v>
      </c>
      <c r="D302" s="18">
        <v>1306387.23</v>
      </c>
      <c r="E302" s="18">
        <v>1306387.23</v>
      </c>
      <c r="F302" s="18">
        <v>98126.79</v>
      </c>
      <c r="G302" s="18">
        <v>1008806.91</v>
      </c>
      <c r="H302" s="18">
        <v>0</v>
      </c>
      <c r="I302" s="18">
        <f t="shared" si="33"/>
        <v>1008806.91</v>
      </c>
      <c r="J302" s="18">
        <f t="shared" si="34"/>
        <v>297580.31999999995</v>
      </c>
      <c r="K302" s="37">
        <f t="shared" si="35"/>
        <v>0.2277887544874424</v>
      </c>
      <c r="L302" s="37">
        <f t="shared" si="36"/>
        <v>-0.92488690355615311</v>
      </c>
      <c r="M302" s="37">
        <f t="shared" si="37"/>
        <v>-7.3346505384930816E-2</v>
      </c>
      <c r="O302" s="51"/>
      <c r="P302" s="51"/>
      <c r="Q302" s="51"/>
      <c r="R302" s="54"/>
      <c r="S302" s="54"/>
      <c r="T302" s="54"/>
      <c r="U302" s="54"/>
      <c r="V302" s="54"/>
      <c r="W302" s="51"/>
      <c r="X302" s="51"/>
      <c r="Y302" s="51"/>
    </row>
    <row r="303" spans="1:25" s="17" customFormat="1" x14ac:dyDescent="0.2">
      <c r="B303" s="43" t="s">
        <v>269</v>
      </c>
      <c r="C303" s="17" t="s">
        <v>270</v>
      </c>
      <c r="D303" s="18">
        <v>66000</v>
      </c>
      <c r="E303" s="18">
        <v>66000</v>
      </c>
      <c r="F303" s="18">
        <v>0</v>
      </c>
      <c r="G303" s="18">
        <v>0</v>
      </c>
      <c r="H303" s="18">
        <v>0</v>
      </c>
      <c r="I303" s="18">
        <f t="shared" si="33"/>
        <v>0</v>
      </c>
      <c r="J303" s="18">
        <f t="shared" si="34"/>
        <v>66000</v>
      </c>
      <c r="K303" s="37">
        <f t="shared" si="35"/>
        <v>1</v>
      </c>
      <c r="L303" s="37">
        <f t="shared" si="36"/>
        <v>-1</v>
      </c>
      <c r="M303" s="37">
        <f t="shared" si="37"/>
        <v>-1</v>
      </c>
      <c r="O303" s="51"/>
      <c r="P303" s="51"/>
      <c r="Q303" s="51"/>
      <c r="R303" s="54"/>
      <c r="S303" s="54"/>
      <c r="T303" s="54"/>
      <c r="U303" s="54"/>
      <c r="V303" s="54"/>
      <c r="W303" s="51"/>
      <c r="X303" s="51"/>
      <c r="Y303" s="51"/>
    </row>
    <row r="304" spans="1:25" s="17" customFormat="1" x14ac:dyDescent="0.2">
      <c r="B304" s="43" t="s">
        <v>163</v>
      </c>
      <c r="C304" s="17" t="s">
        <v>164</v>
      </c>
      <c r="D304" s="18">
        <v>191154.31</v>
      </c>
      <c r="E304" s="18">
        <v>191154.31</v>
      </c>
      <c r="F304" s="18">
        <v>20672.149999999998</v>
      </c>
      <c r="G304" s="18">
        <v>205731.41000000003</v>
      </c>
      <c r="H304" s="18">
        <v>0</v>
      </c>
      <c r="I304" s="18">
        <f t="shared" si="33"/>
        <v>205731.41000000003</v>
      </c>
      <c r="J304" s="18">
        <f t="shared" si="34"/>
        <v>-14577.100000000035</v>
      </c>
      <c r="K304" s="37">
        <f t="shared" si="35"/>
        <v>-7.6258285779693041E-2</v>
      </c>
      <c r="L304" s="37">
        <f t="shared" si="36"/>
        <v>-0.89185621815171212</v>
      </c>
      <c r="M304" s="37">
        <f t="shared" si="37"/>
        <v>0.29150994293563165</v>
      </c>
      <c r="O304" s="51"/>
      <c r="P304" s="51"/>
      <c r="Q304" s="51"/>
      <c r="R304" s="54"/>
      <c r="S304" s="54"/>
      <c r="T304" s="54"/>
      <c r="U304" s="54"/>
      <c r="V304" s="54"/>
      <c r="W304" s="51"/>
      <c r="X304" s="51"/>
      <c r="Y304" s="51"/>
    </row>
    <row r="305" spans="2:25" s="17" customFormat="1" x14ac:dyDescent="0.2">
      <c r="B305" s="43" t="s">
        <v>165</v>
      </c>
      <c r="C305" s="17" t="s">
        <v>166</v>
      </c>
      <c r="D305" s="18">
        <v>4750000.1500000004</v>
      </c>
      <c r="E305" s="18">
        <v>4740000.1500000004</v>
      </c>
      <c r="F305" s="18">
        <v>87317.87</v>
      </c>
      <c r="G305" s="18">
        <v>3015788.5300000003</v>
      </c>
      <c r="H305" s="18">
        <v>785332.28</v>
      </c>
      <c r="I305" s="18">
        <f t="shared" si="33"/>
        <v>3801120.8100000005</v>
      </c>
      <c r="J305" s="18">
        <f t="shared" si="34"/>
        <v>938879.33999999985</v>
      </c>
      <c r="K305" s="37">
        <f t="shared" si="35"/>
        <v>0.1980758038583606</v>
      </c>
      <c r="L305" s="37">
        <f t="shared" si="36"/>
        <v>-0.98157850902177712</v>
      </c>
      <c r="M305" s="37">
        <f t="shared" si="37"/>
        <v>-0.23650925707249179</v>
      </c>
      <c r="O305" s="51"/>
      <c r="P305" s="51"/>
      <c r="Q305" s="51"/>
      <c r="R305" s="54"/>
      <c r="S305" s="54"/>
      <c r="T305" s="54"/>
      <c r="U305" s="54"/>
      <c r="V305" s="54"/>
      <c r="W305" s="51"/>
      <c r="X305" s="51"/>
      <c r="Y305" s="51"/>
    </row>
    <row r="306" spans="2:25" s="17" customFormat="1" x14ac:dyDescent="0.2">
      <c r="B306" s="43" t="s">
        <v>167</v>
      </c>
      <c r="C306" s="17" t="s">
        <v>168</v>
      </c>
      <c r="D306" s="18">
        <v>85355.55</v>
      </c>
      <c r="E306" s="18">
        <v>85355.55</v>
      </c>
      <c r="F306" s="18">
        <v>33257.08</v>
      </c>
      <c r="G306" s="18">
        <v>33257.08</v>
      </c>
      <c r="H306" s="18">
        <v>0</v>
      </c>
      <c r="I306" s="18">
        <f t="shared" si="33"/>
        <v>33257.08</v>
      </c>
      <c r="J306" s="18">
        <f t="shared" si="34"/>
        <v>52098.47</v>
      </c>
      <c r="K306" s="37">
        <f t="shared" si="35"/>
        <v>0.61037003452030947</v>
      </c>
      <c r="L306" s="37">
        <f t="shared" si="36"/>
        <v>-0.61037003452030947</v>
      </c>
      <c r="M306" s="37">
        <f t="shared" si="37"/>
        <v>-0.53244404142437129</v>
      </c>
      <c r="O306" s="51"/>
      <c r="P306" s="51"/>
      <c r="Q306" s="51"/>
      <c r="R306" s="54"/>
      <c r="S306" s="54"/>
      <c r="T306" s="54"/>
      <c r="U306" s="54"/>
      <c r="V306" s="54"/>
      <c r="W306" s="51"/>
      <c r="X306" s="51"/>
      <c r="Y306" s="51"/>
    </row>
    <row r="307" spans="2:25" s="17" customFormat="1" x14ac:dyDescent="0.2">
      <c r="B307" s="43" t="s">
        <v>233</v>
      </c>
      <c r="C307" s="17" t="s">
        <v>234</v>
      </c>
      <c r="D307" s="18">
        <v>100000</v>
      </c>
      <c r="E307" s="18">
        <v>125000</v>
      </c>
      <c r="F307" s="18">
        <v>0</v>
      </c>
      <c r="G307" s="18">
        <v>119372</v>
      </c>
      <c r="H307" s="18">
        <v>621.75</v>
      </c>
      <c r="I307" s="18">
        <f t="shared" si="33"/>
        <v>119993.75</v>
      </c>
      <c r="J307" s="18">
        <f t="shared" si="34"/>
        <v>5006.25</v>
      </c>
      <c r="K307" s="37">
        <f t="shared" si="35"/>
        <v>4.0050000000000002E-2</v>
      </c>
      <c r="L307" s="37">
        <f t="shared" si="36"/>
        <v>-1</v>
      </c>
      <c r="M307" s="37">
        <f t="shared" si="37"/>
        <v>0.14597120000000011</v>
      </c>
      <c r="O307" s="51"/>
      <c r="P307" s="51"/>
      <c r="Q307" s="51"/>
      <c r="R307" s="54"/>
      <c r="S307" s="54"/>
      <c r="T307" s="54"/>
      <c r="U307" s="54"/>
      <c r="V307" s="54"/>
      <c r="W307" s="51"/>
      <c r="X307" s="51"/>
      <c r="Y307" s="51"/>
    </row>
    <row r="308" spans="2:25" s="17" customFormat="1" x14ac:dyDescent="0.2">
      <c r="B308" s="43" t="s">
        <v>177</v>
      </c>
      <c r="C308" s="17" t="s">
        <v>178</v>
      </c>
      <c r="D308" s="18">
        <v>80000</v>
      </c>
      <c r="E308" s="18">
        <v>0</v>
      </c>
      <c r="F308" s="18">
        <v>0</v>
      </c>
      <c r="G308" s="18">
        <v>0</v>
      </c>
      <c r="H308" s="18">
        <v>0</v>
      </c>
      <c r="I308" s="18">
        <f t="shared" si="33"/>
        <v>0</v>
      </c>
      <c r="J308" s="18">
        <f t="shared" si="34"/>
        <v>0</v>
      </c>
      <c r="K308" s="37" t="str">
        <f t="shared" si="35"/>
        <v>NA</v>
      </c>
      <c r="L308" s="37" t="str">
        <f t="shared" si="36"/>
        <v>NA</v>
      </c>
      <c r="M308" s="37" t="str">
        <f t="shared" si="37"/>
        <v>NA</v>
      </c>
      <c r="O308" s="51"/>
      <c r="P308" s="51"/>
      <c r="Q308" s="51"/>
      <c r="R308" s="54"/>
      <c r="S308" s="54"/>
      <c r="T308" s="54"/>
      <c r="U308" s="54"/>
      <c r="V308" s="54"/>
      <c r="W308" s="51"/>
      <c r="X308" s="51"/>
      <c r="Y308" s="51"/>
    </row>
    <row r="309" spans="2:25" s="17" customFormat="1" x14ac:dyDescent="0.2">
      <c r="B309" s="43" t="s">
        <v>274</v>
      </c>
      <c r="C309" s="17" t="s">
        <v>275</v>
      </c>
      <c r="D309" s="18">
        <v>2074359</v>
      </c>
      <c r="E309" s="18">
        <v>2074659</v>
      </c>
      <c r="F309" s="18">
        <v>98697.88</v>
      </c>
      <c r="G309" s="18">
        <v>884986.58</v>
      </c>
      <c r="H309" s="18">
        <v>413</v>
      </c>
      <c r="I309" s="18">
        <f t="shared" si="33"/>
        <v>885399.58</v>
      </c>
      <c r="J309" s="18">
        <f t="shared" si="34"/>
        <v>1189259.42</v>
      </c>
      <c r="K309" s="37">
        <f t="shared" si="35"/>
        <v>0.57323127318754552</v>
      </c>
      <c r="L309" s="37">
        <f t="shared" si="36"/>
        <v>-0.95242693859569216</v>
      </c>
      <c r="M309" s="37">
        <f t="shared" si="37"/>
        <v>-0.488116410455887</v>
      </c>
      <c r="O309" s="51"/>
      <c r="P309" s="51"/>
      <c r="Q309" s="51"/>
      <c r="R309" s="54"/>
      <c r="S309" s="54"/>
      <c r="T309" s="54"/>
      <c r="U309" s="54"/>
      <c r="V309" s="54"/>
      <c r="W309" s="51"/>
      <c r="X309" s="51"/>
      <c r="Y309" s="51"/>
    </row>
    <row r="310" spans="2:25" s="17" customFormat="1" x14ac:dyDescent="0.2">
      <c r="B310" s="43" t="s">
        <v>179</v>
      </c>
      <c r="C310" s="17" t="s">
        <v>180</v>
      </c>
      <c r="D310" s="18">
        <v>16000</v>
      </c>
      <c r="E310" s="18">
        <v>28000</v>
      </c>
      <c r="F310" s="18">
        <v>0</v>
      </c>
      <c r="G310" s="18">
        <v>27524.37</v>
      </c>
      <c r="H310" s="18">
        <v>467.5</v>
      </c>
      <c r="I310" s="18">
        <f t="shared" si="33"/>
        <v>27991.87</v>
      </c>
      <c r="J310" s="18">
        <f t="shared" si="34"/>
        <v>8.1300000000010186</v>
      </c>
      <c r="K310" s="37">
        <f t="shared" si="35"/>
        <v>2.9035714285717925E-4</v>
      </c>
      <c r="L310" s="37">
        <f t="shared" si="36"/>
        <v>-1</v>
      </c>
      <c r="M310" s="37">
        <f t="shared" si="37"/>
        <v>0.17961585714285697</v>
      </c>
      <c r="O310" s="51"/>
      <c r="P310" s="51"/>
      <c r="Q310" s="51"/>
      <c r="R310" s="54"/>
      <c r="S310" s="54"/>
      <c r="T310" s="54"/>
      <c r="U310" s="54"/>
      <c r="V310" s="54"/>
      <c r="W310" s="51"/>
      <c r="X310" s="51"/>
      <c r="Y310" s="51"/>
    </row>
    <row r="311" spans="2:25" s="17" customFormat="1" x14ac:dyDescent="0.2">
      <c r="B311" s="43" t="s">
        <v>181</v>
      </c>
      <c r="C311" s="17" t="s">
        <v>182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f t="shared" si="33"/>
        <v>0</v>
      </c>
      <c r="J311" s="18">
        <f t="shared" si="34"/>
        <v>0</v>
      </c>
      <c r="K311" s="37" t="str">
        <f t="shared" si="35"/>
        <v>NA</v>
      </c>
      <c r="L311" s="37" t="str">
        <f t="shared" si="36"/>
        <v>NA</v>
      </c>
      <c r="M311" s="37" t="str">
        <f t="shared" si="37"/>
        <v>NA</v>
      </c>
      <c r="O311" s="51"/>
      <c r="P311" s="51"/>
      <c r="Q311" s="51"/>
      <c r="R311" s="54"/>
      <c r="S311" s="54"/>
      <c r="T311" s="54"/>
      <c r="U311" s="54"/>
      <c r="V311" s="54"/>
      <c r="W311" s="51"/>
      <c r="X311" s="51"/>
      <c r="Y311" s="51"/>
    </row>
    <row r="312" spans="2:25" s="17" customFormat="1" x14ac:dyDescent="0.2">
      <c r="B312" s="43" t="s">
        <v>314</v>
      </c>
      <c r="C312" s="17" t="s">
        <v>315</v>
      </c>
      <c r="D312" s="18">
        <v>8000</v>
      </c>
      <c r="E312" s="18">
        <v>8000</v>
      </c>
      <c r="F312" s="18">
        <v>0</v>
      </c>
      <c r="G312" s="18">
        <v>0</v>
      </c>
      <c r="H312" s="18">
        <v>0</v>
      </c>
      <c r="I312" s="18">
        <f t="shared" si="33"/>
        <v>0</v>
      </c>
      <c r="J312" s="18">
        <f t="shared" si="34"/>
        <v>8000</v>
      </c>
      <c r="K312" s="37">
        <f t="shared" si="35"/>
        <v>1</v>
      </c>
      <c r="L312" s="37">
        <f t="shared" si="36"/>
        <v>-1</v>
      </c>
      <c r="M312" s="37">
        <f t="shared" si="37"/>
        <v>-1</v>
      </c>
      <c r="O312" s="51"/>
      <c r="P312" s="51"/>
      <c r="Q312" s="51"/>
      <c r="R312" s="54"/>
      <c r="S312" s="54"/>
      <c r="T312" s="54"/>
      <c r="U312" s="54"/>
      <c r="V312" s="54"/>
      <c r="W312" s="51"/>
      <c r="X312" s="51"/>
      <c r="Y312" s="51"/>
    </row>
    <row r="313" spans="2:25" s="17" customFormat="1" x14ac:dyDescent="0.2">
      <c r="B313" s="43" t="s">
        <v>183</v>
      </c>
      <c r="C313" s="17" t="s">
        <v>184</v>
      </c>
      <c r="D313" s="18">
        <v>133546</v>
      </c>
      <c r="E313" s="18">
        <v>133546</v>
      </c>
      <c r="F313" s="18">
        <v>205.02</v>
      </c>
      <c r="G313" s="18">
        <v>15900.92</v>
      </c>
      <c r="H313" s="18">
        <v>0</v>
      </c>
      <c r="I313" s="18">
        <f t="shared" si="33"/>
        <v>15900.92</v>
      </c>
      <c r="J313" s="18">
        <f t="shared" si="34"/>
        <v>117645.08</v>
      </c>
      <c r="K313" s="37">
        <f t="shared" si="35"/>
        <v>0.88093301184610551</v>
      </c>
      <c r="L313" s="37">
        <f t="shared" si="36"/>
        <v>-0.99846479864615945</v>
      </c>
      <c r="M313" s="37">
        <f t="shared" si="37"/>
        <v>-0.85711961421532656</v>
      </c>
      <c r="O313" s="51"/>
      <c r="P313" s="51"/>
      <c r="Q313" s="51"/>
      <c r="R313" s="54"/>
      <c r="S313" s="54"/>
      <c r="T313" s="54"/>
      <c r="U313" s="54"/>
      <c r="V313" s="54"/>
      <c r="W313" s="51"/>
      <c r="X313" s="51"/>
      <c r="Y313" s="51"/>
    </row>
    <row r="314" spans="2:25" s="17" customFormat="1" x14ac:dyDescent="0.2">
      <c r="B314" s="43" t="s">
        <v>189</v>
      </c>
      <c r="C314" s="17" t="s">
        <v>190</v>
      </c>
      <c r="D314" s="18">
        <v>41200</v>
      </c>
      <c r="E314" s="18">
        <v>90600</v>
      </c>
      <c r="F314" s="18">
        <v>6410.59</v>
      </c>
      <c r="G314" s="18">
        <v>66555.399999999994</v>
      </c>
      <c r="H314" s="18">
        <v>12193.75</v>
      </c>
      <c r="I314" s="18">
        <f t="shared" si="33"/>
        <v>78749.149999999994</v>
      </c>
      <c r="J314" s="18">
        <f t="shared" si="34"/>
        <v>11850.850000000006</v>
      </c>
      <c r="K314" s="37">
        <f t="shared" si="35"/>
        <v>0.13080408388520978</v>
      </c>
      <c r="L314" s="37">
        <f t="shared" si="36"/>
        <v>-0.92924293598233998</v>
      </c>
      <c r="M314" s="37">
        <f t="shared" si="37"/>
        <v>-0.11847152317880802</v>
      </c>
      <c r="O314" s="51"/>
      <c r="P314" s="51"/>
      <c r="Q314" s="51"/>
      <c r="R314" s="54"/>
      <c r="S314" s="54"/>
      <c r="T314" s="54"/>
      <c r="U314" s="54"/>
      <c r="V314" s="54"/>
      <c r="W314" s="51"/>
      <c r="X314" s="51"/>
      <c r="Y314" s="51"/>
    </row>
    <row r="315" spans="2:25" s="17" customFormat="1" x14ac:dyDescent="0.2">
      <c r="B315" s="43" t="s">
        <v>191</v>
      </c>
      <c r="C315" s="17" t="s">
        <v>192</v>
      </c>
      <c r="D315" s="18">
        <v>10500</v>
      </c>
      <c r="E315" s="18">
        <v>11000</v>
      </c>
      <c r="F315" s="18">
        <v>569.30999999999995</v>
      </c>
      <c r="G315" s="18">
        <v>7685.9100000000008</v>
      </c>
      <c r="H315" s="18">
        <v>445.81</v>
      </c>
      <c r="I315" s="18">
        <f t="shared" si="33"/>
        <v>8131.7200000000012</v>
      </c>
      <c r="J315" s="18">
        <f t="shared" si="34"/>
        <v>2868.2799999999988</v>
      </c>
      <c r="K315" s="37">
        <f t="shared" si="35"/>
        <v>0.26075272727272719</v>
      </c>
      <c r="L315" s="37">
        <f t="shared" si="36"/>
        <v>-0.94824454545454551</v>
      </c>
      <c r="M315" s="37">
        <f t="shared" si="37"/>
        <v>-0.16153709090909077</v>
      </c>
      <c r="O315" s="51"/>
      <c r="P315" s="51"/>
      <c r="Q315" s="51"/>
      <c r="R315" s="54"/>
      <c r="S315" s="54"/>
      <c r="T315" s="54"/>
      <c r="U315" s="54"/>
      <c r="V315" s="54"/>
      <c r="W315" s="51"/>
      <c r="X315" s="51"/>
      <c r="Y315" s="51"/>
    </row>
    <row r="316" spans="2:25" s="17" customFormat="1" x14ac:dyDescent="0.2">
      <c r="B316" s="43" t="s">
        <v>193</v>
      </c>
      <c r="C316" s="17" t="s">
        <v>194</v>
      </c>
      <c r="D316" s="18">
        <v>434537</v>
      </c>
      <c r="E316" s="18">
        <v>413770.16</v>
      </c>
      <c r="F316" s="18">
        <v>16120</v>
      </c>
      <c r="G316" s="18">
        <v>60460</v>
      </c>
      <c r="H316" s="18">
        <v>11750</v>
      </c>
      <c r="I316" s="18">
        <f t="shared" si="33"/>
        <v>72210</v>
      </c>
      <c r="J316" s="18">
        <f t="shared" si="34"/>
        <v>341560.16</v>
      </c>
      <c r="K316" s="37">
        <f t="shared" si="35"/>
        <v>0.82548282360429281</v>
      </c>
      <c r="L316" s="37">
        <f t="shared" si="36"/>
        <v>-0.96104117319624982</v>
      </c>
      <c r="M316" s="37">
        <f t="shared" si="37"/>
        <v>-0.82465627777508166</v>
      </c>
      <c r="O316" s="51"/>
      <c r="P316" s="51"/>
      <c r="Q316" s="51"/>
      <c r="R316" s="54"/>
      <c r="S316" s="54"/>
      <c r="T316" s="54"/>
      <c r="U316" s="54"/>
      <c r="V316" s="54"/>
      <c r="W316" s="51"/>
      <c r="X316" s="51"/>
      <c r="Y316" s="51"/>
    </row>
    <row r="317" spans="2:25" s="17" customFormat="1" x14ac:dyDescent="0.2">
      <c r="B317" s="43" t="s">
        <v>195</v>
      </c>
      <c r="C317" s="17" t="s">
        <v>196</v>
      </c>
      <c r="D317" s="18">
        <v>13900</v>
      </c>
      <c r="E317" s="18">
        <v>60666.84</v>
      </c>
      <c r="F317" s="18">
        <v>2447.96</v>
      </c>
      <c r="G317" s="18">
        <v>57749.29</v>
      </c>
      <c r="H317" s="18">
        <v>1803.89</v>
      </c>
      <c r="I317" s="18">
        <f t="shared" si="33"/>
        <v>59553.18</v>
      </c>
      <c r="J317" s="18">
        <f t="shared" si="34"/>
        <v>1113.6599999999962</v>
      </c>
      <c r="K317" s="37">
        <f t="shared" si="35"/>
        <v>1.8356980518517137E-2</v>
      </c>
      <c r="L317" s="37">
        <f t="shared" si="36"/>
        <v>-0.95964912627722165</v>
      </c>
      <c r="M317" s="37">
        <f t="shared" si="37"/>
        <v>0.1422903846648351</v>
      </c>
      <c r="O317" s="51"/>
      <c r="P317" s="51"/>
      <c r="Q317" s="51"/>
      <c r="R317" s="54"/>
      <c r="S317" s="54"/>
      <c r="T317" s="54"/>
      <c r="U317" s="54"/>
      <c r="V317" s="54"/>
      <c r="W317" s="51"/>
      <c r="X317" s="51"/>
      <c r="Y317" s="51"/>
    </row>
    <row r="318" spans="2:25" s="17" customFormat="1" x14ac:dyDescent="0.2">
      <c r="B318" s="43" t="s">
        <v>197</v>
      </c>
      <c r="C318" s="17" t="s">
        <v>198</v>
      </c>
      <c r="D318" s="18">
        <v>2000</v>
      </c>
      <c r="E318" s="18">
        <v>1100</v>
      </c>
      <c r="F318" s="18">
        <v>0</v>
      </c>
      <c r="G318" s="18">
        <v>572.88</v>
      </c>
      <c r="H318" s="18">
        <v>326.99</v>
      </c>
      <c r="I318" s="18">
        <f t="shared" si="33"/>
        <v>899.87</v>
      </c>
      <c r="J318" s="18">
        <f t="shared" si="34"/>
        <v>200.13</v>
      </c>
      <c r="K318" s="37">
        <f t="shared" si="35"/>
        <v>0.18193636363636365</v>
      </c>
      <c r="L318" s="37">
        <f t="shared" si="36"/>
        <v>-1</v>
      </c>
      <c r="M318" s="37">
        <f t="shared" si="37"/>
        <v>-0.37504000000000004</v>
      </c>
      <c r="O318" s="51"/>
      <c r="P318" s="51"/>
      <c r="Q318" s="51"/>
      <c r="R318" s="54"/>
      <c r="S318" s="54"/>
      <c r="T318" s="54"/>
      <c r="U318" s="54"/>
      <c r="V318" s="54"/>
      <c r="W318" s="51"/>
      <c r="X318" s="51"/>
      <c r="Y318" s="51"/>
    </row>
    <row r="319" spans="2:25" s="17" customFormat="1" x14ac:dyDescent="0.2">
      <c r="B319" s="43" t="s">
        <v>203</v>
      </c>
      <c r="C319" s="17" t="s">
        <v>204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f t="shared" si="33"/>
        <v>0</v>
      </c>
      <c r="J319" s="18">
        <f t="shared" si="34"/>
        <v>0</v>
      </c>
      <c r="K319" s="37" t="str">
        <f t="shared" si="35"/>
        <v>NA</v>
      </c>
      <c r="L319" s="37" t="str">
        <f t="shared" si="36"/>
        <v>NA</v>
      </c>
      <c r="M319" s="37" t="str">
        <f t="shared" si="37"/>
        <v>NA</v>
      </c>
      <c r="O319" s="51"/>
      <c r="P319" s="51"/>
      <c r="Q319" s="51"/>
      <c r="R319" s="54"/>
      <c r="S319" s="54"/>
      <c r="T319" s="54"/>
      <c r="U319" s="54"/>
      <c r="V319" s="54"/>
      <c r="W319" s="51"/>
      <c r="X319" s="51"/>
      <c r="Y319" s="51"/>
    </row>
    <row r="320" spans="2:25" s="17" customFormat="1" x14ac:dyDescent="0.2">
      <c r="B320" s="43" t="s">
        <v>209</v>
      </c>
      <c r="C320" s="17" t="s">
        <v>210</v>
      </c>
      <c r="D320" s="18">
        <v>170200</v>
      </c>
      <c r="E320" s="18">
        <v>128200</v>
      </c>
      <c r="F320" s="18">
        <v>0</v>
      </c>
      <c r="G320" s="18">
        <v>0</v>
      </c>
      <c r="H320" s="18">
        <v>750</v>
      </c>
      <c r="I320" s="18">
        <f t="shared" si="33"/>
        <v>750</v>
      </c>
      <c r="J320" s="18">
        <f t="shared" si="34"/>
        <v>127450</v>
      </c>
      <c r="K320" s="37">
        <f t="shared" si="35"/>
        <v>0.99414976599063964</v>
      </c>
      <c r="L320" s="37">
        <f t="shared" si="36"/>
        <v>-1</v>
      </c>
      <c r="M320" s="37">
        <f t="shared" si="37"/>
        <v>-1</v>
      </c>
      <c r="O320" s="51"/>
      <c r="P320" s="51"/>
      <c r="Q320" s="51"/>
      <c r="R320" s="54"/>
      <c r="S320" s="54"/>
      <c r="T320" s="54"/>
      <c r="U320" s="54"/>
      <c r="V320" s="54"/>
      <c r="W320" s="51"/>
      <c r="X320" s="51"/>
      <c r="Y320" s="51"/>
    </row>
    <row r="321" spans="1:25" s="17" customFormat="1" x14ac:dyDescent="0.2">
      <c r="B321" s="43" t="s">
        <v>211</v>
      </c>
      <c r="C321" s="17" t="s">
        <v>212</v>
      </c>
      <c r="D321" s="18">
        <v>10000</v>
      </c>
      <c r="E321" s="18">
        <v>10000</v>
      </c>
      <c r="F321" s="18">
        <v>0</v>
      </c>
      <c r="G321" s="18">
        <v>0</v>
      </c>
      <c r="H321" s="18">
        <v>0</v>
      </c>
      <c r="I321" s="18">
        <f t="shared" si="33"/>
        <v>0</v>
      </c>
      <c r="J321" s="18">
        <f t="shared" si="34"/>
        <v>10000</v>
      </c>
      <c r="K321" s="37">
        <f t="shared" si="35"/>
        <v>1</v>
      </c>
      <c r="L321" s="37">
        <f t="shared" si="36"/>
        <v>-1</v>
      </c>
      <c r="M321" s="37">
        <f t="shared" si="37"/>
        <v>-1</v>
      </c>
      <c r="O321" s="51"/>
      <c r="P321" s="51"/>
      <c r="Q321" s="51"/>
      <c r="R321" s="54"/>
      <c r="S321" s="54"/>
      <c r="T321" s="54"/>
      <c r="U321" s="54"/>
      <c r="V321" s="54"/>
      <c r="W321" s="51"/>
      <c r="X321" s="51"/>
      <c r="Y321" s="51"/>
    </row>
    <row r="322" spans="1:25" s="17" customFormat="1" x14ac:dyDescent="0.2">
      <c r="B322" s="43" t="s">
        <v>213</v>
      </c>
      <c r="C322" s="17" t="s">
        <v>214</v>
      </c>
      <c r="D322" s="18">
        <v>161804</v>
      </c>
      <c r="E322" s="18">
        <v>166804</v>
      </c>
      <c r="F322" s="18">
        <v>7123.85</v>
      </c>
      <c r="G322" s="18">
        <v>111528.88</v>
      </c>
      <c r="H322" s="18">
        <v>3650</v>
      </c>
      <c r="I322" s="18">
        <f t="shared" si="33"/>
        <v>115178.88</v>
      </c>
      <c r="J322" s="18">
        <f t="shared" si="34"/>
        <v>51625.119999999995</v>
      </c>
      <c r="K322" s="37">
        <f t="shared" si="35"/>
        <v>0.30949569554686934</v>
      </c>
      <c r="L322" s="37">
        <f t="shared" si="36"/>
        <v>-0.95729209131675497</v>
      </c>
      <c r="M322" s="37">
        <f t="shared" si="37"/>
        <v>-0.19765319776504162</v>
      </c>
      <c r="O322" s="51"/>
      <c r="P322" s="51"/>
      <c r="Q322" s="51"/>
      <c r="R322" s="54"/>
      <c r="S322" s="54"/>
      <c r="T322" s="54"/>
      <c r="U322" s="54"/>
      <c r="V322" s="54"/>
      <c r="W322" s="51"/>
      <c r="X322" s="51"/>
      <c r="Y322" s="51"/>
    </row>
    <row r="323" spans="1:25" s="17" customFormat="1" x14ac:dyDescent="0.2">
      <c r="B323" s="43" t="s">
        <v>16</v>
      </c>
      <c r="C323" s="17" t="s">
        <v>17</v>
      </c>
      <c r="D323" s="18"/>
      <c r="E323" s="18"/>
      <c r="F323" s="18">
        <v>0</v>
      </c>
      <c r="G323" s="18">
        <v>0</v>
      </c>
      <c r="H323" s="18">
        <v>0</v>
      </c>
      <c r="I323" s="18">
        <f t="shared" si="33"/>
        <v>0</v>
      </c>
      <c r="J323" s="18">
        <f t="shared" si="34"/>
        <v>0</v>
      </c>
      <c r="K323" s="37" t="str">
        <f t="shared" si="35"/>
        <v>NA</v>
      </c>
      <c r="L323" s="37" t="str">
        <f t="shared" si="36"/>
        <v>NA</v>
      </c>
      <c r="M323" s="37" t="str">
        <f t="shared" si="37"/>
        <v>NA</v>
      </c>
      <c r="O323" s="51"/>
      <c r="P323" s="51"/>
      <c r="Q323" s="51"/>
      <c r="R323" s="54"/>
      <c r="S323" s="54"/>
      <c r="T323" s="54"/>
      <c r="U323" s="54"/>
      <c r="V323" s="54"/>
      <c r="W323" s="51"/>
      <c r="X323" s="51"/>
      <c r="Y323" s="51"/>
    </row>
    <row r="324" spans="1:25" s="17" customFormat="1" x14ac:dyDescent="0.2">
      <c r="B324" s="43" t="s">
        <v>215</v>
      </c>
      <c r="C324" s="17" t="s">
        <v>216</v>
      </c>
      <c r="D324" s="18">
        <v>1000000</v>
      </c>
      <c r="E324" s="18">
        <v>1000000</v>
      </c>
      <c r="F324" s="18">
        <v>0</v>
      </c>
      <c r="G324" s="18">
        <v>988587.7</v>
      </c>
      <c r="H324" s="18">
        <v>0</v>
      </c>
      <c r="I324" s="18">
        <f t="shared" ref="I324:I440" si="43">SUM(G324:H324)</f>
        <v>988587.7</v>
      </c>
      <c r="J324" s="18">
        <f t="shared" ref="J324:J440" si="44">E324-I324</f>
        <v>11412.300000000047</v>
      </c>
      <c r="K324" s="37">
        <f t="shared" ref="K324:K440" si="45">IF(E324=0,"NA",J324/E324)</f>
        <v>1.1412300000000047E-2</v>
      </c>
      <c r="L324" s="37">
        <f t="shared" ref="L324:L440" si="46">IF(E324=0,"NA",(  ( F324 - (E324/$L$6)) / (E324/$L$6)))</f>
        <v>-1</v>
      </c>
      <c r="M324" s="37">
        <f t="shared" ref="M324:M440" si="47">IF(E324=0,"NA",(  ( G324 - ($M$6*(E324/12))) / ($M$6*(E324/12))))</f>
        <v>0.18630524000000007</v>
      </c>
      <c r="O324" s="51"/>
      <c r="P324" s="51"/>
      <c r="Q324" s="51"/>
      <c r="R324" s="54"/>
      <c r="S324" s="54"/>
      <c r="T324" s="54"/>
      <c r="U324" s="54"/>
      <c r="V324" s="54"/>
      <c r="W324" s="51"/>
      <c r="X324" s="51"/>
      <c r="Y324" s="51"/>
    </row>
    <row r="325" spans="1:25" s="17" customFormat="1" x14ac:dyDescent="0.2">
      <c r="A325" s="71" t="s">
        <v>316</v>
      </c>
      <c r="B325" s="72"/>
      <c r="C325" s="71"/>
      <c r="D325" s="59">
        <v>18798662.910000004</v>
      </c>
      <c r="E325" s="59">
        <v>18620758.910000004</v>
      </c>
      <c r="F325" s="59">
        <v>915613.89</v>
      </c>
      <c r="G325" s="59">
        <v>12142329.950000001</v>
      </c>
      <c r="H325" s="59">
        <v>817754.97000000009</v>
      </c>
      <c r="I325" s="59">
        <f t="shared" si="43"/>
        <v>12960084.920000002</v>
      </c>
      <c r="J325" s="59">
        <f t="shared" si="44"/>
        <v>5660673.9900000021</v>
      </c>
      <c r="K325" s="60">
        <f t="shared" si="45"/>
        <v>0.30399802808037113</v>
      </c>
      <c r="L325" s="60">
        <f t="shared" si="46"/>
        <v>-0.95082832582573829</v>
      </c>
      <c r="M325" s="60">
        <f t="shared" si="47"/>
        <v>-0.21749720242739562</v>
      </c>
      <c r="O325" s="51"/>
      <c r="P325" s="51"/>
      <c r="Q325" s="51"/>
      <c r="R325" s="54"/>
      <c r="S325" s="54"/>
      <c r="T325" s="54"/>
      <c r="U325" s="54"/>
      <c r="V325" s="54"/>
      <c r="W325" s="51"/>
      <c r="X325" s="51"/>
      <c r="Y325" s="51"/>
    </row>
    <row r="326" spans="1:25" s="17" customFormat="1" ht="12" customHeight="1" x14ac:dyDescent="0.2">
      <c r="A326" s="17" t="s">
        <v>317</v>
      </c>
      <c r="B326" s="43" t="s">
        <v>110</v>
      </c>
      <c r="C326" s="17" t="s">
        <v>111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f t="shared" si="43"/>
        <v>0</v>
      </c>
      <c r="J326" s="18">
        <f t="shared" si="44"/>
        <v>0</v>
      </c>
      <c r="K326" s="37" t="str">
        <f t="shared" si="45"/>
        <v>NA</v>
      </c>
      <c r="L326" s="37" t="str">
        <f t="shared" si="46"/>
        <v>NA</v>
      </c>
      <c r="M326" s="37" t="str">
        <f t="shared" si="47"/>
        <v>NA</v>
      </c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1:25" s="17" customFormat="1" ht="12" customHeight="1" x14ac:dyDescent="0.2">
      <c r="B327" s="43" t="s">
        <v>127</v>
      </c>
      <c r="C327" s="17" t="s">
        <v>128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f t="shared" si="43"/>
        <v>0</v>
      </c>
      <c r="J327" s="18">
        <f t="shared" si="44"/>
        <v>0</v>
      </c>
      <c r="K327" s="37" t="str">
        <f t="shared" si="45"/>
        <v>NA</v>
      </c>
      <c r="L327" s="37" t="str">
        <f t="shared" si="46"/>
        <v>NA</v>
      </c>
      <c r="M327" s="37" t="str">
        <f t="shared" si="47"/>
        <v>NA</v>
      </c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1:25" s="17" customFormat="1" ht="12" customHeight="1" x14ac:dyDescent="0.2">
      <c r="B328" s="43" t="s">
        <v>312</v>
      </c>
      <c r="C328" s="17" t="s">
        <v>313</v>
      </c>
      <c r="D328" s="18">
        <v>22408785.890000001</v>
      </c>
      <c r="E328" s="18">
        <v>22479890.889999993</v>
      </c>
      <c r="F328" s="18">
        <v>1482196.6999999997</v>
      </c>
      <c r="G328" s="18">
        <v>13806730.619999997</v>
      </c>
      <c r="H328" s="18">
        <v>0</v>
      </c>
      <c r="I328" s="18">
        <f t="shared" si="43"/>
        <v>13806730.619999997</v>
      </c>
      <c r="J328" s="18">
        <f t="shared" si="44"/>
        <v>8673160.2699999958</v>
      </c>
      <c r="K328" s="37">
        <f t="shared" si="45"/>
        <v>0.38581861061693074</v>
      </c>
      <c r="L328" s="37">
        <f t="shared" si="46"/>
        <v>-0.93406566307404348</v>
      </c>
      <c r="M328" s="37">
        <f t="shared" si="47"/>
        <v>-0.2629823327403169</v>
      </c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1:25" s="17" customFormat="1" ht="12" customHeight="1" x14ac:dyDescent="0.2">
      <c r="B329" s="43" t="s">
        <v>306</v>
      </c>
      <c r="C329" s="17" t="s">
        <v>307</v>
      </c>
      <c r="D329" s="18">
        <v>19555393.779999997</v>
      </c>
      <c r="E329" s="18">
        <v>19555393.779999997</v>
      </c>
      <c r="F329" s="18">
        <v>1784590.5999999999</v>
      </c>
      <c r="G329" s="18">
        <v>17889948.010000005</v>
      </c>
      <c r="H329" s="18">
        <v>0</v>
      </c>
      <c r="I329" s="18">
        <f t="shared" si="43"/>
        <v>17889948.010000005</v>
      </c>
      <c r="J329" s="18">
        <f t="shared" si="44"/>
        <v>1665445.7699999921</v>
      </c>
      <c r="K329" s="37">
        <f t="shared" si="45"/>
        <v>8.5165545053012603E-2</v>
      </c>
      <c r="L329" s="37">
        <f t="shared" si="46"/>
        <v>-0.90874177119229549</v>
      </c>
      <c r="M329" s="37">
        <f t="shared" si="47"/>
        <v>9.7801345936384801E-2</v>
      </c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1:25" s="17" customFormat="1" ht="12" customHeight="1" x14ac:dyDescent="0.2">
      <c r="B330" s="43" t="s">
        <v>141</v>
      </c>
      <c r="C330" s="17" t="s">
        <v>142</v>
      </c>
      <c r="D330" s="18">
        <v>6937835.4500000002</v>
      </c>
      <c r="E330" s="18">
        <v>6937835.4500000002</v>
      </c>
      <c r="F330" s="18">
        <v>303311.89</v>
      </c>
      <c r="G330" s="18">
        <v>2737380.67</v>
      </c>
      <c r="H330" s="18">
        <v>0</v>
      </c>
      <c r="I330" s="18">
        <f t="shared" si="43"/>
        <v>2737380.67</v>
      </c>
      <c r="J330" s="18">
        <f t="shared" si="44"/>
        <v>4200454.78</v>
      </c>
      <c r="K330" s="37">
        <f t="shared" si="45"/>
        <v>0.60544168426479472</v>
      </c>
      <c r="L330" s="37">
        <f t="shared" si="46"/>
        <v>-0.95628148113544553</v>
      </c>
      <c r="M330" s="37">
        <f t="shared" si="47"/>
        <v>-0.52653002111775371</v>
      </c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1:25" s="17" customFormat="1" ht="12" customHeight="1" x14ac:dyDescent="0.2">
      <c r="B331" s="43" t="s">
        <v>231</v>
      </c>
      <c r="C331" s="17" t="s">
        <v>232</v>
      </c>
      <c r="D331" s="18">
        <v>3848310.92</v>
      </c>
      <c r="E331" s="18">
        <v>3848310.92</v>
      </c>
      <c r="F331" s="18">
        <v>322231.89</v>
      </c>
      <c r="G331" s="18">
        <v>2965793.85</v>
      </c>
      <c r="H331" s="18">
        <v>1164</v>
      </c>
      <c r="I331" s="18">
        <f t="shared" si="43"/>
        <v>2966957.85</v>
      </c>
      <c r="J331" s="18">
        <f t="shared" si="44"/>
        <v>881353.06999999983</v>
      </c>
      <c r="K331" s="37">
        <f t="shared" si="45"/>
        <v>0.22902335292596365</v>
      </c>
      <c r="L331" s="37">
        <f t="shared" si="46"/>
        <v>-0.91626666953407176</v>
      </c>
      <c r="M331" s="37">
        <f t="shared" si="47"/>
        <v>-7.5190987946472845E-2</v>
      </c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</row>
    <row r="332" spans="1:25" s="17" customFormat="1" ht="12" customHeight="1" x14ac:dyDescent="0.2">
      <c r="B332" s="43" t="s">
        <v>143</v>
      </c>
      <c r="C332" s="17" t="s">
        <v>144</v>
      </c>
      <c r="D332" s="18">
        <v>881020</v>
      </c>
      <c r="E332" s="18">
        <v>881020</v>
      </c>
      <c r="F332" s="18">
        <v>118845.22</v>
      </c>
      <c r="G332" s="18">
        <v>2283676.64</v>
      </c>
      <c r="H332" s="18">
        <v>0</v>
      </c>
      <c r="I332" s="18">
        <f t="shared" si="43"/>
        <v>2283676.64</v>
      </c>
      <c r="J332" s="18">
        <f t="shared" si="44"/>
        <v>-1402656.6400000001</v>
      </c>
      <c r="K332" s="37">
        <f t="shared" si="45"/>
        <v>-1.5920826314953125</v>
      </c>
      <c r="L332" s="37">
        <f t="shared" si="46"/>
        <v>-0.86510496924019886</v>
      </c>
      <c r="M332" s="37">
        <f t="shared" si="47"/>
        <v>2.1104991577943752</v>
      </c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</row>
    <row r="333" spans="1:25" s="17" customFormat="1" ht="12" customHeight="1" x14ac:dyDescent="0.2">
      <c r="B333" s="43" t="s">
        <v>149</v>
      </c>
      <c r="C333" s="17" t="s">
        <v>150</v>
      </c>
      <c r="D333" s="18">
        <v>11044593</v>
      </c>
      <c r="E333" s="18">
        <v>11044593</v>
      </c>
      <c r="F333" s="18">
        <v>711786.15</v>
      </c>
      <c r="G333" s="18">
        <v>6885619.9800000014</v>
      </c>
      <c r="H333" s="18">
        <v>0</v>
      </c>
      <c r="I333" s="18">
        <f t="shared" si="43"/>
        <v>6885619.9800000014</v>
      </c>
      <c r="J333" s="18">
        <f t="shared" si="44"/>
        <v>4158973.0199999986</v>
      </c>
      <c r="K333" s="37">
        <f t="shared" si="45"/>
        <v>0.37656190861899563</v>
      </c>
      <c r="L333" s="37">
        <f t="shared" si="46"/>
        <v>-0.93555342872299596</v>
      </c>
      <c r="M333" s="37">
        <f t="shared" si="47"/>
        <v>-0.25187429034279474</v>
      </c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</row>
    <row r="334" spans="1:25" s="17" customFormat="1" ht="12" customHeight="1" x14ac:dyDescent="0.2">
      <c r="B334" s="43" t="s">
        <v>151</v>
      </c>
      <c r="C334" s="17" t="s">
        <v>152</v>
      </c>
      <c r="D334" s="18">
        <v>6216484.5300000003</v>
      </c>
      <c r="E334" s="18">
        <v>6216484.5300000003</v>
      </c>
      <c r="F334" s="18">
        <v>400733.50000000023</v>
      </c>
      <c r="G334" s="18">
        <v>3833665.25</v>
      </c>
      <c r="H334" s="18">
        <v>0</v>
      </c>
      <c r="I334" s="18">
        <f t="shared" si="43"/>
        <v>3833665.25</v>
      </c>
      <c r="J334" s="18">
        <f t="shared" si="44"/>
        <v>2382819.2800000003</v>
      </c>
      <c r="K334" s="37">
        <f t="shared" si="45"/>
        <v>0.38330655670432434</v>
      </c>
      <c r="L334" s="37">
        <f t="shared" si="46"/>
        <v>-0.935536958538848</v>
      </c>
      <c r="M334" s="37">
        <f t="shared" si="47"/>
        <v>-0.25996786804518923</v>
      </c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</row>
    <row r="335" spans="1:25" s="17" customFormat="1" ht="12" customHeight="1" x14ac:dyDescent="0.2">
      <c r="B335" s="43" t="s">
        <v>153</v>
      </c>
      <c r="C335" s="17" t="s">
        <v>154</v>
      </c>
      <c r="D335" s="18">
        <v>12000</v>
      </c>
      <c r="E335" s="18">
        <v>12000</v>
      </c>
      <c r="F335" s="18">
        <v>0</v>
      </c>
      <c r="G335" s="18">
        <v>0</v>
      </c>
      <c r="H335" s="18">
        <v>0</v>
      </c>
      <c r="I335" s="18">
        <f t="shared" si="43"/>
        <v>0</v>
      </c>
      <c r="J335" s="18">
        <f t="shared" si="44"/>
        <v>12000</v>
      </c>
      <c r="K335" s="37">
        <f t="shared" si="45"/>
        <v>1</v>
      </c>
      <c r="L335" s="37">
        <f t="shared" si="46"/>
        <v>-1</v>
      </c>
      <c r="M335" s="37">
        <f t="shared" si="47"/>
        <v>-1</v>
      </c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</row>
    <row r="336" spans="1:25" s="17" customFormat="1" ht="12" customHeight="1" x14ac:dyDescent="0.2">
      <c r="B336" s="43" t="s">
        <v>269</v>
      </c>
      <c r="C336" s="17" t="s">
        <v>270</v>
      </c>
      <c r="D336" s="18">
        <v>2250000</v>
      </c>
      <c r="E336" s="18">
        <v>2250000</v>
      </c>
      <c r="F336" s="18">
        <v>0</v>
      </c>
      <c r="G336" s="18">
        <v>0</v>
      </c>
      <c r="H336" s="18">
        <v>0</v>
      </c>
      <c r="I336" s="18">
        <f t="shared" si="43"/>
        <v>0</v>
      </c>
      <c r="J336" s="18">
        <f t="shared" si="44"/>
        <v>2250000</v>
      </c>
      <c r="K336" s="37">
        <f t="shared" si="45"/>
        <v>1</v>
      </c>
      <c r="L336" s="37">
        <f t="shared" si="46"/>
        <v>-1</v>
      </c>
      <c r="M336" s="37">
        <f t="shared" si="47"/>
        <v>-1</v>
      </c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</row>
    <row r="337" spans="2:25" s="17" customFormat="1" ht="12" customHeight="1" x14ac:dyDescent="0.2">
      <c r="B337" s="43" t="s">
        <v>163</v>
      </c>
      <c r="C337" s="17" t="s">
        <v>164</v>
      </c>
      <c r="D337" s="18">
        <v>2561235.2799999998</v>
      </c>
      <c r="E337" s="18">
        <v>2561235.2799999998</v>
      </c>
      <c r="F337" s="18">
        <v>226000.09999999963</v>
      </c>
      <c r="G337" s="18">
        <v>2256385.2799999993</v>
      </c>
      <c r="H337" s="18">
        <v>0</v>
      </c>
      <c r="I337" s="18">
        <f t="shared" si="43"/>
        <v>2256385.2799999993</v>
      </c>
      <c r="J337" s="18">
        <f t="shared" si="44"/>
        <v>304850.00000000047</v>
      </c>
      <c r="K337" s="37">
        <f t="shared" si="45"/>
        <v>0.1190245981618684</v>
      </c>
      <c r="L337" s="37">
        <f t="shared" si="46"/>
        <v>-0.91176128887307861</v>
      </c>
      <c r="M337" s="37">
        <f t="shared" si="47"/>
        <v>5.7170482205757808E-2</v>
      </c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</row>
    <row r="338" spans="2:25" s="17" customFormat="1" ht="12" customHeight="1" x14ac:dyDescent="0.2">
      <c r="B338" s="43" t="s">
        <v>165</v>
      </c>
      <c r="C338" s="17" t="s">
        <v>166</v>
      </c>
      <c r="D338" s="18">
        <v>1867500</v>
      </c>
      <c r="E338" s="18">
        <v>2951858</v>
      </c>
      <c r="F338" s="18">
        <v>23271.86</v>
      </c>
      <c r="G338" s="18">
        <v>168058.59</v>
      </c>
      <c r="H338" s="18">
        <v>1519905.1900000002</v>
      </c>
      <c r="I338" s="18">
        <f t="shared" si="43"/>
        <v>1687963.7800000003</v>
      </c>
      <c r="J338" s="18">
        <f t="shared" si="44"/>
        <v>1263894.2199999997</v>
      </c>
      <c r="K338" s="37">
        <f t="shared" si="45"/>
        <v>0.42816904471692058</v>
      </c>
      <c r="L338" s="37">
        <f t="shared" si="46"/>
        <v>-0.99211619935647311</v>
      </c>
      <c r="M338" s="37">
        <f t="shared" si="47"/>
        <v>-0.93168021361461162</v>
      </c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</row>
    <row r="339" spans="2:25" s="17" customFormat="1" ht="12" customHeight="1" x14ac:dyDescent="0.2">
      <c r="B339" s="43" t="s">
        <v>318</v>
      </c>
      <c r="C339" s="17" t="s">
        <v>319</v>
      </c>
      <c r="D339" s="18">
        <v>0</v>
      </c>
      <c r="E339" s="18">
        <v>0</v>
      </c>
      <c r="F339" s="18">
        <v>0</v>
      </c>
      <c r="G339" s="18">
        <v>0</v>
      </c>
      <c r="H339" s="18">
        <v>0</v>
      </c>
      <c r="I339" s="18">
        <f t="shared" si="43"/>
        <v>0</v>
      </c>
      <c r="J339" s="18">
        <f t="shared" si="44"/>
        <v>0</v>
      </c>
      <c r="K339" s="37" t="str">
        <f t="shared" si="45"/>
        <v>NA</v>
      </c>
      <c r="L339" s="37" t="str">
        <f t="shared" si="46"/>
        <v>NA</v>
      </c>
      <c r="M339" s="37" t="str">
        <f t="shared" si="47"/>
        <v>NA</v>
      </c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</row>
    <row r="340" spans="2:25" s="17" customFormat="1" ht="12" customHeight="1" x14ac:dyDescent="0.2">
      <c r="B340" s="43" t="s">
        <v>320</v>
      </c>
      <c r="C340" s="17" t="s">
        <v>321</v>
      </c>
      <c r="D340" s="18">
        <v>50000</v>
      </c>
      <c r="E340" s="18">
        <v>50000</v>
      </c>
      <c r="F340" s="18">
        <v>0</v>
      </c>
      <c r="G340" s="18">
        <v>0</v>
      </c>
      <c r="H340" s="18">
        <v>0</v>
      </c>
      <c r="I340" s="18">
        <f t="shared" si="43"/>
        <v>0</v>
      </c>
      <c r="J340" s="18">
        <f t="shared" si="44"/>
        <v>50000</v>
      </c>
      <c r="K340" s="37">
        <f t="shared" si="45"/>
        <v>1</v>
      </c>
      <c r="L340" s="37">
        <f t="shared" si="46"/>
        <v>-1</v>
      </c>
      <c r="M340" s="37">
        <f t="shared" si="47"/>
        <v>-1</v>
      </c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</row>
    <row r="341" spans="2:25" s="17" customFormat="1" ht="12" customHeight="1" x14ac:dyDescent="0.2">
      <c r="B341" s="43" t="s">
        <v>322</v>
      </c>
      <c r="C341" s="17" t="s">
        <v>323</v>
      </c>
      <c r="D341" s="18">
        <v>450000</v>
      </c>
      <c r="E341" s="18">
        <v>450000</v>
      </c>
      <c r="F341" s="18">
        <v>0</v>
      </c>
      <c r="G341" s="18">
        <v>0</v>
      </c>
      <c r="H341" s="18">
        <v>0</v>
      </c>
      <c r="I341" s="18">
        <f t="shared" si="43"/>
        <v>0</v>
      </c>
      <c r="J341" s="18">
        <f t="shared" si="44"/>
        <v>450000</v>
      </c>
      <c r="K341" s="37">
        <f t="shared" si="45"/>
        <v>1</v>
      </c>
      <c r="L341" s="37">
        <f t="shared" si="46"/>
        <v>-1</v>
      </c>
      <c r="M341" s="37">
        <f t="shared" si="47"/>
        <v>-1</v>
      </c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</row>
    <row r="342" spans="2:25" s="17" customFormat="1" ht="12" customHeight="1" x14ac:dyDescent="0.2">
      <c r="B342" s="43" t="s">
        <v>324</v>
      </c>
      <c r="C342" s="17" t="s">
        <v>325</v>
      </c>
      <c r="D342" s="18">
        <v>0</v>
      </c>
      <c r="E342" s="18">
        <v>0</v>
      </c>
      <c r="F342" s="18">
        <v>0</v>
      </c>
      <c r="G342" s="18">
        <v>0</v>
      </c>
      <c r="H342" s="18">
        <v>0</v>
      </c>
      <c r="I342" s="18">
        <f t="shared" si="43"/>
        <v>0</v>
      </c>
      <c r="J342" s="18">
        <f t="shared" si="44"/>
        <v>0</v>
      </c>
      <c r="K342" s="37" t="str">
        <f t="shared" si="45"/>
        <v>NA</v>
      </c>
      <c r="L342" s="37" t="str">
        <f t="shared" si="46"/>
        <v>NA</v>
      </c>
      <c r="M342" s="37" t="str">
        <f t="shared" si="47"/>
        <v>NA</v>
      </c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</row>
    <row r="343" spans="2:25" s="17" customFormat="1" ht="12" customHeight="1" x14ac:dyDescent="0.2">
      <c r="B343" s="43" t="s">
        <v>326</v>
      </c>
      <c r="C343" s="17" t="s">
        <v>327</v>
      </c>
      <c r="D343" s="18">
        <v>0</v>
      </c>
      <c r="E343" s="18">
        <v>0</v>
      </c>
      <c r="F343" s="18">
        <v>0</v>
      </c>
      <c r="G343" s="18">
        <v>0</v>
      </c>
      <c r="H343" s="18">
        <v>0</v>
      </c>
      <c r="I343" s="18">
        <f t="shared" si="43"/>
        <v>0</v>
      </c>
      <c r="J343" s="18">
        <f t="shared" si="44"/>
        <v>0</v>
      </c>
      <c r="K343" s="37" t="str">
        <f t="shared" si="45"/>
        <v>NA</v>
      </c>
      <c r="L343" s="37" t="str">
        <f t="shared" si="46"/>
        <v>NA</v>
      </c>
      <c r="M343" s="37" t="str">
        <f t="shared" si="47"/>
        <v>NA</v>
      </c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</row>
    <row r="344" spans="2:25" s="17" customFormat="1" ht="12" customHeight="1" x14ac:dyDescent="0.2">
      <c r="B344" s="43" t="s">
        <v>328</v>
      </c>
      <c r="C344" s="17" t="s">
        <v>329</v>
      </c>
      <c r="D344" s="18">
        <v>0</v>
      </c>
      <c r="E344" s="18">
        <v>0</v>
      </c>
      <c r="F344" s="18">
        <v>0</v>
      </c>
      <c r="G344" s="18">
        <v>0</v>
      </c>
      <c r="H344" s="18">
        <v>0</v>
      </c>
      <c r="I344" s="18">
        <f t="shared" si="43"/>
        <v>0</v>
      </c>
      <c r="J344" s="18">
        <f t="shared" si="44"/>
        <v>0</v>
      </c>
      <c r="K344" s="37" t="str">
        <f t="shared" si="45"/>
        <v>NA</v>
      </c>
      <c r="L344" s="37" t="str">
        <f t="shared" si="46"/>
        <v>NA</v>
      </c>
      <c r="M344" s="37" t="str">
        <f t="shared" si="47"/>
        <v>NA</v>
      </c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</row>
    <row r="345" spans="2:25" s="17" customFormat="1" ht="12" customHeight="1" x14ac:dyDescent="0.2">
      <c r="B345" s="43" t="s">
        <v>330</v>
      </c>
      <c r="C345" s="17" t="s">
        <v>331</v>
      </c>
      <c r="D345" s="18">
        <v>6000000</v>
      </c>
      <c r="E345" s="18">
        <v>9310000</v>
      </c>
      <c r="F345" s="18">
        <v>1625424.48</v>
      </c>
      <c r="G345" s="18">
        <v>6660821.5199999996</v>
      </c>
      <c r="H345" s="18">
        <v>927601.63</v>
      </c>
      <c r="I345" s="18">
        <f t="shared" si="43"/>
        <v>7588423.1499999994</v>
      </c>
      <c r="J345" s="18">
        <f t="shared" si="44"/>
        <v>1721576.8500000006</v>
      </c>
      <c r="K345" s="37">
        <f t="shared" si="45"/>
        <v>0.1849169548872181</v>
      </c>
      <c r="L345" s="37">
        <f t="shared" si="46"/>
        <v>-0.82541090440386677</v>
      </c>
      <c r="M345" s="37">
        <f t="shared" si="47"/>
        <v>-0.14146231750805599</v>
      </c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</row>
    <row r="346" spans="2:25" s="17" customFormat="1" ht="12" customHeight="1" x14ac:dyDescent="0.2">
      <c r="B346" s="43" t="s">
        <v>332</v>
      </c>
      <c r="C346" s="17" t="s">
        <v>333</v>
      </c>
      <c r="D346" s="18">
        <v>1500000</v>
      </c>
      <c r="E346" s="18">
        <v>825000</v>
      </c>
      <c r="F346" s="18">
        <v>53066.04</v>
      </c>
      <c r="G346" s="18">
        <v>189618.32</v>
      </c>
      <c r="H346" s="18">
        <v>244247.91</v>
      </c>
      <c r="I346" s="18">
        <f t="shared" si="43"/>
        <v>433866.23</v>
      </c>
      <c r="J346" s="18">
        <f t="shared" si="44"/>
        <v>391133.77</v>
      </c>
      <c r="K346" s="37">
        <f t="shared" si="45"/>
        <v>0.4741015393939394</v>
      </c>
      <c r="L346" s="37">
        <f t="shared" si="46"/>
        <v>-0.93567752727272724</v>
      </c>
      <c r="M346" s="37">
        <f t="shared" si="47"/>
        <v>-0.72419153454545449</v>
      </c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</row>
    <row r="347" spans="2:25" s="17" customFormat="1" ht="12" customHeight="1" x14ac:dyDescent="0.2">
      <c r="B347" s="43" t="s">
        <v>334</v>
      </c>
      <c r="C347" s="17" t="s">
        <v>335</v>
      </c>
      <c r="D347" s="18">
        <v>1600000</v>
      </c>
      <c r="E347" s="18">
        <v>600000</v>
      </c>
      <c r="F347" s="18">
        <v>0</v>
      </c>
      <c r="G347" s="18">
        <v>0</v>
      </c>
      <c r="H347" s="18">
        <v>0</v>
      </c>
      <c r="I347" s="18">
        <f t="shared" si="43"/>
        <v>0</v>
      </c>
      <c r="J347" s="18">
        <f t="shared" si="44"/>
        <v>600000</v>
      </c>
      <c r="K347" s="37">
        <f t="shared" si="45"/>
        <v>1</v>
      </c>
      <c r="L347" s="37">
        <f t="shared" si="46"/>
        <v>-1</v>
      </c>
      <c r="M347" s="37">
        <f t="shared" si="47"/>
        <v>-1</v>
      </c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</row>
    <row r="348" spans="2:25" s="17" customFormat="1" ht="12" customHeight="1" x14ac:dyDescent="0.2">
      <c r="B348" s="43" t="s">
        <v>173</v>
      </c>
      <c r="C348" s="17" t="s">
        <v>174</v>
      </c>
      <c r="D348" s="18">
        <v>9050000</v>
      </c>
      <c r="E348" s="18">
        <v>11399250</v>
      </c>
      <c r="F348" s="18">
        <v>323789.95</v>
      </c>
      <c r="G348" s="18">
        <v>6811046.1500000004</v>
      </c>
      <c r="H348" s="18">
        <v>3103237.4899999998</v>
      </c>
      <c r="I348" s="18">
        <f t="shared" si="43"/>
        <v>9914283.6400000006</v>
      </c>
      <c r="J348" s="18">
        <f t="shared" si="44"/>
        <v>1484966.3599999994</v>
      </c>
      <c r="K348" s="37">
        <f t="shared" si="45"/>
        <v>0.13026877733184195</v>
      </c>
      <c r="L348" s="37">
        <f t="shared" si="46"/>
        <v>-0.97159550409018147</v>
      </c>
      <c r="M348" s="37">
        <f t="shared" si="47"/>
        <v>-0.28300060267122834</v>
      </c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</row>
    <row r="349" spans="2:25" s="17" customFormat="1" ht="12" customHeight="1" x14ac:dyDescent="0.2">
      <c r="B349" s="43" t="s">
        <v>336</v>
      </c>
      <c r="C349" s="17" t="s">
        <v>337</v>
      </c>
      <c r="D349" s="18">
        <v>300000</v>
      </c>
      <c r="E349" s="18">
        <v>340000</v>
      </c>
      <c r="F349" s="18">
        <v>74756.75</v>
      </c>
      <c r="G349" s="18">
        <v>252478.01</v>
      </c>
      <c r="H349" s="18">
        <v>4280</v>
      </c>
      <c r="I349" s="18">
        <f t="shared" si="43"/>
        <v>256758.01</v>
      </c>
      <c r="J349" s="18">
        <f t="shared" si="44"/>
        <v>83241.989999999991</v>
      </c>
      <c r="K349" s="37">
        <f t="shared" si="45"/>
        <v>0.24482938235294116</v>
      </c>
      <c r="L349" s="37">
        <f t="shared" si="46"/>
        <v>-0.78012720588235296</v>
      </c>
      <c r="M349" s="37">
        <f t="shared" si="47"/>
        <v>-0.1089011411764705</v>
      </c>
      <c r="O349" s="51"/>
      <c r="P349" s="51"/>
      <c r="Q349" s="51"/>
      <c r="R349" s="54"/>
      <c r="S349" s="54"/>
      <c r="T349" s="54"/>
      <c r="U349" s="54"/>
      <c r="V349" s="54"/>
      <c r="W349" s="51"/>
      <c r="X349" s="51"/>
      <c r="Y349" s="51"/>
    </row>
    <row r="350" spans="2:25" s="17" customFormat="1" ht="12" customHeight="1" x14ac:dyDescent="0.2">
      <c r="B350" s="43" t="s">
        <v>338</v>
      </c>
      <c r="C350" s="17" t="s">
        <v>339</v>
      </c>
      <c r="D350" s="18">
        <v>300000</v>
      </c>
      <c r="E350" s="18">
        <v>380000</v>
      </c>
      <c r="F350" s="18">
        <v>65155</v>
      </c>
      <c r="G350" s="18">
        <v>282073.75</v>
      </c>
      <c r="H350" s="18">
        <v>17922.759999999998</v>
      </c>
      <c r="I350" s="18">
        <f t="shared" si="43"/>
        <v>299996.51</v>
      </c>
      <c r="J350" s="18">
        <f t="shared" si="44"/>
        <v>80003.489999999991</v>
      </c>
      <c r="K350" s="37">
        <f t="shared" si="45"/>
        <v>0.21053549999999999</v>
      </c>
      <c r="L350" s="37">
        <f t="shared" si="46"/>
        <v>-0.82853947368421055</v>
      </c>
      <c r="M350" s="37">
        <f t="shared" si="47"/>
        <v>-0.10924078947368426</v>
      </c>
      <c r="O350" s="51"/>
      <c r="P350" s="51"/>
      <c r="Q350" s="51"/>
      <c r="R350" s="54"/>
      <c r="S350" s="54"/>
      <c r="T350" s="54"/>
      <c r="U350" s="54"/>
      <c r="V350" s="54"/>
      <c r="W350" s="51"/>
      <c r="X350" s="51"/>
      <c r="Y350" s="51"/>
    </row>
    <row r="351" spans="2:25" s="17" customFormat="1" x14ac:dyDescent="0.2">
      <c r="B351" s="43" t="s">
        <v>340</v>
      </c>
      <c r="C351" s="17" t="s">
        <v>341</v>
      </c>
      <c r="D351" s="18">
        <v>300000</v>
      </c>
      <c r="E351" s="18">
        <v>300000</v>
      </c>
      <c r="F351" s="18">
        <v>9300</v>
      </c>
      <c r="G351" s="18">
        <v>163302.46</v>
      </c>
      <c r="H351" s="18">
        <v>14950</v>
      </c>
      <c r="I351" s="18">
        <f t="shared" si="43"/>
        <v>178252.46</v>
      </c>
      <c r="J351" s="18">
        <f t="shared" si="44"/>
        <v>121747.54000000001</v>
      </c>
      <c r="K351" s="37">
        <f t="shared" si="45"/>
        <v>0.40582513333333337</v>
      </c>
      <c r="L351" s="37">
        <f t="shared" si="46"/>
        <v>-0.96899999999999997</v>
      </c>
      <c r="M351" s="37">
        <f t="shared" si="47"/>
        <v>-0.34679016000000001</v>
      </c>
      <c r="O351" s="51"/>
      <c r="P351" s="51"/>
      <c r="Q351" s="51"/>
      <c r="R351" s="54"/>
      <c r="S351" s="54"/>
      <c r="T351" s="54"/>
      <c r="U351" s="54"/>
      <c r="V351" s="54"/>
      <c r="W351" s="51"/>
      <c r="X351" s="51"/>
      <c r="Y351" s="51"/>
    </row>
    <row r="352" spans="2:25" s="17" customFormat="1" x14ac:dyDescent="0.2">
      <c r="B352" s="43" t="s">
        <v>342</v>
      </c>
      <c r="C352" s="17" t="s">
        <v>343</v>
      </c>
      <c r="D352" s="18">
        <v>300000</v>
      </c>
      <c r="E352" s="18">
        <v>300000</v>
      </c>
      <c r="F352" s="18">
        <v>0</v>
      </c>
      <c r="G352" s="18">
        <v>169729.81</v>
      </c>
      <c r="H352" s="18">
        <v>6194</v>
      </c>
      <c r="I352" s="18">
        <f t="shared" si="43"/>
        <v>175923.81</v>
      </c>
      <c r="J352" s="18">
        <f t="shared" si="44"/>
        <v>124076.19</v>
      </c>
      <c r="K352" s="37">
        <f t="shared" si="45"/>
        <v>0.41358729999999999</v>
      </c>
      <c r="L352" s="37">
        <f t="shared" si="46"/>
        <v>-1</v>
      </c>
      <c r="M352" s="37">
        <f t="shared" si="47"/>
        <v>-0.32108076000000002</v>
      </c>
      <c r="O352" s="51"/>
      <c r="P352" s="51"/>
      <c r="Q352" s="51"/>
      <c r="R352" s="54"/>
      <c r="S352" s="54"/>
      <c r="T352" s="54"/>
      <c r="U352" s="54"/>
      <c r="V352" s="54"/>
      <c r="W352" s="51"/>
      <c r="X352" s="51"/>
      <c r="Y352" s="51"/>
    </row>
    <row r="353" spans="2:25" s="17" customFormat="1" x14ac:dyDescent="0.2">
      <c r="B353" s="43" t="s">
        <v>344</v>
      </c>
      <c r="C353" s="17" t="s">
        <v>345</v>
      </c>
      <c r="D353" s="18">
        <v>300000</v>
      </c>
      <c r="E353" s="18">
        <v>220000</v>
      </c>
      <c r="F353" s="18">
        <v>0</v>
      </c>
      <c r="G353" s="18">
        <v>105143.42</v>
      </c>
      <c r="H353" s="18">
        <v>5158.42</v>
      </c>
      <c r="I353" s="18">
        <f t="shared" si="43"/>
        <v>110301.84</v>
      </c>
      <c r="J353" s="18">
        <f t="shared" si="44"/>
        <v>109698.16</v>
      </c>
      <c r="K353" s="37">
        <f t="shared" si="45"/>
        <v>0.49862800000000002</v>
      </c>
      <c r="L353" s="37">
        <f t="shared" si="46"/>
        <v>-1</v>
      </c>
      <c r="M353" s="37">
        <f t="shared" si="47"/>
        <v>-0.42649043636363632</v>
      </c>
      <c r="O353" s="51"/>
      <c r="P353" s="51"/>
      <c r="Q353" s="51"/>
      <c r="R353" s="54"/>
      <c r="S353" s="54"/>
      <c r="T353" s="54"/>
      <c r="U353" s="54"/>
      <c r="V353" s="54"/>
      <c r="W353" s="51"/>
      <c r="X353" s="51"/>
      <c r="Y353" s="51"/>
    </row>
    <row r="354" spans="2:25" s="17" customFormat="1" x14ac:dyDescent="0.2">
      <c r="B354" s="43" t="s">
        <v>346</v>
      </c>
      <c r="C354" s="17" t="s">
        <v>347</v>
      </c>
      <c r="D354" s="18">
        <v>300000</v>
      </c>
      <c r="E354" s="18">
        <v>300000</v>
      </c>
      <c r="F354" s="18">
        <v>21368</v>
      </c>
      <c r="G354" s="18">
        <v>181926.82</v>
      </c>
      <c r="H354" s="18">
        <v>17887.5</v>
      </c>
      <c r="I354" s="18">
        <f t="shared" si="43"/>
        <v>199814.32</v>
      </c>
      <c r="J354" s="18">
        <f t="shared" si="44"/>
        <v>100185.68</v>
      </c>
      <c r="K354" s="37">
        <f t="shared" si="45"/>
        <v>0.33395226666666666</v>
      </c>
      <c r="L354" s="37">
        <f t="shared" si="46"/>
        <v>-0.92877333333333334</v>
      </c>
      <c r="M354" s="37">
        <f t="shared" si="47"/>
        <v>-0.27229271999999999</v>
      </c>
      <c r="O354" s="51"/>
      <c r="P354" s="51"/>
      <c r="Q354" s="51"/>
      <c r="R354" s="54"/>
      <c r="S354" s="54"/>
      <c r="T354" s="54"/>
      <c r="U354" s="54"/>
      <c r="V354" s="54"/>
      <c r="W354" s="51"/>
      <c r="X354" s="51"/>
      <c r="Y354" s="51"/>
    </row>
    <row r="355" spans="2:25" s="17" customFormat="1" x14ac:dyDescent="0.2">
      <c r="B355" s="43" t="s">
        <v>348</v>
      </c>
      <c r="C355" s="17" t="s">
        <v>349</v>
      </c>
      <c r="D355" s="18">
        <v>300000</v>
      </c>
      <c r="E355" s="18">
        <v>300000</v>
      </c>
      <c r="F355" s="18">
        <v>0</v>
      </c>
      <c r="G355" s="18">
        <v>200774.14</v>
      </c>
      <c r="H355" s="18">
        <v>23250.57</v>
      </c>
      <c r="I355" s="18">
        <f t="shared" si="43"/>
        <v>224024.71000000002</v>
      </c>
      <c r="J355" s="18">
        <f t="shared" si="44"/>
        <v>75975.289999999979</v>
      </c>
      <c r="K355" s="37">
        <f t="shared" si="45"/>
        <v>0.25325096666666658</v>
      </c>
      <c r="L355" s="37">
        <f t="shared" si="46"/>
        <v>-1</v>
      </c>
      <c r="M355" s="37">
        <f t="shared" si="47"/>
        <v>-0.19690343999999996</v>
      </c>
      <c r="O355" s="51"/>
      <c r="P355" s="51"/>
      <c r="Q355" s="51"/>
      <c r="R355" s="54"/>
      <c r="S355" s="54"/>
      <c r="T355" s="54"/>
      <c r="U355" s="54"/>
      <c r="V355" s="54"/>
      <c r="W355" s="51"/>
      <c r="X355" s="51"/>
      <c r="Y355" s="51"/>
    </row>
    <row r="356" spans="2:25" s="17" customFormat="1" x14ac:dyDescent="0.2">
      <c r="B356" s="43" t="s">
        <v>350</v>
      </c>
      <c r="C356" s="17" t="s">
        <v>351</v>
      </c>
      <c r="D356" s="18">
        <v>2000000</v>
      </c>
      <c r="E356" s="18">
        <v>1960000</v>
      </c>
      <c r="F356" s="18">
        <v>0</v>
      </c>
      <c r="G356" s="18">
        <v>0</v>
      </c>
      <c r="H356" s="18">
        <v>0</v>
      </c>
      <c r="I356" s="18">
        <f t="shared" si="43"/>
        <v>0</v>
      </c>
      <c r="J356" s="18">
        <f t="shared" si="44"/>
        <v>1960000</v>
      </c>
      <c r="K356" s="37">
        <f t="shared" si="45"/>
        <v>1</v>
      </c>
      <c r="L356" s="37">
        <f t="shared" si="46"/>
        <v>-1</v>
      </c>
      <c r="M356" s="37">
        <f t="shared" si="47"/>
        <v>-1</v>
      </c>
      <c r="O356" s="51"/>
      <c r="P356" s="51"/>
      <c r="Q356" s="51"/>
      <c r="R356" s="54"/>
      <c r="S356" s="54"/>
      <c r="T356" s="54"/>
      <c r="U356" s="54"/>
      <c r="V356" s="54"/>
      <c r="W356" s="51"/>
      <c r="X356" s="51"/>
      <c r="Y356" s="51"/>
    </row>
    <row r="357" spans="2:25" s="17" customFormat="1" x14ac:dyDescent="0.2">
      <c r="B357" s="43" t="s">
        <v>352</v>
      </c>
      <c r="C357" s="17" t="s">
        <v>353</v>
      </c>
      <c r="D357" s="18">
        <v>22425000</v>
      </c>
      <c r="E357" s="18">
        <v>7575000</v>
      </c>
      <c r="F357" s="18">
        <v>146427.18</v>
      </c>
      <c r="G357" s="18">
        <v>666044.01</v>
      </c>
      <c r="H357" s="18">
        <v>1760982.83</v>
      </c>
      <c r="I357" s="18">
        <f t="shared" si="43"/>
        <v>2427026.84</v>
      </c>
      <c r="J357" s="18">
        <f t="shared" si="44"/>
        <v>5147973.16</v>
      </c>
      <c r="K357" s="37">
        <f t="shared" si="45"/>
        <v>0.67960041716171615</v>
      </c>
      <c r="L357" s="37">
        <f t="shared" si="46"/>
        <v>-0.98066967920792081</v>
      </c>
      <c r="M357" s="37">
        <f t="shared" si="47"/>
        <v>-0.89448807762376237</v>
      </c>
      <c r="O357" s="51"/>
      <c r="P357" s="51"/>
      <c r="Q357" s="51"/>
      <c r="R357" s="54"/>
      <c r="S357" s="54"/>
      <c r="T357" s="54"/>
      <c r="U357" s="54"/>
      <c r="V357" s="54"/>
      <c r="W357" s="51"/>
      <c r="X357" s="51"/>
      <c r="Y357" s="51"/>
    </row>
    <row r="358" spans="2:25" s="17" customFormat="1" x14ac:dyDescent="0.2">
      <c r="B358" s="43" t="s">
        <v>354</v>
      </c>
      <c r="C358" s="17" t="s">
        <v>355</v>
      </c>
      <c r="D358" s="18">
        <v>3500000</v>
      </c>
      <c r="E358" s="18">
        <v>3500000</v>
      </c>
      <c r="F358" s="18">
        <v>0</v>
      </c>
      <c r="G358" s="18">
        <v>1833413.39</v>
      </c>
      <c r="H358" s="18">
        <v>272083.28999999998</v>
      </c>
      <c r="I358" s="18">
        <f t="shared" si="43"/>
        <v>2105496.6799999997</v>
      </c>
      <c r="J358" s="18">
        <f t="shared" si="44"/>
        <v>1394503.3200000003</v>
      </c>
      <c r="K358" s="37">
        <f t="shared" si="45"/>
        <v>0.39842952000000009</v>
      </c>
      <c r="L358" s="37">
        <f t="shared" si="46"/>
        <v>-1</v>
      </c>
      <c r="M358" s="37">
        <f t="shared" si="47"/>
        <v>-0.37140112342857151</v>
      </c>
      <c r="O358" s="51"/>
      <c r="P358" s="51"/>
      <c r="Q358" s="51"/>
      <c r="R358" s="54"/>
      <c r="S358" s="54"/>
      <c r="T358" s="54"/>
      <c r="U358" s="54"/>
      <c r="V358" s="54"/>
      <c r="W358" s="51"/>
      <c r="X358" s="51"/>
      <c r="Y358" s="51"/>
    </row>
    <row r="359" spans="2:25" s="17" customFormat="1" x14ac:dyDescent="0.2">
      <c r="B359" s="43" t="s">
        <v>356</v>
      </c>
      <c r="C359" s="17" t="s">
        <v>357</v>
      </c>
      <c r="D359" s="18">
        <v>1250000</v>
      </c>
      <c r="E359" s="18">
        <v>750000</v>
      </c>
      <c r="F359" s="18">
        <v>0</v>
      </c>
      <c r="G359" s="18">
        <v>0</v>
      </c>
      <c r="H359" s="18">
        <v>0</v>
      </c>
      <c r="I359" s="18">
        <f t="shared" si="43"/>
        <v>0</v>
      </c>
      <c r="J359" s="18">
        <f t="shared" si="44"/>
        <v>750000</v>
      </c>
      <c r="K359" s="37">
        <f t="shared" si="45"/>
        <v>1</v>
      </c>
      <c r="L359" s="37">
        <f t="shared" si="46"/>
        <v>-1</v>
      </c>
      <c r="M359" s="37">
        <f t="shared" si="47"/>
        <v>-1</v>
      </c>
      <c r="O359" s="51"/>
      <c r="P359" s="51"/>
      <c r="Q359" s="51"/>
      <c r="R359" s="54"/>
      <c r="S359" s="54"/>
      <c r="T359" s="54"/>
      <c r="U359" s="54"/>
      <c r="V359" s="54"/>
      <c r="W359" s="51"/>
      <c r="X359" s="51"/>
      <c r="Y359" s="51"/>
    </row>
    <row r="360" spans="2:25" s="17" customFormat="1" x14ac:dyDescent="0.2">
      <c r="B360" s="43" t="s">
        <v>358</v>
      </c>
      <c r="C360" s="17" t="s">
        <v>359</v>
      </c>
      <c r="D360" s="18">
        <v>3500000</v>
      </c>
      <c r="E360" s="18">
        <v>700000</v>
      </c>
      <c r="F360" s="18">
        <v>0</v>
      </c>
      <c r="G360" s="18">
        <v>0</v>
      </c>
      <c r="H360" s="18">
        <v>0</v>
      </c>
      <c r="I360" s="18">
        <f t="shared" si="43"/>
        <v>0</v>
      </c>
      <c r="J360" s="18">
        <f t="shared" si="44"/>
        <v>700000</v>
      </c>
      <c r="K360" s="37">
        <f t="shared" si="45"/>
        <v>1</v>
      </c>
      <c r="L360" s="37">
        <f t="shared" si="46"/>
        <v>-1</v>
      </c>
      <c r="M360" s="37">
        <f t="shared" si="47"/>
        <v>-1</v>
      </c>
      <c r="O360" s="51"/>
      <c r="P360" s="51"/>
      <c r="Q360" s="51"/>
      <c r="R360" s="54"/>
      <c r="S360" s="54"/>
      <c r="T360" s="54"/>
      <c r="U360" s="54"/>
      <c r="V360" s="54"/>
      <c r="W360" s="51"/>
      <c r="X360" s="51"/>
      <c r="Y360" s="51"/>
    </row>
    <row r="361" spans="2:25" s="17" customFormat="1" x14ac:dyDescent="0.2">
      <c r="B361" s="43" t="s">
        <v>360</v>
      </c>
      <c r="C361" s="17" t="s">
        <v>361</v>
      </c>
      <c r="D361" s="18">
        <v>10000000</v>
      </c>
      <c r="E361" s="18">
        <v>5325000</v>
      </c>
      <c r="F361" s="18">
        <v>508590.78</v>
      </c>
      <c r="G361" s="18">
        <v>3172984.91</v>
      </c>
      <c r="H361" s="18">
        <v>1937529.93</v>
      </c>
      <c r="I361" s="18">
        <f t="shared" si="43"/>
        <v>5110514.84</v>
      </c>
      <c r="J361" s="18">
        <f t="shared" si="44"/>
        <v>214485.16000000015</v>
      </c>
      <c r="K361" s="37">
        <f t="shared" si="45"/>
        <v>4.0278903286385004E-2</v>
      </c>
      <c r="L361" s="37">
        <f t="shared" si="46"/>
        <v>-0.90448999436619715</v>
      </c>
      <c r="M361" s="37">
        <f t="shared" si="47"/>
        <v>-0.2849611470422535</v>
      </c>
      <c r="O361" s="51"/>
      <c r="P361" s="51"/>
      <c r="Q361" s="51"/>
      <c r="R361" s="54"/>
      <c r="S361" s="54"/>
      <c r="T361" s="54"/>
      <c r="U361" s="54"/>
      <c r="V361" s="54"/>
      <c r="W361" s="51"/>
      <c r="X361" s="51"/>
      <c r="Y361" s="51"/>
    </row>
    <row r="362" spans="2:25" s="17" customFormat="1" x14ac:dyDescent="0.2">
      <c r="B362" s="43" t="s">
        <v>362</v>
      </c>
      <c r="C362" s="17" t="s">
        <v>363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43"/>
        <v>0</v>
      </c>
      <c r="J362" s="18">
        <f t="shared" si="44"/>
        <v>0</v>
      </c>
      <c r="K362" s="37" t="str">
        <f t="shared" si="45"/>
        <v>NA</v>
      </c>
      <c r="L362" s="37" t="str">
        <f t="shared" si="46"/>
        <v>NA</v>
      </c>
      <c r="M362" s="37" t="str">
        <f t="shared" si="47"/>
        <v>NA</v>
      </c>
      <c r="O362" s="51"/>
      <c r="P362" s="51"/>
      <c r="Q362" s="51"/>
      <c r="R362" s="54"/>
      <c r="S362" s="54"/>
      <c r="T362" s="54"/>
      <c r="U362" s="54"/>
      <c r="V362" s="54"/>
      <c r="W362" s="51"/>
      <c r="X362" s="51"/>
      <c r="Y362" s="51"/>
    </row>
    <row r="363" spans="2:25" s="17" customFormat="1" x14ac:dyDescent="0.2">
      <c r="B363" s="43" t="s">
        <v>364</v>
      </c>
      <c r="C363" s="17" t="s">
        <v>365</v>
      </c>
      <c r="D363" s="18">
        <v>0</v>
      </c>
      <c r="E363" s="18">
        <v>0</v>
      </c>
      <c r="F363" s="18">
        <v>0</v>
      </c>
      <c r="G363" s="18">
        <v>0</v>
      </c>
      <c r="H363" s="18">
        <v>0</v>
      </c>
      <c r="I363" s="18">
        <f t="shared" si="43"/>
        <v>0</v>
      </c>
      <c r="J363" s="18">
        <f t="shared" si="44"/>
        <v>0</v>
      </c>
      <c r="K363" s="37" t="str">
        <f t="shared" si="45"/>
        <v>NA</v>
      </c>
      <c r="L363" s="37" t="str">
        <f t="shared" si="46"/>
        <v>NA</v>
      </c>
      <c r="M363" s="37" t="str">
        <f t="shared" si="47"/>
        <v>NA</v>
      </c>
      <c r="O363" s="51"/>
      <c r="P363" s="51"/>
      <c r="Q363" s="51"/>
      <c r="R363" s="54"/>
      <c r="S363" s="54"/>
      <c r="T363" s="54"/>
      <c r="U363" s="54"/>
      <c r="V363" s="54"/>
      <c r="W363" s="51"/>
      <c r="X363" s="51"/>
      <c r="Y363" s="51"/>
    </row>
    <row r="364" spans="2:25" s="17" customFormat="1" x14ac:dyDescent="0.2">
      <c r="B364" s="43" t="s">
        <v>366</v>
      </c>
      <c r="C364" s="17" t="s">
        <v>367</v>
      </c>
      <c r="D364" s="18">
        <v>500000</v>
      </c>
      <c r="E364" s="18">
        <v>250000</v>
      </c>
      <c r="F364" s="18">
        <v>0</v>
      </c>
      <c r="G364" s="18">
        <v>0</v>
      </c>
      <c r="H364" s="18">
        <v>0</v>
      </c>
      <c r="I364" s="18">
        <f t="shared" si="43"/>
        <v>0</v>
      </c>
      <c r="J364" s="18">
        <f t="shared" si="44"/>
        <v>250000</v>
      </c>
      <c r="K364" s="37">
        <f t="shared" si="45"/>
        <v>1</v>
      </c>
      <c r="L364" s="37">
        <f t="shared" si="46"/>
        <v>-1</v>
      </c>
      <c r="M364" s="37">
        <f t="shared" si="47"/>
        <v>-1</v>
      </c>
      <c r="O364" s="51"/>
      <c r="P364" s="51"/>
      <c r="Q364" s="51"/>
      <c r="R364" s="54"/>
      <c r="S364" s="54"/>
      <c r="T364" s="54"/>
      <c r="U364" s="54"/>
      <c r="V364" s="54"/>
      <c r="W364" s="51"/>
      <c r="X364" s="51"/>
      <c r="Y364" s="51"/>
    </row>
    <row r="365" spans="2:25" s="17" customFormat="1" x14ac:dyDescent="0.2">
      <c r="B365" s="43" t="s">
        <v>239</v>
      </c>
      <c r="C365" s="17" t="s">
        <v>240</v>
      </c>
      <c r="D365" s="18">
        <v>0</v>
      </c>
      <c r="E365" s="18">
        <v>2000</v>
      </c>
      <c r="F365" s="18">
        <v>0</v>
      </c>
      <c r="G365" s="18">
        <v>0</v>
      </c>
      <c r="H365" s="18">
        <v>2000</v>
      </c>
      <c r="I365" s="18">
        <f t="shared" si="43"/>
        <v>2000</v>
      </c>
      <c r="J365" s="18">
        <f t="shared" si="44"/>
        <v>0</v>
      </c>
      <c r="K365" s="37">
        <f t="shared" si="45"/>
        <v>0</v>
      </c>
      <c r="L365" s="37">
        <f t="shared" si="46"/>
        <v>-1</v>
      </c>
      <c r="M365" s="37">
        <f t="shared" si="47"/>
        <v>-1</v>
      </c>
      <c r="O365" s="51"/>
      <c r="P365" s="51"/>
      <c r="Q365" s="51"/>
      <c r="R365" s="54"/>
      <c r="S365" s="54"/>
      <c r="T365" s="54"/>
      <c r="U365" s="54"/>
      <c r="V365" s="54"/>
      <c r="W365" s="51"/>
      <c r="X365" s="51"/>
      <c r="Y365" s="51"/>
    </row>
    <row r="366" spans="2:25" s="17" customFormat="1" x14ac:dyDescent="0.2">
      <c r="B366" s="43" t="s">
        <v>175</v>
      </c>
      <c r="C366" s="17" t="s">
        <v>176</v>
      </c>
      <c r="D366" s="18">
        <v>185300</v>
      </c>
      <c r="E366" s="18">
        <v>269186</v>
      </c>
      <c r="F366" s="18">
        <v>0</v>
      </c>
      <c r="G366" s="18">
        <v>106754</v>
      </c>
      <c r="H366" s="18">
        <v>8775</v>
      </c>
      <c r="I366" s="18">
        <f t="shared" si="43"/>
        <v>115529</v>
      </c>
      <c r="J366" s="18">
        <f t="shared" si="44"/>
        <v>153657</v>
      </c>
      <c r="K366" s="37">
        <f t="shared" si="45"/>
        <v>0.57082091936430568</v>
      </c>
      <c r="L366" s="37">
        <f t="shared" si="46"/>
        <v>-1</v>
      </c>
      <c r="M366" s="37">
        <f t="shared" si="47"/>
        <v>-0.52410303656207979</v>
      </c>
      <c r="O366" s="51"/>
      <c r="P366" s="51"/>
      <c r="Q366" s="51"/>
      <c r="R366" s="54"/>
      <c r="S366" s="54"/>
      <c r="T366" s="54"/>
      <c r="U366" s="54"/>
      <c r="V366" s="54"/>
      <c r="W366" s="51"/>
      <c r="X366" s="51"/>
      <c r="Y366" s="51"/>
    </row>
    <row r="367" spans="2:25" s="17" customFormat="1" x14ac:dyDescent="0.2">
      <c r="B367" s="43" t="s">
        <v>177</v>
      </c>
      <c r="C367" s="17" t="s">
        <v>178</v>
      </c>
      <c r="D367" s="18">
        <v>2225000</v>
      </c>
      <c r="E367" s="18">
        <v>2125000</v>
      </c>
      <c r="F367" s="18">
        <v>124863.23000000001</v>
      </c>
      <c r="G367" s="18">
        <v>1280404.71</v>
      </c>
      <c r="H367" s="18">
        <v>493574.50999999995</v>
      </c>
      <c r="I367" s="18">
        <f t="shared" si="43"/>
        <v>1773979.22</v>
      </c>
      <c r="J367" s="18">
        <f t="shared" si="44"/>
        <v>351020.78</v>
      </c>
      <c r="K367" s="37">
        <f t="shared" si="45"/>
        <v>0.16518624941176471</v>
      </c>
      <c r="L367" s="37">
        <f t="shared" si="46"/>
        <v>-0.94124083294117644</v>
      </c>
      <c r="M367" s="37">
        <f t="shared" si="47"/>
        <v>-0.2769479284705883</v>
      </c>
      <c r="O367" s="51"/>
      <c r="P367" s="51"/>
      <c r="Q367" s="51"/>
      <c r="R367" s="54"/>
      <c r="S367" s="54"/>
      <c r="T367" s="54"/>
      <c r="U367" s="54"/>
      <c r="V367" s="54"/>
      <c r="W367" s="51"/>
      <c r="X367" s="51"/>
      <c r="Y367" s="51"/>
    </row>
    <row r="368" spans="2:25" s="17" customFormat="1" x14ac:dyDescent="0.2">
      <c r="B368" s="43" t="s">
        <v>241</v>
      </c>
      <c r="C368" s="17" t="s">
        <v>242</v>
      </c>
      <c r="D368" s="18">
        <v>0</v>
      </c>
      <c r="E368" s="18">
        <v>0</v>
      </c>
      <c r="F368" s="18">
        <v>0</v>
      </c>
      <c r="G368" s="18">
        <v>0</v>
      </c>
      <c r="H368" s="18">
        <v>0</v>
      </c>
      <c r="I368" s="18">
        <f t="shared" si="43"/>
        <v>0</v>
      </c>
      <c r="J368" s="18">
        <f t="shared" si="44"/>
        <v>0</v>
      </c>
      <c r="K368" s="37" t="str">
        <f t="shared" si="45"/>
        <v>NA</v>
      </c>
      <c r="L368" s="37" t="str">
        <f t="shared" si="46"/>
        <v>NA</v>
      </c>
      <c r="M368" s="37" t="str">
        <f t="shared" si="47"/>
        <v>NA</v>
      </c>
      <c r="O368" s="51"/>
      <c r="P368" s="51"/>
      <c r="Q368" s="51"/>
      <c r="R368" s="54"/>
      <c r="S368" s="54"/>
      <c r="T368" s="54"/>
      <c r="U368" s="54"/>
      <c r="V368" s="54"/>
      <c r="W368" s="51"/>
      <c r="X368" s="51"/>
      <c r="Y368" s="51"/>
    </row>
    <row r="369" spans="2:25" s="17" customFormat="1" x14ac:dyDescent="0.2">
      <c r="B369" s="43" t="s">
        <v>368</v>
      </c>
      <c r="C369" s="17" t="s">
        <v>369</v>
      </c>
      <c r="D369" s="18">
        <v>1593260</v>
      </c>
      <c r="E369" s="18">
        <v>2893260</v>
      </c>
      <c r="F369" s="18">
        <v>0</v>
      </c>
      <c r="G369" s="18">
        <v>101233.5</v>
      </c>
      <c r="H369" s="18">
        <v>0</v>
      </c>
      <c r="I369" s="18">
        <f t="shared" si="43"/>
        <v>101233.5</v>
      </c>
      <c r="J369" s="18">
        <f t="shared" si="44"/>
        <v>2792026.5</v>
      </c>
      <c r="K369" s="37">
        <f t="shared" si="45"/>
        <v>0.96501057630492937</v>
      </c>
      <c r="L369" s="37">
        <f t="shared" si="46"/>
        <v>-1</v>
      </c>
      <c r="M369" s="37">
        <f t="shared" si="47"/>
        <v>-0.95801269156591529</v>
      </c>
      <c r="O369" s="51"/>
      <c r="P369" s="51"/>
      <c r="Q369" s="51"/>
      <c r="R369" s="54"/>
      <c r="S369" s="54"/>
      <c r="T369" s="54"/>
      <c r="U369" s="54"/>
      <c r="V369" s="54"/>
      <c r="W369" s="51"/>
      <c r="X369" s="51"/>
      <c r="Y369" s="51"/>
    </row>
    <row r="370" spans="2:25" s="17" customFormat="1" x14ac:dyDescent="0.2">
      <c r="B370" s="43" t="s">
        <v>274</v>
      </c>
      <c r="C370" s="17" t="s">
        <v>275</v>
      </c>
      <c r="D370" s="18">
        <v>2887691.65</v>
      </c>
      <c r="E370" s="18">
        <v>2887691.65</v>
      </c>
      <c r="F370" s="18">
        <v>0</v>
      </c>
      <c r="G370" s="18">
        <v>2203131.0299999998</v>
      </c>
      <c r="H370" s="18">
        <v>31580</v>
      </c>
      <c r="I370" s="18">
        <f t="shared" si="43"/>
        <v>2234711.0299999998</v>
      </c>
      <c r="J370" s="18">
        <f t="shared" si="44"/>
        <v>652980.62000000011</v>
      </c>
      <c r="K370" s="37">
        <f t="shared" si="45"/>
        <v>0.22612546599288055</v>
      </c>
      <c r="L370" s="37">
        <f t="shared" si="46"/>
        <v>-1</v>
      </c>
      <c r="M370" s="37">
        <f t="shared" si="47"/>
        <v>-8.4473844013089106E-2</v>
      </c>
      <c r="O370" s="51"/>
      <c r="P370" s="51"/>
      <c r="Q370" s="51"/>
      <c r="R370" s="54"/>
      <c r="S370" s="54"/>
      <c r="T370" s="54"/>
      <c r="U370" s="54"/>
      <c r="V370" s="54"/>
      <c r="W370" s="51"/>
      <c r="X370" s="51"/>
      <c r="Y370" s="51"/>
    </row>
    <row r="371" spans="2:25" s="17" customFormat="1" x14ac:dyDescent="0.2">
      <c r="B371" s="43" t="s">
        <v>179</v>
      </c>
      <c r="C371" s="17" t="s">
        <v>180</v>
      </c>
      <c r="D371" s="18">
        <v>37800</v>
      </c>
      <c r="E371" s="18">
        <v>39800</v>
      </c>
      <c r="F371" s="18">
        <v>308.45</v>
      </c>
      <c r="G371" s="18">
        <v>33182.68</v>
      </c>
      <c r="H371" s="18">
        <v>561.85</v>
      </c>
      <c r="I371" s="18">
        <f t="shared" si="43"/>
        <v>33744.53</v>
      </c>
      <c r="J371" s="18">
        <f t="shared" si="44"/>
        <v>6055.4700000000012</v>
      </c>
      <c r="K371" s="37">
        <f t="shared" si="45"/>
        <v>0.15214748743718595</v>
      </c>
      <c r="L371" s="37">
        <f t="shared" si="46"/>
        <v>-0.99225000000000008</v>
      </c>
      <c r="M371" s="37">
        <f t="shared" si="47"/>
        <v>4.8281407035184076E-4</v>
      </c>
      <c r="O371" s="51"/>
      <c r="P371" s="51"/>
      <c r="Q371" s="51"/>
      <c r="R371" s="54"/>
      <c r="S371" s="54"/>
      <c r="T371" s="54"/>
      <c r="U371" s="54"/>
      <c r="V371" s="54"/>
      <c r="W371" s="51"/>
      <c r="X371" s="51"/>
      <c r="Y371" s="51"/>
    </row>
    <row r="372" spans="2:25" s="17" customFormat="1" x14ac:dyDescent="0.2">
      <c r="B372" s="43" t="s">
        <v>181</v>
      </c>
      <c r="C372" s="17" t="s">
        <v>182</v>
      </c>
      <c r="D372" s="18">
        <v>0</v>
      </c>
      <c r="E372" s="18">
        <v>138000</v>
      </c>
      <c r="F372" s="18">
        <v>114000</v>
      </c>
      <c r="G372" s="18">
        <v>114000</v>
      </c>
      <c r="H372" s="18">
        <v>0</v>
      </c>
      <c r="I372" s="18">
        <f t="shared" si="43"/>
        <v>114000</v>
      </c>
      <c r="J372" s="18">
        <f t="shared" si="44"/>
        <v>24000</v>
      </c>
      <c r="K372" s="37">
        <f t="shared" si="45"/>
        <v>0.17391304347826086</v>
      </c>
      <c r="L372" s="37">
        <f t="shared" si="46"/>
        <v>-0.17391304347826086</v>
      </c>
      <c r="M372" s="37">
        <f t="shared" si="47"/>
        <v>-8.6956521739130436E-3</v>
      </c>
      <c r="O372" s="51"/>
      <c r="P372" s="51"/>
      <c r="Q372" s="51"/>
      <c r="R372" s="54"/>
      <c r="S372" s="54"/>
      <c r="T372" s="54"/>
      <c r="U372" s="54"/>
      <c r="V372" s="54"/>
      <c r="W372" s="51"/>
      <c r="X372" s="51"/>
      <c r="Y372" s="51"/>
    </row>
    <row r="373" spans="2:25" s="17" customFormat="1" x14ac:dyDescent="0.2">
      <c r="B373" s="43" t="s">
        <v>183</v>
      </c>
      <c r="C373" s="17" t="s">
        <v>184</v>
      </c>
      <c r="D373" s="18">
        <v>400000</v>
      </c>
      <c r="E373" s="18">
        <v>400000</v>
      </c>
      <c r="F373" s="18">
        <v>328</v>
      </c>
      <c r="G373" s="18">
        <v>62047.11</v>
      </c>
      <c r="H373" s="18">
        <v>0</v>
      </c>
      <c r="I373" s="18">
        <f t="shared" si="43"/>
        <v>62047.11</v>
      </c>
      <c r="J373" s="18">
        <f t="shared" si="44"/>
        <v>337952.89</v>
      </c>
      <c r="K373" s="37">
        <f t="shared" si="45"/>
        <v>0.84488222499999999</v>
      </c>
      <c r="L373" s="37">
        <f t="shared" si="46"/>
        <v>-0.99917999999999996</v>
      </c>
      <c r="M373" s="37">
        <f t="shared" si="47"/>
        <v>-0.81385867000000012</v>
      </c>
      <c r="O373" s="51"/>
      <c r="P373" s="51"/>
      <c r="Q373" s="51"/>
      <c r="R373" s="54"/>
      <c r="S373" s="54"/>
      <c r="T373" s="54"/>
      <c r="U373" s="54"/>
      <c r="V373" s="54"/>
      <c r="W373" s="51"/>
      <c r="X373" s="51"/>
      <c r="Y373" s="51"/>
    </row>
    <row r="374" spans="2:25" s="17" customFormat="1" x14ac:dyDescent="0.2">
      <c r="B374" s="43" t="s">
        <v>185</v>
      </c>
      <c r="C374" s="17" t="s">
        <v>186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f t="shared" si="43"/>
        <v>0</v>
      </c>
      <c r="J374" s="18">
        <f t="shared" si="44"/>
        <v>0</v>
      </c>
      <c r="K374" s="37" t="str">
        <f t="shared" si="45"/>
        <v>NA</v>
      </c>
      <c r="L374" s="37" t="str">
        <f t="shared" si="46"/>
        <v>NA</v>
      </c>
      <c r="M374" s="37" t="str">
        <f t="shared" si="47"/>
        <v>NA</v>
      </c>
      <c r="O374" s="51"/>
      <c r="P374" s="51"/>
      <c r="Q374" s="51"/>
      <c r="R374" s="54"/>
      <c r="S374" s="54"/>
      <c r="T374" s="54"/>
      <c r="U374" s="54"/>
      <c r="V374" s="54"/>
      <c r="W374" s="51"/>
      <c r="X374" s="51"/>
      <c r="Y374" s="51"/>
    </row>
    <row r="375" spans="2:25" s="17" customFormat="1" x14ac:dyDescent="0.2">
      <c r="B375" s="43" t="s">
        <v>187</v>
      </c>
      <c r="C375" s="17" t="s">
        <v>188</v>
      </c>
      <c r="D375" s="18">
        <v>0</v>
      </c>
      <c r="E375" s="18">
        <v>100000</v>
      </c>
      <c r="F375" s="18">
        <v>0</v>
      </c>
      <c r="G375" s="18">
        <v>1935</v>
      </c>
      <c r="H375" s="18">
        <v>0</v>
      </c>
      <c r="I375" s="18">
        <f t="shared" si="43"/>
        <v>1935</v>
      </c>
      <c r="J375" s="18">
        <f t="shared" si="44"/>
        <v>98065</v>
      </c>
      <c r="K375" s="37">
        <f t="shared" si="45"/>
        <v>0.98065000000000002</v>
      </c>
      <c r="L375" s="37">
        <f t="shared" si="46"/>
        <v>-1</v>
      </c>
      <c r="M375" s="37">
        <f t="shared" si="47"/>
        <v>-0.97677999999999998</v>
      </c>
      <c r="O375" s="51"/>
      <c r="P375" s="51"/>
      <c r="Q375" s="51"/>
      <c r="R375" s="54"/>
      <c r="S375" s="54"/>
      <c r="T375" s="54"/>
      <c r="U375" s="54"/>
      <c r="V375" s="54"/>
      <c r="W375" s="51"/>
      <c r="X375" s="51"/>
      <c r="Y375" s="51"/>
    </row>
    <row r="376" spans="2:25" s="17" customFormat="1" x14ac:dyDescent="0.2">
      <c r="B376" s="43" t="s">
        <v>189</v>
      </c>
      <c r="C376" s="17" t="s">
        <v>190</v>
      </c>
      <c r="D376" s="18">
        <v>3665192.8200000003</v>
      </c>
      <c r="E376" s="18">
        <v>4114192.8200000003</v>
      </c>
      <c r="F376" s="18">
        <v>201437.37</v>
      </c>
      <c r="G376" s="18">
        <v>1504104.69</v>
      </c>
      <c r="H376" s="18">
        <v>1140770.07</v>
      </c>
      <c r="I376" s="18">
        <f t="shared" si="43"/>
        <v>2644874.7599999998</v>
      </c>
      <c r="J376" s="18">
        <f t="shared" si="44"/>
        <v>1469318.0600000005</v>
      </c>
      <c r="K376" s="37">
        <f t="shared" si="45"/>
        <v>0.35713398090077858</v>
      </c>
      <c r="L376" s="37">
        <f t="shared" si="46"/>
        <v>-0.95103842264738581</v>
      </c>
      <c r="M376" s="37">
        <f t="shared" si="47"/>
        <v>-0.5612928934137803</v>
      </c>
      <c r="O376" s="51"/>
      <c r="P376" s="51"/>
      <c r="Q376" s="51"/>
      <c r="R376" s="54"/>
      <c r="S376" s="54"/>
      <c r="T376" s="54"/>
      <c r="U376" s="54"/>
      <c r="V376" s="54"/>
      <c r="W376" s="51"/>
      <c r="X376" s="51"/>
      <c r="Y376" s="51"/>
    </row>
    <row r="377" spans="2:25" s="17" customFormat="1" x14ac:dyDescent="0.2">
      <c r="B377" s="43" t="s">
        <v>191</v>
      </c>
      <c r="C377" s="17" t="s">
        <v>192</v>
      </c>
      <c r="D377" s="18">
        <v>53000</v>
      </c>
      <c r="E377" s="18">
        <v>62000</v>
      </c>
      <c r="F377" s="18">
        <v>80.56</v>
      </c>
      <c r="G377" s="18">
        <v>8960.25</v>
      </c>
      <c r="H377" s="18">
        <v>1447.59</v>
      </c>
      <c r="I377" s="18">
        <f t="shared" si="43"/>
        <v>10407.84</v>
      </c>
      <c r="J377" s="18">
        <f t="shared" si="44"/>
        <v>51592.160000000003</v>
      </c>
      <c r="K377" s="37">
        <f t="shared" si="45"/>
        <v>0.8321316129032259</v>
      </c>
      <c r="L377" s="37">
        <f t="shared" si="46"/>
        <v>-0.99870064516129031</v>
      </c>
      <c r="M377" s="37">
        <f t="shared" si="47"/>
        <v>-0.82657580645161288</v>
      </c>
      <c r="O377" s="51"/>
      <c r="P377" s="51"/>
      <c r="Q377" s="51"/>
      <c r="R377" s="54"/>
      <c r="S377" s="54"/>
      <c r="T377" s="54"/>
      <c r="U377" s="54"/>
      <c r="V377" s="54"/>
      <c r="W377" s="51"/>
      <c r="X377" s="51"/>
      <c r="Y377" s="51"/>
    </row>
    <row r="378" spans="2:25" s="17" customFormat="1" x14ac:dyDescent="0.2">
      <c r="B378" s="43" t="s">
        <v>193</v>
      </c>
      <c r="C378" s="17" t="s">
        <v>194</v>
      </c>
      <c r="D378" s="18">
        <v>45300</v>
      </c>
      <c r="E378" s="18">
        <v>45300</v>
      </c>
      <c r="F378" s="18">
        <v>0</v>
      </c>
      <c r="G378" s="18">
        <v>0</v>
      </c>
      <c r="H378" s="18">
        <v>0</v>
      </c>
      <c r="I378" s="18">
        <f t="shared" si="43"/>
        <v>0</v>
      </c>
      <c r="J378" s="18">
        <f t="shared" si="44"/>
        <v>45300</v>
      </c>
      <c r="K378" s="37">
        <f t="shared" si="45"/>
        <v>1</v>
      </c>
      <c r="L378" s="37">
        <f t="shared" si="46"/>
        <v>-1</v>
      </c>
      <c r="M378" s="37">
        <f t="shared" si="47"/>
        <v>-1</v>
      </c>
      <c r="O378" s="51"/>
      <c r="P378" s="51"/>
      <c r="Q378" s="51"/>
      <c r="R378" s="54"/>
      <c r="S378" s="54"/>
      <c r="T378" s="54"/>
      <c r="U378" s="54"/>
      <c r="V378" s="54"/>
      <c r="W378" s="51"/>
      <c r="X378" s="51"/>
      <c r="Y378" s="51"/>
    </row>
    <row r="379" spans="2:25" s="17" customFormat="1" x14ac:dyDescent="0.2">
      <c r="B379" s="43" t="s">
        <v>195</v>
      </c>
      <c r="C379" s="17" t="s">
        <v>196</v>
      </c>
      <c r="D379" s="18">
        <v>1690192.81</v>
      </c>
      <c r="E379" s="18">
        <v>5049192.8100000005</v>
      </c>
      <c r="F379" s="18">
        <v>224970.96000000002</v>
      </c>
      <c r="G379" s="18">
        <v>2601369.62</v>
      </c>
      <c r="H379" s="18">
        <v>1595670.78</v>
      </c>
      <c r="I379" s="18">
        <f t="shared" si="43"/>
        <v>4197040.4000000004</v>
      </c>
      <c r="J379" s="18">
        <f t="shared" si="44"/>
        <v>852152.41000000015</v>
      </c>
      <c r="K379" s="37">
        <f t="shared" si="45"/>
        <v>0.16877002761952362</v>
      </c>
      <c r="L379" s="37">
        <f t="shared" si="46"/>
        <v>-0.95544417326380537</v>
      </c>
      <c r="M379" s="37">
        <f t="shared" si="47"/>
        <v>-0.38175394335951301</v>
      </c>
      <c r="O379" s="51"/>
      <c r="P379" s="51"/>
      <c r="Q379" s="51"/>
      <c r="R379" s="54"/>
      <c r="S379" s="54"/>
      <c r="T379" s="54"/>
      <c r="U379" s="54"/>
      <c r="V379" s="54"/>
      <c r="W379" s="51"/>
      <c r="X379" s="51"/>
      <c r="Y379" s="51"/>
    </row>
    <row r="380" spans="2:25" s="17" customFormat="1" x14ac:dyDescent="0.2">
      <c r="B380" s="43" t="s">
        <v>197</v>
      </c>
      <c r="C380" s="17" t="s">
        <v>198</v>
      </c>
      <c r="D380" s="18">
        <v>45000</v>
      </c>
      <c r="E380" s="18">
        <v>50000</v>
      </c>
      <c r="F380" s="18">
        <v>249.97</v>
      </c>
      <c r="G380" s="18">
        <v>15578.35</v>
      </c>
      <c r="H380" s="18">
        <v>3589.55</v>
      </c>
      <c r="I380" s="18">
        <f t="shared" si="43"/>
        <v>19167.900000000001</v>
      </c>
      <c r="J380" s="18">
        <f t="shared" si="44"/>
        <v>30832.1</v>
      </c>
      <c r="K380" s="37">
        <f t="shared" si="45"/>
        <v>0.61664200000000002</v>
      </c>
      <c r="L380" s="37">
        <f t="shared" si="46"/>
        <v>-0.99500060000000001</v>
      </c>
      <c r="M380" s="37">
        <f t="shared" si="47"/>
        <v>-0.62611960000000011</v>
      </c>
      <c r="O380" s="51"/>
      <c r="P380" s="51"/>
      <c r="Q380" s="51"/>
      <c r="R380" s="54"/>
      <c r="S380" s="54"/>
      <c r="T380" s="54"/>
      <c r="U380" s="54"/>
      <c r="V380" s="54"/>
      <c r="W380" s="51"/>
      <c r="X380" s="51"/>
      <c r="Y380" s="51"/>
    </row>
    <row r="381" spans="2:25" s="17" customFormat="1" x14ac:dyDescent="0.2">
      <c r="B381" s="43" t="s">
        <v>370</v>
      </c>
      <c r="C381" s="17" t="s">
        <v>371</v>
      </c>
      <c r="D381" s="18">
        <v>11805467</v>
      </c>
      <c r="E381" s="18">
        <v>21805467</v>
      </c>
      <c r="F381" s="18">
        <v>1020341.33</v>
      </c>
      <c r="G381" s="18">
        <v>14271469.289999999</v>
      </c>
      <c r="H381" s="18">
        <v>6610781.6399999997</v>
      </c>
      <c r="I381" s="18">
        <f t="shared" si="43"/>
        <v>20882250.93</v>
      </c>
      <c r="J381" s="18">
        <f t="shared" si="44"/>
        <v>923216.0700000003</v>
      </c>
      <c r="K381" s="37">
        <f t="shared" si="45"/>
        <v>4.2338743306896402E-2</v>
      </c>
      <c r="L381" s="37">
        <f t="shared" si="46"/>
        <v>-0.95320708655311082</v>
      </c>
      <c r="M381" s="37">
        <f t="shared" si="47"/>
        <v>-0.21461149408081931</v>
      </c>
      <c r="O381" s="51"/>
      <c r="P381" s="51"/>
      <c r="Q381" s="51"/>
      <c r="R381" s="54"/>
      <c r="S381" s="54"/>
      <c r="T381" s="54"/>
      <c r="U381" s="54"/>
      <c r="V381" s="54"/>
      <c r="W381" s="51"/>
      <c r="X381" s="51"/>
      <c r="Y381" s="51"/>
    </row>
    <row r="382" spans="2:25" s="17" customFormat="1" x14ac:dyDescent="0.2">
      <c r="B382" s="43" t="s">
        <v>372</v>
      </c>
      <c r="C382" s="17" t="s">
        <v>373</v>
      </c>
      <c r="D382" s="18">
        <v>2500000</v>
      </c>
      <c r="E382" s="18">
        <v>2500000</v>
      </c>
      <c r="F382" s="18">
        <v>363748.18</v>
      </c>
      <c r="G382" s="18">
        <v>1913250.69</v>
      </c>
      <c r="H382" s="18">
        <v>86749.31</v>
      </c>
      <c r="I382" s="18">
        <f t="shared" si="43"/>
        <v>2000000</v>
      </c>
      <c r="J382" s="18">
        <f t="shared" si="44"/>
        <v>500000</v>
      </c>
      <c r="K382" s="37">
        <f t="shared" si="45"/>
        <v>0.2</v>
      </c>
      <c r="L382" s="37">
        <f t="shared" si="46"/>
        <v>-0.85450072799999999</v>
      </c>
      <c r="M382" s="37">
        <f t="shared" si="47"/>
        <v>-8.1639668800000093E-2</v>
      </c>
      <c r="O382" s="51"/>
      <c r="P382" s="51"/>
      <c r="Q382" s="51"/>
      <c r="R382" s="54"/>
      <c r="S382" s="54"/>
      <c r="T382" s="54"/>
      <c r="U382" s="54"/>
      <c r="V382" s="54"/>
      <c r="W382" s="51"/>
      <c r="X382" s="51"/>
      <c r="Y382" s="51"/>
    </row>
    <row r="383" spans="2:25" s="17" customFormat="1" x14ac:dyDescent="0.2">
      <c r="B383" s="43" t="s">
        <v>374</v>
      </c>
      <c r="C383" s="17" t="s">
        <v>375</v>
      </c>
      <c r="D383" s="18">
        <v>0</v>
      </c>
      <c r="E383" s="18">
        <v>0</v>
      </c>
      <c r="F383" s="18">
        <v>0</v>
      </c>
      <c r="G383" s="18">
        <v>0</v>
      </c>
      <c r="H383" s="18">
        <v>0</v>
      </c>
      <c r="I383" s="18">
        <f t="shared" si="43"/>
        <v>0</v>
      </c>
      <c r="J383" s="18">
        <f t="shared" si="44"/>
        <v>0</v>
      </c>
      <c r="K383" s="37" t="str">
        <f t="shared" si="45"/>
        <v>NA</v>
      </c>
      <c r="L383" s="37" t="str">
        <f t="shared" si="46"/>
        <v>NA</v>
      </c>
      <c r="M383" s="37" t="str">
        <f t="shared" si="47"/>
        <v>NA</v>
      </c>
      <c r="O383" s="51"/>
      <c r="P383" s="51"/>
      <c r="Q383" s="51"/>
      <c r="R383" s="54"/>
      <c r="S383" s="54"/>
      <c r="T383" s="54"/>
      <c r="U383" s="54"/>
      <c r="V383" s="54"/>
      <c r="W383" s="51"/>
      <c r="X383" s="51"/>
      <c r="Y383" s="51"/>
    </row>
    <row r="384" spans="2:25" s="17" customFormat="1" x14ac:dyDescent="0.2">
      <c r="B384" s="43" t="s">
        <v>203</v>
      </c>
      <c r="C384" s="17" t="s">
        <v>204</v>
      </c>
      <c r="D384" s="18">
        <v>2000</v>
      </c>
      <c r="E384" s="18">
        <v>10000</v>
      </c>
      <c r="F384" s="18">
        <v>0</v>
      </c>
      <c r="G384" s="18">
        <v>7938</v>
      </c>
      <c r="H384" s="18">
        <v>0</v>
      </c>
      <c r="I384" s="18">
        <f t="shared" si="43"/>
        <v>7938</v>
      </c>
      <c r="J384" s="18">
        <f t="shared" si="44"/>
        <v>2062</v>
      </c>
      <c r="K384" s="37">
        <f t="shared" si="45"/>
        <v>0.20619999999999999</v>
      </c>
      <c r="L384" s="37">
        <f t="shared" si="46"/>
        <v>-1</v>
      </c>
      <c r="M384" s="37">
        <f t="shared" si="47"/>
        <v>-4.7440000000000072E-2</v>
      </c>
      <c r="O384" s="51"/>
      <c r="P384" s="51"/>
      <c r="Q384" s="51"/>
      <c r="R384" s="54"/>
      <c r="S384" s="54"/>
      <c r="T384" s="54"/>
      <c r="U384" s="54"/>
      <c r="V384" s="54"/>
      <c r="W384" s="51"/>
      <c r="X384" s="51"/>
      <c r="Y384" s="51"/>
    </row>
    <row r="385" spans="1:25" s="17" customFormat="1" x14ac:dyDescent="0.2">
      <c r="B385" s="43" t="s">
        <v>376</v>
      </c>
      <c r="C385" s="17" t="s">
        <v>377</v>
      </c>
      <c r="D385" s="18">
        <v>0</v>
      </c>
      <c r="E385" s="18">
        <v>0</v>
      </c>
      <c r="F385" s="18">
        <v>0</v>
      </c>
      <c r="G385" s="18">
        <v>0</v>
      </c>
      <c r="H385" s="18">
        <v>0</v>
      </c>
      <c r="I385" s="18">
        <f t="shared" si="43"/>
        <v>0</v>
      </c>
      <c r="J385" s="18">
        <f t="shared" si="44"/>
        <v>0</v>
      </c>
      <c r="K385" s="37" t="str">
        <f t="shared" si="45"/>
        <v>NA</v>
      </c>
      <c r="L385" s="37" t="str">
        <f t="shared" si="46"/>
        <v>NA</v>
      </c>
      <c r="M385" s="37" t="str">
        <f t="shared" si="47"/>
        <v>NA</v>
      </c>
      <c r="O385" s="51"/>
      <c r="P385" s="51"/>
      <c r="Q385" s="51"/>
      <c r="R385" s="54"/>
      <c r="S385" s="54"/>
      <c r="T385" s="54"/>
      <c r="U385" s="54"/>
      <c r="V385" s="54"/>
      <c r="W385" s="51"/>
      <c r="X385" s="51"/>
      <c r="Y385" s="51"/>
    </row>
    <row r="386" spans="1:25" s="17" customFormat="1" x14ac:dyDescent="0.2">
      <c r="B386" s="43" t="s">
        <v>205</v>
      </c>
      <c r="C386" s="17" t="s">
        <v>206</v>
      </c>
      <c r="D386" s="18">
        <v>0</v>
      </c>
      <c r="E386" s="18">
        <v>650000</v>
      </c>
      <c r="F386" s="18">
        <v>0</v>
      </c>
      <c r="G386" s="18">
        <v>155119.29999999999</v>
      </c>
      <c r="H386" s="18">
        <v>84499.199999999997</v>
      </c>
      <c r="I386" s="18">
        <f t="shared" si="43"/>
        <v>239618.5</v>
      </c>
      <c r="J386" s="18">
        <f t="shared" si="44"/>
        <v>410381.5</v>
      </c>
      <c r="K386" s="37">
        <f t="shared" si="45"/>
        <v>0.63135615384615384</v>
      </c>
      <c r="L386" s="37">
        <f t="shared" si="46"/>
        <v>-1</v>
      </c>
      <c r="M386" s="37">
        <f t="shared" si="47"/>
        <v>-0.71362590769230771</v>
      </c>
      <c r="O386" s="51"/>
      <c r="P386" s="51"/>
      <c r="Q386" s="51"/>
      <c r="R386" s="54"/>
      <c r="S386" s="54"/>
      <c r="T386" s="54"/>
      <c r="U386" s="54"/>
      <c r="V386" s="54"/>
      <c r="W386" s="51"/>
      <c r="X386" s="51"/>
      <c r="Y386" s="51"/>
    </row>
    <row r="387" spans="1:25" s="17" customFormat="1" x14ac:dyDescent="0.2">
      <c r="B387" s="43" t="s">
        <v>207</v>
      </c>
      <c r="C387" s="17" t="s">
        <v>208</v>
      </c>
      <c r="D387" s="18">
        <v>0</v>
      </c>
      <c r="E387" s="18">
        <v>1132574</v>
      </c>
      <c r="F387" s="18">
        <v>5550</v>
      </c>
      <c r="G387" s="18">
        <v>185721.7</v>
      </c>
      <c r="H387" s="18">
        <v>214334.85</v>
      </c>
      <c r="I387" s="18">
        <f t="shared" si="43"/>
        <v>400056.55000000005</v>
      </c>
      <c r="J387" s="18">
        <f t="shared" si="44"/>
        <v>732517.45</v>
      </c>
      <c r="K387" s="37">
        <f t="shared" si="45"/>
        <v>0.64677226388739273</v>
      </c>
      <c r="L387" s="37">
        <f t="shared" si="46"/>
        <v>-0.99509965794729527</v>
      </c>
      <c r="M387" s="37">
        <f t="shared" si="47"/>
        <v>-0.80322165262490586</v>
      </c>
      <c r="O387" s="51"/>
      <c r="P387" s="51"/>
      <c r="Q387" s="51"/>
      <c r="R387" s="54"/>
      <c r="S387" s="54"/>
      <c r="T387" s="54"/>
      <c r="U387" s="54"/>
      <c r="V387" s="54"/>
      <c r="W387" s="51"/>
      <c r="X387" s="51"/>
      <c r="Y387" s="51"/>
    </row>
    <row r="388" spans="1:25" s="17" customFormat="1" x14ac:dyDescent="0.2">
      <c r="B388" s="43" t="s">
        <v>209</v>
      </c>
      <c r="C388" s="17" t="s">
        <v>210</v>
      </c>
      <c r="D388" s="18">
        <v>6220000</v>
      </c>
      <c r="E388" s="18">
        <v>8665000</v>
      </c>
      <c r="F388" s="18">
        <v>1083572.49</v>
      </c>
      <c r="G388" s="18">
        <v>2970139.5300000003</v>
      </c>
      <c r="H388" s="18">
        <v>4112470.81</v>
      </c>
      <c r="I388" s="18">
        <f t="shared" si="43"/>
        <v>7082610.3399999999</v>
      </c>
      <c r="J388" s="18">
        <f t="shared" si="44"/>
        <v>1582389.6600000001</v>
      </c>
      <c r="K388" s="37">
        <f t="shared" si="45"/>
        <v>0.18261854125793422</v>
      </c>
      <c r="L388" s="37">
        <f t="shared" si="46"/>
        <v>-0.87494835660703973</v>
      </c>
      <c r="M388" s="37">
        <f t="shared" si="47"/>
        <v>-0.58867080946335837</v>
      </c>
      <c r="O388" s="51"/>
      <c r="P388" s="51"/>
      <c r="Q388" s="51"/>
      <c r="R388" s="54"/>
      <c r="S388" s="54"/>
      <c r="T388" s="54"/>
      <c r="U388" s="54"/>
      <c r="V388" s="54"/>
      <c r="W388" s="51"/>
      <c r="X388" s="51"/>
      <c r="Y388" s="51"/>
    </row>
    <row r="389" spans="1:25" s="17" customFormat="1" x14ac:dyDescent="0.2">
      <c r="B389" s="43" t="s">
        <v>378</v>
      </c>
      <c r="C389" s="17" t="s">
        <v>379</v>
      </c>
      <c r="D389" s="18">
        <v>500000</v>
      </c>
      <c r="E389" s="18">
        <v>250000</v>
      </c>
      <c r="F389" s="18">
        <v>0</v>
      </c>
      <c r="G389" s="18">
        <v>0</v>
      </c>
      <c r="H389" s="18">
        <v>0</v>
      </c>
      <c r="I389" s="18">
        <f t="shared" si="43"/>
        <v>0</v>
      </c>
      <c r="J389" s="18">
        <f t="shared" si="44"/>
        <v>250000</v>
      </c>
      <c r="K389" s="37">
        <f t="shared" si="45"/>
        <v>1</v>
      </c>
      <c r="L389" s="37">
        <f t="shared" si="46"/>
        <v>-1</v>
      </c>
      <c r="M389" s="37">
        <f t="shared" si="47"/>
        <v>-1</v>
      </c>
      <c r="O389" s="51"/>
      <c r="P389" s="51"/>
      <c r="Q389" s="51"/>
      <c r="R389" s="54"/>
      <c r="S389" s="54"/>
      <c r="T389" s="54"/>
      <c r="U389" s="54"/>
      <c r="V389" s="54"/>
      <c r="W389" s="51"/>
      <c r="X389" s="51"/>
      <c r="Y389" s="51"/>
    </row>
    <row r="390" spans="1:25" s="17" customFormat="1" x14ac:dyDescent="0.2">
      <c r="B390" s="43" t="s">
        <v>380</v>
      </c>
      <c r="C390" s="17" t="s">
        <v>381</v>
      </c>
      <c r="D390" s="18">
        <v>500000</v>
      </c>
      <c r="E390" s="18">
        <v>250000</v>
      </c>
      <c r="F390" s="18">
        <v>0</v>
      </c>
      <c r="G390" s="18">
        <v>0</v>
      </c>
      <c r="H390" s="18">
        <v>0</v>
      </c>
      <c r="I390" s="18">
        <f t="shared" si="43"/>
        <v>0</v>
      </c>
      <c r="J390" s="18">
        <f t="shared" si="44"/>
        <v>250000</v>
      </c>
      <c r="K390" s="37">
        <f t="shared" si="45"/>
        <v>1</v>
      </c>
      <c r="L390" s="37">
        <f t="shared" si="46"/>
        <v>-1</v>
      </c>
      <c r="M390" s="37">
        <f t="shared" si="47"/>
        <v>-1</v>
      </c>
      <c r="O390" s="51"/>
      <c r="P390" s="51"/>
      <c r="Q390" s="51"/>
      <c r="R390" s="54"/>
      <c r="S390" s="54"/>
      <c r="T390" s="54"/>
      <c r="U390" s="54"/>
      <c r="V390" s="54"/>
      <c r="W390" s="51"/>
      <c r="X390" s="51"/>
      <c r="Y390" s="51"/>
    </row>
    <row r="391" spans="1:25" s="17" customFormat="1" x14ac:dyDescent="0.2">
      <c r="B391" s="43" t="s">
        <v>211</v>
      </c>
      <c r="C391" s="17" t="s">
        <v>212</v>
      </c>
      <c r="D391" s="18">
        <v>3200000</v>
      </c>
      <c r="E391" s="18">
        <v>3200000</v>
      </c>
      <c r="F391" s="18">
        <v>0</v>
      </c>
      <c r="G391" s="18">
        <v>0</v>
      </c>
      <c r="H391" s="18">
        <v>0</v>
      </c>
      <c r="I391" s="18">
        <f t="shared" si="43"/>
        <v>0</v>
      </c>
      <c r="J391" s="18">
        <f t="shared" si="44"/>
        <v>3200000</v>
      </c>
      <c r="K391" s="37">
        <f t="shared" si="45"/>
        <v>1</v>
      </c>
      <c r="L391" s="37">
        <f t="shared" si="46"/>
        <v>-1</v>
      </c>
      <c r="M391" s="37">
        <f t="shared" si="47"/>
        <v>-1</v>
      </c>
      <c r="O391" s="51"/>
      <c r="P391" s="51"/>
      <c r="Q391" s="51"/>
      <c r="R391" s="54"/>
      <c r="S391" s="54"/>
      <c r="T391" s="54"/>
      <c r="U391" s="54"/>
      <c r="V391" s="54"/>
      <c r="W391" s="51"/>
      <c r="X391" s="51"/>
      <c r="Y391" s="51"/>
    </row>
    <row r="392" spans="1:25" s="17" customFormat="1" x14ac:dyDescent="0.2">
      <c r="B392" s="43" t="s">
        <v>213</v>
      </c>
      <c r="C392" s="17" t="s">
        <v>214</v>
      </c>
      <c r="D392" s="18">
        <v>165000</v>
      </c>
      <c r="E392" s="18">
        <v>165000</v>
      </c>
      <c r="F392" s="18">
        <v>703.04</v>
      </c>
      <c r="G392" s="18">
        <v>65750.58</v>
      </c>
      <c r="H392" s="18">
        <v>5625.09</v>
      </c>
      <c r="I392" s="18">
        <f t="shared" si="43"/>
        <v>71375.67</v>
      </c>
      <c r="J392" s="18">
        <f t="shared" si="44"/>
        <v>93624.33</v>
      </c>
      <c r="K392" s="37">
        <f t="shared" si="45"/>
        <v>0.56742018181818188</v>
      </c>
      <c r="L392" s="37">
        <f t="shared" si="46"/>
        <v>-0.99573915151515147</v>
      </c>
      <c r="M392" s="37">
        <f t="shared" si="47"/>
        <v>-0.52181396363636368</v>
      </c>
      <c r="O392" s="51"/>
      <c r="P392" s="51"/>
      <c r="Q392" s="51"/>
      <c r="R392" s="54"/>
      <c r="S392" s="54"/>
      <c r="T392" s="54"/>
      <c r="U392" s="54"/>
      <c r="V392" s="54"/>
      <c r="W392" s="51"/>
      <c r="X392" s="51"/>
      <c r="Y392" s="51"/>
    </row>
    <row r="393" spans="1:25" s="17" customFormat="1" x14ac:dyDescent="0.2">
      <c r="B393" s="43" t="s">
        <v>215</v>
      </c>
      <c r="C393" s="17" t="s">
        <v>216</v>
      </c>
      <c r="D393" s="18">
        <v>1000000</v>
      </c>
      <c r="E393" s="18">
        <v>457607</v>
      </c>
      <c r="F393" s="18">
        <v>0</v>
      </c>
      <c r="G393" s="18">
        <v>0</v>
      </c>
      <c r="H393" s="18">
        <v>0</v>
      </c>
      <c r="I393" s="18">
        <f t="shared" si="43"/>
        <v>0</v>
      </c>
      <c r="J393" s="18">
        <f t="shared" si="44"/>
        <v>457607</v>
      </c>
      <c r="K393" s="37">
        <f t="shared" si="45"/>
        <v>1</v>
      </c>
      <c r="L393" s="37">
        <f t="shared" si="46"/>
        <v>-1</v>
      </c>
      <c r="M393" s="37">
        <f t="shared" si="47"/>
        <v>-1</v>
      </c>
      <c r="O393" s="51"/>
      <c r="P393" s="51"/>
      <c r="Q393" s="51"/>
      <c r="R393" s="54"/>
      <c r="S393" s="54"/>
      <c r="T393" s="54"/>
      <c r="U393" s="54"/>
      <c r="V393" s="54"/>
      <c r="W393" s="51"/>
      <c r="X393" s="51"/>
      <c r="Y393" s="51"/>
    </row>
    <row r="394" spans="1:25" s="17" customFormat="1" x14ac:dyDescent="0.2">
      <c r="A394" s="71" t="s">
        <v>382</v>
      </c>
      <c r="B394" s="72"/>
      <c r="C394" s="71"/>
      <c r="D394" s="59">
        <v>180228363.13000003</v>
      </c>
      <c r="E394" s="59">
        <v>180834143.13</v>
      </c>
      <c r="F394" s="59">
        <v>11340999.670000002</v>
      </c>
      <c r="G394" s="59">
        <v>101118705.63000001</v>
      </c>
      <c r="H394" s="59">
        <v>24248825.77</v>
      </c>
      <c r="I394" s="59">
        <f t="shared" si="43"/>
        <v>125367531.40000001</v>
      </c>
      <c r="J394" s="59">
        <f t="shared" si="44"/>
        <v>55466611.729999989</v>
      </c>
      <c r="K394" s="60">
        <f t="shared" si="45"/>
        <v>0.30672643323847065</v>
      </c>
      <c r="L394" s="60">
        <f t="shared" si="46"/>
        <v>-0.93728507529771588</v>
      </c>
      <c r="M394" s="60">
        <f t="shared" si="47"/>
        <v>-0.32898486615567923</v>
      </c>
      <c r="O394" s="51"/>
      <c r="P394" s="51"/>
      <c r="Q394" s="51"/>
      <c r="R394" s="54"/>
      <c r="S394" s="54"/>
      <c r="T394" s="54"/>
      <c r="U394" s="54"/>
      <c r="V394" s="54"/>
      <c r="W394" s="51"/>
      <c r="X394" s="51"/>
      <c r="Y394" s="51"/>
    </row>
    <row r="395" spans="1:25" s="17" customFormat="1" x14ac:dyDescent="0.2">
      <c r="A395" s="17" t="s">
        <v>383</v>
      </c>
      <c r="B395" s="43" t="s">
        <v>110</v>
      </c>
      <c r="C395" s="17" t="s">
        <v>111</v>
      </c>
      <c r="D395" s="18">
        <v>0</v>
      </c>
      <c r="E395" s="18">
        <v>0</v>
      </c>
      <c r="F395" s="18">
        <v>0</v>
      </c>
      <c r="G395" s="18">
        <v>0</v>
      </c>
      <c r="H395" s="18">
        <v>0</v>
      </c>
      <c r="I395" s="18">
        <f t="shared" si="43"/>
        <v>0</v>
      </c>
      <c r="J395" s="18">
        <f t="shared" si="44"/>
        <v>0</v>
      </c>
      <c r="K395" s="37" t="str">
        <f t="shared" si="45"/>
        <v>NA</v>
      </c>
      <c r="L395" s="37" t="str">
        <f t="shared" si="46"/>
        <v>NA</v>
      </c>
      <c r="M395" s="37" t="str">
        <f t="shared" si="47"/>
        <v>NA</v>
      </c>
      <c r="O395" s="51"/>
      <c r="P395" s="51"/>
      <c r="Q395" s="51"/>
      <c r="R395" s="54"/>
      <c r="S395" s="54"/>
      <c r="T395" s="54"/>
      <c r="U395" s="54"/>
      <c r="V395" s="54"/>
      <c r="W395" s="51"/>
      <c r="X395" s="51"/>
      <c r="Y395" s="51"/>
    </row>
    <row r="396" spans="1:25" s="17" customFormat="1" x14ac:dyDescent="0.2">
      <c r="B396" s="43" t="s">
        <v>112</v>
      </c>
      <c r="C396" s="17" t="s">
        <v>113</v>
      </c>
      <c r="D396" s="18"/>
      <c r="E396" s="18"/>
      <c r="F396" s="18">
        <v>0</v>
      </c>
      <c r="G396" s="18">
        <v>0</v>
      </c>
      <c r="H396" s="18">
        <v>0</v>
      </c>
      <c r="I396" s="18">
        <f t="shared" si="43"/>
        <v>0</v>
      </c>
      <c r="J396" s="18">
        <f t="shared" si="44"/>
        <v>0</v>
      </c>
      <c r="K396" s="37" t="str">
        <f t="shared" si="45"/>
        <v>NA</v>
      </c>
      <c r="L396" s="37" t="str">
        <f t="shared" si="46"/>
        <v>NA</v>
      </c>
      <c r="M396" s="37" t="str">
        <f t="shared" si="47"/>
        <v>NA</v>
      </c>
      <c r="O396" s="51"/>
      <c r="P396" s="51"/>
      <c r="Q396" s="51"/>
      <c r="R396" s="54"/>
      <c r="S396" s="54"/>
      <c r="T396" s="54"/>
      <c r="U396" s="54"/>
      <c r="V396" s="54"/>
      <c r="W396" s="51"/>
      <c r="X396" s="51"/>
      <c r="Y396" s="51"/>
    </row>
    <row r="397" spans="1:25" s="17" customFormat="1" x14ac:dyDescent="0.2">
      <c r="B397" s="43" t="s">
        <v>117</v>
      </c>
      <c r="C397" s="17" t="s">
        <v>118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f t="shared" si="43"/>
        <v>0</v>
      </c>
      <c r="J397" s="18">
        <f t="shared" si="44"/>
        <v>0</v>
      </c>
      <c r="K397" s="37" t="str">
        <f t="shared" si="45"/>
        <v>NA</v>
      </c>
      <c r="L397" s="37" t="str">
        <f t="shared" si="46"/>
        <v>NA</v>
      </c>
      <c r="M397" s="37" t="str">
        <f t="shared" si="47"/>
        <v>NA</v>
      </c>
      <c r="O397" s="51"/>
      <c r="P397" s="51"/>
      <c r="Q397" s="51"/>
      <c r="R397" s="54"/>
      <c r="S397" s="54"/>
      <c r="T397" s="54"/>
      <c r="U397" s="54"/>
      <c r="V397" s="54"/>
      <c r="W397" s="51"/>
      <c r="X397" s="51"/>
      <c r="Y397" s="51"/>
    </row>
    <row r="398" spans="1:25" s="17" customFormat="1" x14ac:dyDescent="0.2">
      <c r="B398" s="43" t="s">
        <v>384</v>
      </c>
      <c r="C398" s="17" t="s">
        <v>385</v>
      </c>
      <c r="D398" s="18">
        <v>18793666.02</v>
      </c>
      <c r="E398" s="18">
        <v>18659584.239999998</v>
      </c>
      <c r="F398" s="18">
        <v>1779416.22</v>
      </c>
      <c r="G398" s="18">
        <v>14739652.830000002</v>
      </c>
      <c r="H398" s="18">
        <v>0</v>
      </c>
      <c r="I398" s="18">
        <f t="shared" si="43"/>
        <v>14739652.830000002</v>
      </c>
      <c r="J398" s="18">
        <f t="shared" si="44"/>
        <v>3919931.4099999964</v>
      </c>
      <c r="K398" s="37">
        <f t="shared" si="45"/>
        <v>0.21007603168332956</v>
      </c>
      <c r="L398" s="37">
        <f t="shared" si="46"/>
        <v>-0.90463794921081264</v>
      </c>
      <c r="M398" s="37">
        <f t="shared" si="47"/>
        <v>-5.2091238019995538E-2</v>
      </c>
      <c r="O398" s="51"/>
      <c r="P398" s="51"/>
      <c r="Q398" s="51"/>
      <c r="R398" s="54"/>
      <c r="S398" s="54"/>
      <c r="T398" s="54"/>
      <c r="U398" s="54"/>
      <c r="V398" s="54"/>
      <c r="W398" s="51"/>
      <c r="X398" s="51"/>
      <c r="Y398" s="51"/>
    </row>
    <row r="399" spans="1:25" s="17" customFormat="1" x14ac:dyDescent="0.2">
      <c r="B399" s="43" t="s">
        <v>312</v>
      </c>
      <c r="C399" s="17" t="s">
        <v>313</v>
      </c>
      <c r="D399" s="18">
        <v>10166648.550000001</v>
      </c>
      <c r="E399" s="18">
        <v>11071390.550000001</v>
      </c>
      <c r="F399" s="18">
        <v>1472163.8899999994</v>
      </c>
      <c r="G399" s="18">
        <v>13853916.499999998</v>
      </c>
      <c r="H399" s="18">
        <v>0</v>
      </c>
      <c r="I399" s="18">
        <f t="shared" si="43"/>
        <v>13853916.499999998</v>
      </c>
      <c r="J399" s="18">
        <f t="shared" si="44"/>
        <v>-2782525.9499999974</v>
      </c>
      <c r="K399" s="37">
        <f t="shared" si="45"/>
        <v>-0.25132578761752716</v>
      </c>
      <c r="L399" s="37">
        <f t="shared" si="46"/>
        <v>-0.86702990167752703</v>
      </c>
      <c r="M399" s="37">
        <f t="shared" si="47"/>
        <v>0.50159094514103253</v>
      </c>
      <c r="O399" s="51"/>
      <c r="P399" s="51"/>
      <c r="Q399" s="51"/>
      <c r="R399" s="54"/>
      <c r="S399" s="54"/>
      <c r="T399" s="54"/>
      <c r="U399" s="54"/>
      <c r="V399" s="54"/>
      <c r="W399" s="51"/>
      <c r="X399" s="51"/>
      <c r="Y399" s="51"/>
    </row>
    <row r="400" spans="1:25" s="17" customFormat="1" x14ac:dyDescent="0.2">
      <c r="B400" s="43" t="s">
        <v>141</v>
      </c>
      <c r="C400" s="17" t="s">
        <v>142</v>
      </c>
      <c r="D400" s="18">
        <v>10311878.02</v>
      </c>
      <c r="E400" s="18">
        <v>10610041.58</v>
      </c>
      <c r="F400" s="18">
        <v>134349.69</v>
      </c>
      <c r="G400" s="18">
        <v>1634280.3299999998</v>
      </c>
      <c r="H400" s="18">
        <v>0</v>
      </c>
      <c r="I400" s="18">
        <f t="shared" si="43"/>
        <v>1634280.3299999998</v>
      </c>
      <c r="J400" s="18">
        <f t="shared" si="44"/>
        <v>8975761.25</v>
      </c>
      <c r="K400" s="37">
        <f t="shared" si="45"/>
        <v>0.84596852729770355</v>
      </c>
      <c r="L400" s="37">
        <f t="shared" si="46"/>
        <v>-0.98733749637199819</v>
      </c>
      <c r="M400" s="37">
        <f t="shared" si="47"/>
        <v>-0.81516223275724431</v>
      </c>
      <c r="O400" s="51"/>
      <c r="P400" s="51"/>
      <c r="Q400" s="51"/>
      <c r="R400" s="54"/>
      <c r="S400" s="54"/>
      <c r="T400" s="54"/>
      <c r="U400" s="54"/>
      <c r="V400" s="54"/>
      <c r="W400" s="51"/>
      <c r="X400" s="51"/>
      <c r="Y400" s="51"/>
    </row>
    <row r="401" spans="2:25" s="17" customFormat="1" x14ac:dyDescent="0.2">
      <c r="B401" s="43" t="s">
        <v>231</v>
      </c>
      <c r="C401" s="17" t="s">
        <v>232</v>
      </c>
      <c r="D401" s="18">
        <v>126803</v>
      </c>
      <c r="E401" s="18">
        <v>126803</v>
      </c>
      <c r="F401" s="18">
        <v>10883.96</v>
      </c>
      <c r="G401" s="18">
        <v>106207.92000000001</v>
      </c>
      <c r="H401" s="18">
        <v>0</v>
      </c>
      <c r="I401" s="18">
        <f t="shared" si="43"/>
        <v>106207.92000000001</v>
      </c>
      <c r="J401" s="18">
        <f t="shared" si="44"/>
        <v>20595.079999999987</v>
      </c>
      <c r="K401" s="37">
        <f t="shared" si="45"/>
        <v>0.16241792386615447</v>
      </c>
      <c r="L401" s="37">
        <f t="shared" si="46"/>
        <v>-0.91416638407608664</v>
      </c>
      <c r="M401" s="37">
        <f t="shared" si="47"/>
        <v>5.0984913606147101E-3</v>
      </c>
      <c r="O401" s="51"/>
      <c r="P401" s="51"/>
      <c r="Q401" s="51"/>
      <c r="R401" s="54"/>
      <c r="S401" s="54"/>
      <c r="T401" s="54"/>
      <c r="U401" s="54"/>
      <c r="V401" s="54"/>
      <c r="W401" s="51"/>
      <c r="X401" s="51"/>
      <c r="Y401" s="51"/>
    </row>
    <row r="402" spans="2:25" s="17" customFormat="1" x14ac:dyDescent="0.2">
      <c r="B402" s="43" t="s">
        <v>143</v>
      </c>
      <c r="C402" s="17" t="s">
        <v>144</v>
      </c>
      <c r="D402" s="18">
        <v>472450</v>
      </c>
      <c r="E402" s="18">
        <v>472450</v>
      </c>
      <c r="F402" s="18">
        <v>0</v>
      </c>
      <c r="G402" s="18">
        <v>994000</v>
      </c>
      <c r="H402" s="18">
        <v>0</v>
      </c>
      <c r="I402" s="18">
        <f t="shared" si="43"/>
        <v>994000</v>
      </c>
      <c r="J402" s="18">
        <f t="shared" si="44"/>
        <v>-521550</v>
      </c>
      <c r="K402" s="37">
        <f t="shared" si="45"/>
        <v>-1.1039263414117897</v>
      </c>
      <c r="L402" s="37">
        <f t="shared" si="46"/>
        <v>-1</v>
      </c>
      <c r="M402" s="37">
        <f t="shared" si="47"/>
        <v>1.5247116096941473</v>
      </c>
      <c r="O402" s="51"/>
      <c r="P402" s="51"/>
      <c r="Q402" s="51"/>
      <c r="R402" s="54"/>
      <c r="S402" s="54"/>
      <c r="T402" s="54"/>
      <c r="U402" s="54"/>
      <c r="V402" s="54"/>
      <c r="W402" s="51"/>
      <c r="X402" s="51"/>
      <c r="Y402" s="51"/>
    </row>
    <row r="403" spans="2:25" s="17" customFormat="1" x14ac:dyDescent="0.2">
      <c r="B403" s="43" t="s">
        <v>145</v>
      </c>
      <c r="C403" s="17" t="s">
        <v>146</v>
      </c>
      <c r="D403" s="18">
        <v>0</v>
      </c>
      <c r="E403" s="18">
        <v>2750</v>
      </c>
      <c r="F403" s="18">
        <v>0</v>
      </c>
      <c r="G403" s="18">
        <v>0</v>
      </c>
      <c r="H403" s="18">
        <v>2750</v>
      </c>
      <c r="I403" s="18">
        <f t="shared" si="43"/>
        <v>2750</v>
      </c>
      <c r="J403" s="18">
        <f t="shared" si="44"/>
        <v>0</v>
      </c>
      <c r="K403" s="37">
        <f t="shared" si="45"/>
        <v>0</v>
      </c>
      <c r="L403" s="37">
        <f t="shared" si="46"/>
        <v>-1</v>
      </c>
      <c r="M403" s="37">
        <f t="shared" si="47"/>
        <v>-1</v>
      </c>
      <c r="O403" s="51"/>
      <c r="P403" s="51"/>
      <c r="Q403" s="51"/>
      <c r="R403" s="54"/>
      <c r="S403" s="54"/>
      <c r="T403" s="54"/>
      <c r="U403" s="54"/>
      <c r="V403" s="54"/>
      <c r="W403" s="51"/>
      <c r="X403" s="51"/>
      <c r="Y403" s="51"/>
    </row>
    <row r="404" spans="2:25" s="17" customFormat="1" x14ac:dyDescent="0.2">
      <c r="B404" s="43" t="s">
        <v>149</v>
      </c>
      <c r="C404" s="17" t="s">
        <v>150</v>
      </c>
      <c r="D404" s="18">
        <v>7541100</v>
      </c>
      <c r="E404" s="18">
        <v>7541100</v>
      </c>
      <c r="F404" s="18">
        <v>507453.5</v>
      </c>
      <c r="G404" s="18">
        <v>4247318.7</v>
      </c>
      <c r="H404" s="18">
        <v>0</v>
      </c>
      <c r="I404" s="18">
        <f t="shared" si="43"/>
        <v>4247318.7</v>
      </c>
      <c r="J404" s="18">
        <f t="shared" si="44"/>
        <v>3293781.3</v>
      </c>
      <c r="K404" s="37">
        <f t="shared" si="45"/>
        <v>0.43677730039384172</v>
      </c>
      <c r="L404" s="37">
        <f t="shared" si="46"/>
        <v>-0.93270829189375559</v>
      </c>
      <c r="M404" s="37">
        <f t="shared" si="47"/>
        <v>-0.32413276047261008</v>
      </c>
      <c r="O404" s="51"/>
      <c r="P404" s="51"/>
      <c r="Q404" s="51"/>
      <c r="R404" s="54"/>
      <c r="S404" s="54"/>
      <c r="T404" s="54"/>
      <c r="U404" s="54"/>
      <c r="V404" s="54"/>
      <c r="W404" s="51"/>
      <c r="X404" s="51"/>
      <c r="Y404" s="51"/>
    </row>
    <row r="405" spans="2:25" s="17" customFormat="1" x14ac:dyDescent="0.2">
      <c r="B405" s="43" t="s">
        <v>151</v>
      </c>
      <c r="C405" s="17" t="s">
        <v>152</v>
      </c>
      <c r="D405" s="18">
        <v>1707063.55</v>
      </c>
      <c r="E405" s="18">
        <v>1707063.55</v>
      </c>
      <c r="F405" s="18">
        <v>117824.33</v>
      </c>
      <c r="G405" s="18">
        <v>1157292.98</v>
      </c>
      <c r="H405" s="18">
        <v>0</v>
      </c>
      <c r="I405" s="18">
        <f t="shared" si="43"/>
        <v>1157292.98</v>
      </c>
      <c r="J405" s="18">
        <f t="shared" si="44"/>
        <v>549770.57000000007</v>
      </c>
      <c r="K405" s="37">
        <f t="shared" si="45"/>
        <v>0.32205629954432574</v>
      </c>
      <c r="L405" s="37">
        <f t="shared" si="46"/>
        <v>-0.93097835754269365</v>
      </c>
      <c r="M405" s="37">
        <f t="shared" si="47"/>
        <v>-0.18646755945319093</v>
      </c>
      <c r="O405" s="51"/>
      <c r="P405" s="51"/>
      <c r="Q405" s="51"/>
      <c r="R405" s="54"/>
      <c r="S405" s="54"/>
      <c r="T405" s="54"/>
      <c r="U405" s="54"/>
      <c r="V405" s="54"/>
      <c r="W405" s="51"/>
      <c r="X405" s="51"/>
      <c r="Y405" s="51"/>
    </row>
    <row r="406" spans="2:25" s="17" customFormat="1" x14ac:dyDescent="0.2">
      <c r="B406" s="43" t="s">
        <v>153</v>
      </c>
      <c r="C406" s="17" t="s">
        <v>154</v>
      </c>
      <c r="D406" s="18">
        <v>176000</v>
      </c>
      <c r="E406" s="18">
        <v>176000</v>
      </c>
      <c r="F406" s="18">
        <v>0</v>
      </c>
      <c r="G406" s="18">
        <v>0</v>
      </c>
      <c r="H406" s="18">
        <v>0</v>
      </c>
      <c r="I406" s="18">
        <f t="shared" si="43"/>
        <v>0</v>
      </c>
      <c r="J406" s="18">
        <f t="shared" si="44"/>
        <v>176000</v>
      </c>
      <c r="K406" s="37">
        <f t="shared" si="45"/>
        <v>1</v>
      </c>
      <c r="L406" s="37">
        <f t="shared" si="46"/>
        <v>-1</v>
      </c>
      <c r="M406" s="37">
        <f t="shared" si="47"/>
        <v>-1</v>
      </c>
      <c r="O406" s="51"/>
      <c r="P406" s="51"/>
      <c r="Q406" s="51"/>
      <c r="R406" s="54"/>
      <c r="S406" s="54"/>
      <c r="T406" s="54"/>
      <c r="U406" s="54"/>
      <c r="V406" s="54"/>
      <c r="W406" s="51"/>
      <c r="X406" s="51"/>
      <c r="Y406" s="51"/>
    </row>
    <row r="407" spans="2:25" s="17" customFormat="1" x14ac:dyDescent="0.2">
      <c r="B407" s="43" t="s">
        <v>269</v>
      </c>
      <c r="C407" s="17" t="s">
        <v>270</v>
      </c>
      <c r="D407" s="18">
        <v>2100000</v>
      </c>
      <c r="E407" s="18">
        <v>2100000</v>
      </c>
      <c r="F407" s="18">
        <v>0</v>
      </c>
      <c r="G407" s="18">
        <v>0</v>
      </c>
      <c r="H407" s="18">
        <v>0</v>
      </c>
      <c r="I407" s="18">
        <f t="shared" si="43"/>
        <v>0</v>
      </c>
      <c r="J407" s="18">
        <f t="shared" si="44"/>
        <v>2100000</v>
      </c>
      <c r="K407" s="37">
        <f t="shared" si="45"/>
        <v>1</v>
      </c>
      <c r="L407" s="37">
        <f t="shared" si="46"/>
        <v>-1</v>
      </c>
      <c r="M407" s="37">
        <f t="shared" si="47"/>
        <v>-1</v>
      </c>
      <c r="O407" s="51"/>
      <c r="P407" s="51"/>
      <c r="Q407" s="51"/>
      <c r="R407" s="54"/>
      <c r="S407" s="54"/>
      <c r="T407" s="54"/>
      <c r="U407" s="54"/>
      <c r="V407" s="54"/>
      <c r="W407" s="51"/>
      <c r="X407" s="51"/>
      <c r="Y407" s="51"/>
    </row>
    <row r="408" spans="2:25" s="17" customFormat="1" ht="12" customHeight="1" x14ac:dyDescent="0.2">
      <c r="B408" s="43" t="s">
        <v>163</v>
      </c>
      <c r="C408" s="17" t="s">
        <v>164</v>
      </c>
      <c r="D408" s="18">
        <v>2075469.0699999998</v>
      </c>
      <c r="E408" s="18">
        <v>2075469.0699999998</v>
      </c>
      <c r="F408" s="18">
        <v>224070.77</v>
      </c>
      <c r="G408" s="18">
        <v>2061502.17</v>
      </c>
      <c r="H408" s="18">
        <v>0</v>
      </c>
      <c r="I408" s="18">
        <f t="shared" si="43"/>
        <v>2061502.17</v>
      </c>
      <c r="J408" s="18">
        <f t="shared" si="44"/>
        <v>13966.899999999907</v>
      </c>
      <c r="K408" s="37">
        <f t="shared" si="45"/>
        <v>6.7295148850374858E-3</v>
      </c>
      <c r="L408" s="37">
        <f t="shared" si="46"/>
        <v>-0.89203849229128718</v>
      </c>
      <c r="M408" s="37">
        <f t="shared" si="47"/>
        <v>0.19192458213795491</v>
      </c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</row>
    <row r="409" spans="2:25" s="17" customFormat="1" ht="12" customHeight="1" x14ac:dyDescent="0.2">
      <c r="B409" s="43" t="s">
        <v>165</v>
      </c>
      <c r="C409" s="17" t="s">
        <v>166</v>
      </c>
      <c r="D409" s="18">
        <v>2196950</v>
      </c>
      <c r="E409" s="18">
        <v>1052318</v>
      </c>
      <c r="F409" s="18">
        <v>4802.5300000000007</v>
      </c>
      <c r="G409" s="18">
        <v>159360.94</v>
      </c>
      <c r="H409" s="18">
        <v>203831.05000000002</v>
      </c>
      <c r="I409" s="18">
        <f t="shared" si="43"/>
        <v>363191.99</v>
      </c>
      <c r="J409" s="18">
        <f t="shared" si="44"/>
        <v>689126.01</v>
      </c>
      <c r="K409" s="37">
        <f t="shared" si="45"/>
        <v>0.65486479372204975</v>
      </c>
      <c r="L409" s="37">
        <f t="shared" si="46"/>
        <v>-0.99543623695498884</v>
      </c>
      <c r="M409" s="37">
        <f t="shared" si="47"/>
        <v>-0.81827439234147858</v>
      </c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</row>
    <row r="410" spans="2:25" s="17" customFormat="1" ht="12" customHeight="1" x14ac:dyDescent="0.2">
      <c r="B410" s="43" t="s">
        <v>167</v>
      </c>
      <c r="C410" s="17" t="s">
        <v>168</v>
      </c>
      <c r="D410" s="18">
        <v>40000</v>
      </c>
      <c r="E410" s="18">
        <v>40000</v>
      </c>
      <c r="F410" s="18">
        <v>0</v>
      </c>
      <c r="G410" s="18">
        <v>0</v>
      </c>
      <c r="H410" s="18">
        <v>0</v>
      </c>
      <c r="I410" s="18">
        <f t="shared" si="43"/>
        <v>0</v>
      </c>
      <c r="J410" s="18">
        <f t="shared" si="44"/>
        <v>40000</v>
      </c>
      <c r="K410" s="37">
        <f t="shared" si="45"/>
        <v>1</v>
      </c>
      <c r="L410" s="37">
        <f t="shared" si="46"/>
        <v>-1</v>
      </c>
      <c r="M410" s="37">
        <f t="shared" si="47"/>
        <v>-1</v>
      </c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</row>
    <row r="411" spans="2:25" s="17" customFormat="1" ht="12" customHeight="1" x14ac:dyDescent="0.2">
      <c r="B411" s="43" t="s">
        <v>272</v>
      </c>
      <c r="C411" s="17" t="s">
        <v>273</v>
      </c>
      <c r="D411" s="18">
        <v>25000</v>
      </c>
      <c r="E411" s="18">
        <v>2000</v>
      </c>
      <c r="F411" s="18">
        <v>0</v>
      </c>
      <c r="G411" s="18">
        <v>51.5</v>
      </c>
      <c r="H411" s="18">
        <v>0</v>
      </c>
      <c r="I411" s="18">
        <f t="shared" si="43"/>
        <v>51.5</v>
      </c>
      <c r="J411" s="18">
        <f t="shared" si="44"/>
        <v>1948.5</v>
      </c>
      <c r="K411" s="37">
        <f t="shared" si="45"/>
        <v>0.97424999999999995</v>
      </c>
      <c r="L411" s="37">
        <f t="shared" si="46"/>
        <v>-1</v>
      </c>
      <c r="M411" s="37">
        <f t="shared" si="47"/>
        <v>-0.96909999999999996</v>
      </c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2:25" s="17" customFormat="1" ht="12" customHeight="1" x14ac:dyDescent="0.2">
      <c r="B412" s="43" t="s">
        <v>173</v>
      </c>
      <c r="C412" s="17" t="s">
        <v>174</v>
      </c>
      <c r="D412" s="18">
        <v>2165500</v>
      </c>
      <c r="E412" s="18">
        <v>1937360</v>
      </c>
      <c r="F412" s="18">
        <v>36570.959999999999</v>
      </c>
      <c r="G412" s="18">
        <v>84762.989999999991</v>
      </c>
      <c r="H412" s="18">
        <v>46451.380000000005</v>
      </c>
      <c r="I412" s="18">
        <f t="shared" si="43"/>
        <v>131214.37</v>
      </c>
      <c r="J412" s="18">
        <f t="shared" si="44"/>
        <v>1806145.63</v>
      </c>
      <c r="K412" s="37">
        <f t="shared" si="45"/>
        <v>0.93227156026758051</v>
      </c>
      <c r="L412" s="37">
        <f t="shared" si="46"/>
        <v>-0.98112330181277618</v>
      </c>
      <c r="M412" s="37">
        <f t="shared" si="47"/>
        <v>-0.94749783829541234</v>
      </c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</row>
    <row r="413" spans="2:25" s="17" customFormat="1" ht="12" customHeight="1" x14ac:dyDescent="0.2">
      <c r="B413" s="43" t="s">
        <v>243</v>
      </c>
      <c r="C413" s="17" t="s">
        <v>244</v>
      </c>
      <c r="D413" s="18">
        <v>500000</v>
      </c>
      <c r="E413" s="18">
        <v>1081933.8999999999</v>
      </c>
      <c r="F413" s="18">
        <v>99570.1</v>
      </c>
      <c r="G413" s="18">
        <v>642167.11</v>
      </c>
      <c r="H413" s="18">
        <v>92615.96</v>
      </c>
      <c r="I413" s="18">
        <f t="shared" si="43"/>
        <v>734783.07</v>
      </c>
      <c r="J413" s="18">
        <f t="shared" si="44"/>
        <v>347150.82999999996</v>
      </c>
      <c r="K413" s="37">
        <f t="shared" si="45"/>
        <v>0.32086140382513201</v>
      </c>
      <c r="L413" s="37">
        <f t="shared" si="46"/>
        <v>-0.90797025585389279</v>
      </c>
      <c r="M413" s="37">
        <f t="shared" si="47"/>
        <v>-0.28775636663200954</v>
      </c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</row>
    <row r="414" spans="2:25" s="17" customFormat="1" ht="12" customHeight="1" x14ac:dyDescent="0.2">
      <c r="B414" s="43" t="s">
        <v>179</v>
      </c>
      <c r="C414" s="17" t="s">
        <v>180</v>
      </c>
      <c r="D414" s="18">
        <v>180000</v>
      </c>
      <c r="E414" s="18">
        <v>186500</v>
      </c>
      <c r="F414" s="18">
        <v>278.79000000000002</v>
      </c>
      <c r="G414" s="18">
        <v>2675.56</v>
      </c>
      <c r="H414" s="18">
        <v>1599.37</v>
      </c>
      <c r="I414" s="18">
        <f t="shared" si="43"/>
        <v>4274.93</v>
      </c>
      <c r="J414" s="18">
        <f t="shared" si="44"/>
        <v>182225.07</v>
      </c>
      <c r="K414" s="37">
        <f t="shared" si="45"/>
        <v>0.97707812332439681</v>
      </c>
      <c r="L414" s="37">
        <f t="shared" si="46"/>
        <v>-0.99850514745308305</v>
      </c>
      <c r="M414" s="37">
        <f t="shared" si="47"/>
        <v>-0.9827846005361931</v>
      </c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</row>
    <row r="415" spans="2:25" s="17" customFormat="1" ht="12" customHeight="1" x14ac:dyDescent="0.2">
      <c r="B415" s="43" t="s">
        <v>181</v>
      </c>
      <c r="C415" s="17" t="s">
        <v>182</v>
      </c>
      <c r="D415" s="18">
        <v>1500</v>
      </c>
      <c r="E415" s="18">
        <v>29500</v>
      </c>
      <c r="F415" s="18">
        <v>1540</v>
      </c>
      <c r="G415" s="18">
        <v>18230</v>
      </c>
      <c r="H415" s="18">
        <v>7440</v>
      </c>
      <c r="I415" s="18">
        <f t="shared" si="43"/>
        <v>25670</v>
      </c>
      <c r="J415" s="18">
        <f t="shared" si="44"/>
        <v>3830</v>
      </c>
      <c r="K415" s="37">
        <f t="shared" si="45"/>
        <v>0.12983050847457628</v>
      </c>
      <c r="L415" s="37">
        <f t="shared" si="46"/>
        <v>-0.94779661016949157</v>
      </c>
      <c r="M415" s="37">
        <f t="shared" si="47"/>
        <v>-0.25844067796610176</v>
      </c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</row>
    <row r="416" spans="2:25" s="17" customFormat="1" ht="12" customHeight="1" x14ac:dyDescent="0.2">
      <c r="B416" s="43" t="s">
        <v>183</v>
      </c>
      <c r="C416" s="17" t="s">
        <v>184</v>
      </c>
      <c r="D416" s="18">
        <v>145000</v>
      </c>
      <c r="E416" s="18">
        <v>140400</v>
      </c>
      <c r="F416" s="18">
        <v>4962.51</v>
      </c>
      <c r="G416" s="18">
        <v>34013.410000000003</v>
      </c>
      <c r="H416" s="18">
        <v>12797.5</v>
      </c>
      <c r="I416" s="18">
        <f t="shared" si="43"/>
        <v>46810.91</v>
      </c>
      <c r="J416" s="18">
        <f t="shared" si="44"/>
        <v>93589.09</v>
      </c>
      <c r="K416" s="37">
        <f t="shared" si="45"/>
        <v>0.66658896011396007</v>
      </c>
      <c r="L416" s="37">
        <f t="shared" si="46"/>
        <v>-0.9646544871794871</v>
      </c>
      <c r="M416" s="37">
        <f t="shared" si="47"/>
        <v>-0.709287094017094</v>
      </c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</row>
    <row r="417" spans="1:25" s="17" customFormat="1" ht="12" customHeight="1" x14ac:dyDescent="0.2">
      <c r="B417" s="43" t="s">
        <v>187</v>
      </c>
      <c r="C417" s="17" t="s">
        <v>188</v>
      </c>
      <c r="D417" s="18">
        <v>0</v>
      </c>
      <c r="E417" s="18">
        <v>0</v>
      </c>
      <c r="F417" s="18">
        <v>0</v>
      </c>
      <c r="G417" s="18">
        <v>0</v>
      </c>
      <c r="H417" s="18">
        <v>0</v>
      </c>
      <c r="I417" s="18">
        <f t="shared" si="43"/>
        <v>0</v>
      </c>
      <c r="J417" s="18">
        <f t="shared" si="44"/>
        <v>0</v>
      </c>
      <c r="K417" s="37" t="str">
        <f t="shared" si="45"/>
        <v>NA</v>
      </c>
      <c r="L417" s="37" t="str">
        <f t="shared" si="46"/>
        <v>NA</v>
      </c>
      <c r="M417" s="37" t="str">
        <f t="shared" si="47"/>
        <v>NA</v>
      </c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</row>
    <row r="418" spans="1:25" s="17" customFormat="1" ht="12" customHeight="1" x14ac:dyDescent="0.2">
      <c r="B418" s="43" t="s">
        <v>189</v>
      </c>
      <c r="C418" s="17" t="s">
        <v>190</v>
      </c>
      <c r="D418" s="18">
        <v>6138060</v>
      </c>
      <c r="E418" s="18">
        <v>916638</v>
      </c>
      <c r="F418" s="18">
        <v>44025.630000000005</v>
      </c>
      <c r="G418" s="18">
        <v>364648.68</v>
      </c>
      <c r="H418" s="18">
        <v>294593.15000000002</v>
      </c>
      <c r="I418" s="18">
        <f t="shared" si="43"/>
        <v>659241.83000000007</v>
      </c>
      <c r="J418" s="18">
        <f t="shared" si="44"/>
        <v>257396.16999999993</v>
      </c>
      <c r="K418" s="37">
        <f t="shared" si="45"/>
        <v>0.28080460334395901</v>
      </c>
      <c r="L418" s="37">
        <f t="shared" si="46"/>
        <v>-0.95197053798773346</v>
      </c>
      <c r="M418" s="37">
        <f t="shared" si="47"/>
        <v>-0.5226267992380853</v>
      </c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</row>
    <row r="419" spans="1:25" s="17" customFormat="1" ht="12" customHeight="1" x14ac:dyDescent="0.2">
      <c r="B419" s="43" t="s">
        <v>191</v>
      </c>
      <c r="C419" s="17" t="s">
        <v>192</v>
      </c>
      <c r="D419" s="18">
        <v>0</v>
      </c>
      <c r="E419" s="18">
        <v>0</v>
      </c>
      <c r="F419" s="18">
        <v>0</v>
      </c>
      <c r="G419" s="18">
        <v>0</v>
      </c>
      <c r="H419" s="18">
        <v>0</v>
      </c>
      <c r="I419" s="18">
        <f t="shared" si="43"/>
        <v>0</v>
      </c>
      <c r="J419" s="18">
        <f t="shared" si="44"/>
        <v>0</v>
      </c>
      <c r="K419" s="37" t="str">
        <f t="shared" si="45"/>
        <v>NA</v>
      </c>
      <c r="L419" s="37" t="str">
        <f t="shared" si="46"/>
        <v>NA</v>
      </c>
      <c r="M419" s="37" t="str">
        <f t="shared" si="47"/>
        <v>NA</v>
      </c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</row>
    <row r="420" spans="1:25" s="17" customFormat="1" ht="12" customHeight="1" x14ac:dyDescent="0.2">
      <c r="B420" s="43" t="s">
        <v>193</v>
      </c>
      <c r="C420" s="17" t="s">
        <v>194</v>
      </c>
      <c r="D420" s="18">
        <v>45500</v>
      </c>
      <c r="E420" s="18">
        <v>814132</v>
      </c>
      <c r="F420" s="18">
        <v>0</v>
      </c>
      <c r="G420" s="18">
        <v>810685.16</v>
      </c>
      <c r="H420" s="18">
        <v>0</v>
      </c>
      <c r="I420" s="18">
        <f t="shared" si="43"/>
        <v>810685.16</v>
      </c>
      <c r="J420" s="18">
        <f t="shared" si="44"/>
        <v>3446.8399999999674</v>
      </c>
      <c r="K420" s="37">
        <f t="shared" si="45"/>
        <v>4.2337606186711339E-3</v>
      </c>
      <c r="L420" s="37">
        <f t="shared" si="46"/>
        <v>-1</v>
      </c>
      <c r="M420" s="37">
        <f t="shared" si="47"/>
        <v>0.19491948725759478</v>
      </c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</row>
    <row r="421" spans="1:25" s="17" customFormat="1" ht="12" customHeight="1" x14ac:dyDescent="0.2">
      <c r="B421" s="43" t="s">
        <v>195</v>
      </c>
      <c r="C421" s="17" t="s">
        <v>196</v>
      </c>
      <c r="D421" s="18">
        <v>265171.63</v>
      </c>
      <c r="E421" s="18">
        <v>5135233.63</v>
      </c>
      <c r="F421" s="18">
        <v>92103.51</v>
      </c>
      <c r="G421" s="18">
        <v>3378290.19</v>
      </c>
      <c r="H421" s="18">
        <v>818701.57</v>
      </c>
      <c r="I421" s="18">
        <f t="shared" si="43"/>
        <v>4196991.76</v>
      </c>
      <c r="J421" s="18">
        <f t="shared" si="44"/>
        <v>938241.87000000011</v>
      </c>
      <c r="K421" s="37">
        <f t="shared" si="45"/>
        <v>0.18270675447340848</v>
      </c>
      <c r="L421" s="37">
        <f t="shared" si="46"/>
        <v>-0.98206439733103246</v>
      </c>
      <c r="M421" s="37">
        <f t="shared" si="47"/>
        <v>-0.21056206589767176</v>
      </c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</row>
    <row r="422" spans="1:25" s="17" customFormat="1" ht="12" customHeight="1" x14ac:dyDescent="0.2">
      <c r="B422" s="43" t="s">
        <v>197</v>
      </c>
      <c r="C422" s="17" t="s">
        <v>198</v>
      </c>
      <c r="D422" s="18">
        <v>58108</v>
      </c>
      <c r="E422" s="18">
        <v>57908</v>
      </c>
      <c r="F422" s="18">
        <v>2944.0299999999997</v>
      </c>
      <c r="G422" s="18">
        <v>12061.880000000001</v>
      </c>
      <c r="H422" s="18">
        <v>5965.6500000000005</v>
      </c>
      <c r="I422" s="18">
        <f t="shared" si="43"/>
        <v>18027.530000000002</v>
      </c>
      <c r="J422" s="18">
        <f t="shared" si="44"/>
        <v>39880.47</v>
      </c>
      <c r="K422" s="37">
        <f t="shared" si="45"/>
        <v>0.68868670995371972</v>
      </c>
      <c r="L422" s="37">
        <f t="shared" si="46"/>
        <v>-0.94916021965876907</v>
      </c>
      <c r="M422" s="37">
        <f t="shared" si="47"/>
        <v>-0.75004738550804717</v>
      </c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</row>
    <row r="423" spans="1:25" s="17" customFormat="1" ht="12" customHeight="1" x14ac:dyDescent="0.2">
      <c r="B423" s="43" t="s">
        <v>370</v>
      </c>
      <c r="C423" s="17" t="s">
        <v>371</v>
      </c>
      <c r="D423" s="18">
        <v>8100000</v>
      </c>
      <c r="E423" s="18">
        <v>9215000</v>
      </c>
      <c r="F423" s="18">
        <v>1005966.08</v>
      </c>
      <c r="G423" s="18">
        <v>7057533.3700000001</v>
      </c>
      <c r="H423" s="18">
        <v>1502564.35</v>
      </c>
      <c r="I423" s="18">
        <f t="shared" si="43"/>
        <v>8560097.7200000007</v>
      </c>
      <c r="J423" s="18">
        <f t="shared" si="44"/>
        <v>654902.27999999933</v>
      </c>
      <c r="K423" s="37">
        <f t="shared" si="45"/>
        <v>7.1069156809549575E-2</v>
      </c>
      <c r="L423" s="37">
        <f t="shared" si="46"/>
        <v>-0.8908338491589799</v>
      </c>
      <c r="M423" s="37">
        <f t="shared" si="47"/>
        <v>-8.0950619207813254E-2</v>
      </c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</row>
    <row r="424" spans="1:25" s="17" customFormat="1" ht="12" customHeight="1" x14ac:dyDescent="0.2">
      <c r="B424" s="43" t="s">
        <v>386</v>
      </c>
      <c r="C424" s="17" t="s">
        <v>387</v>
      </c>
      <c r="D424" s="18">
        <v>0</v>
      </c>
      <c r="E424" s="18">
        <v>0</v>
      </c>
      <c r="F424" s="18">
        <v>0</v>
      </c>
      <c r="G424" s="18">
        <v>0</v>
      </c>
      <c r="H424" s="18">
        <v>0</v>
      </c>
      <c r="I424" s="18">
        <f t="shared" si="43"/>
        <v>0</v>
      </c>
      <c r="J424" s="18">
        <f t="shared" si="44"/>
        <v>0</v>
      </c>
      <c r="K424" s="37" t="str">
        <f t="shared" si="45"/>
        <v>NA</v>
      </c>
      <c r="L424" s="37" t="str">
        <f t="shared" si="46"/>
        <v>NA</v>
      </c>
      <c r="M424" s="37" t="str">
        <f t="shared" si="47"/>
        <v>NA</v>
      </c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</row>
    <row r="425" spans="1:25" s="17" customFormat="1" ht="12" customHeight="1" x14ac:dyDescent="0.2">
      <c r="B425" s="43" t="s">
        <v>205</v>
      </c>
      <c r="C425" s="17" t="s">
        <v>206</v>
      </c>
      <c r="D425" s="18">
        <v>750000</v>
      </c>
      <c r="E425" s="18">
        <v>750000</v>
      </c>
      <c r="F425" s="18">
        <v>0</v>
      </c>
      <c r="G425" s="18">
        <v>0</v>
      </c>
      <c r="H425" s="18">
        <v>0</v>
      </c>
      <c r="I425" s="18">
        <f t="shared" si="43"/>
        <v>0</v>
      </c>
      <c r="J425" s="18">
        <f t="shared" si="44"/>
        <v>750000</v>
      </c>
      <c r="K425" s="37">
        <f t="shared" si="45"/>
        <v>1</v>
      </c>
      <c r="L425" s="37">
        <f t="shared" si="46"/>
        <v>-1</v>
      </c>
      <c r="M425" s="37">
        <f t="shared" si="47"/>
        <v>-1</v>
      </c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</row>
    <row r="426" spans="1:25" s="17" customFormat="1" ht="12" customHeight="1" x14ac:dyDescent="0.2">
      <c r="B426" s="43" t="s">
        <v>209</v>
      </c>
      <c r="C426" s="17" t="s">
        <v>210</v>
      </c>
      <c r="D426" s="18">
        <v>2600000</v>
      </c>
      <c r="E426" s="18">
        <v>3719071.2199999997</v>
      </c>
      <c r="F426" s="18">
        <v>0</v>
      </c>
      <c r="G426" s="18">
        <v>0</v>
      </c>
      <c r="H426" s="18">
        <v>2208848</v>
      </c>
      <c r="I426" s="18">
        <f t="shared" si="43"/>
        <v>2208848</v>
      </c>
      <c r="J426" s="18">
        <f t="shared" si="44"/>
        <v>1510223.2199999997</v>
      </c>
      <c r="K426" s="37">
        <f t="shared" si="45"/>
        <v>0.40607536953809664</v>
      </c>
      <c r="L426" s="37">
        <f t="shared" si="46"/>
        <v>-1</v>
      </c>
      <c r="M426" s="37">
        <f t="shared" si="47"/>
        <v>-1</v>
      </c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</row>
    <row r="427" spans="1:25" s="17" customFormat="1" ht="12" customHeight="1" x14ac:dyDescent="0.2">
      <c r="B427" s="43" t="s">
        <v>388</v>
      </c>
      <c r="C427" s="17" t="s">
        <v>389</v>
      </c>
      <c r="D427" s="18">
        <v>3317500</v>
      </c>
      <c r="E427" s="18">
        <v>3397929</v>
      </c>
      <c r="F427" s="18">
        <v>0</v>
      </c>
      <c r="G427" s="18">
        <v>0</v>
      </c>
      <c r="H427" s="18">
        <v>1958990</v>
      </c>
      <c r="I427" s="18">
        <f t="shared" si="43"/>
        <v>1958990</v>
      </c>
      <c r="J427" s="18">
        <f t="shared" si="44"/>
        <v>1438939</v>
      </c>
      <c r="K427" s="37">
        <f t="shared" si="45"/>
        <v>0.42347529921902427</v>
      </c>
      <c r="L427" s="37">
        <f t="shared" si="46"/>
        <v>-1</v>
      </c>
      <c r="M427" s="37">
        <f t="shared" si="47"/>
        <v>-1</v>
      </c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</row>
    <row r="428" spans="1:25" s="17" customFormat="1" ht="12" customHeight="1" x14ac:dyDescent="0.2">
      <c r="B428" s="43" t="s">
        <v>211</v>
      </c>
      <c r="C428" s="17" t="s">
        <v>212</v>
      </c>
      <c r="D428" s="18">
        <v>30000</v>
      </c>
      <c r="E428" s="18">
        <v>30000</v>
      </c>
      <c r="F428" s="18">
        <v>0</v>
      </c>
      <c r="G428" s="18">
        <v>0</v>
      </c>
      <c r="H428" s="18">
        <v>14.13</v>
      </c>
      <c r="I428" s="18">
        <f t="shared" si="43"/>
        <v>14.13</v>
      </c>
      <c r="J428" s="18">
        <f t="shared" si="44"/>
        <v>29985.87</v>
      </c>
      <c r="K428" s="37">
        <f t="shared" si="45"/>
        <v>0.999529</v>
      </c>
      <c r="L428" s="37">
        <f t="shared" si="46"/>
        <v>-1</v>
      </c>
      <c r="M428" s="37">
        <f t="shared" si="47"/>
        <v>-1</v>
      </c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</row>
    <row r="429" spans="1:25" s="17" customFormat="1" ht="12" customHeight="1" x14ac:dyDescent="0.2">
      <c r="B429" s="43" t="s">
        <v>213</v>
      </c>
      <c r="C429" s="17" t="s">
        <v>214</v>
      </c>
      <c r="D429" s="18">
        <v>167000</v>
      </c>
      <c r="E429" s="18">
        <v>171600</v>
      </c>
      <c r="F429" s="18">
        <v>95</v>
      </c>
      <c r="G429" s="18">
        <v>10582</v>
      </c>
      <c r="H429" s="18">
        <v>13732</v>
      </c>
      <c r="I429" s="18">
        <f t="shared" si="43"/>
        <v>24314</v>
      </c>
      <c r="J429" s="18">
        <f t="shared" si="44"/>
        <v>147286</v>
      </c>
      <c r="K429" s="37">
        <f t="shared" si="45"/>
        <v>0.85831002331002326</v>
      </c>
      <c r="L429" s="37">
        <f t="shared" si="46"/>
        <v>-0.99944638694638699</v>
      </c>
      <c r="M429" s="37">
        <f t="shared" si="47"/>
        <v>-0.92600000000000005</v>
      </c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</row>
    <row r="430" spans="1:25" s="17" customFormat="1" ht="12" customHeight="1" x14ac:dyDescent="0.2">
      <c r="B430" s="43" t="s">
        <v>215</v>
      </c>
      <c r="C430" s="17" t="s">
        <v>216</v>
      </c>
      <c r="D430" s="18">
        <v>1000000</v>
      </c>
      <c r="E430" s="18">
        <v>457607</v>
      </c>
      <c r="F430" s="18">
        <v>0</v>
      </c>
      <c r="G430" s="18">
        <v>0</v>
      </c>
      <c r="H430" s="18">
        <v>0</v>
      </c>
      <c r="I430" s="18">
        <f t="shared" si="43"/>
        <v>0</v>
      </c>
      <c r="J430" s="18">
        <f t="shared" si="44"/>
        <v>457607</v>
      </c>
      <c r="K430" s="37">
        <f t="shared" si="45"/>
        <v>1</v>
      </c>
      <c r="L430" s="37">
        <f t="shared" si="46"/>
        <v>-1</v>
      </c>
      <c r="M430" s="37">
        <f t="shared" si="47"/>
        <v>-1</v>
      </c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</row>
    <row r="431" spans="1:25" s="17" customFormat="1" ht="12" customHeight="1" x14ac:dyDescent="0.2">
      <c r="B431" s="43" t="s">
        <v>390</v>
      </c>
      <c r="C431" s="17" t="s">
        <v>391</v>
      </c>
      <c r="D431" s="18">
        <v>0</v>
      </c>
      <c r="E431" s="18">
        <v>0</v>
      </c>
      <c r="F431" s="18">
        <v>0</v>
      </c>
      <c r="G431" s="18">
        <v>0</v>
      </c>
      <c r="H431" s="18">
        <v>0</v>
      </c>
      <c r="I431" s="18">
        <f t="shared" si="43"/>
        <v>0</v>
      </c>
      <c r="J431" s="18">
        <f t="shared" si="44"/>
        <v>0</v>
      </c>
      <c r="K431" s="37" t="str">
        <f t="shared" si="45"/>
        <v>NA</v>
      </c>
      <c r="L431" s="37" t="str">
        <f t="shared" si="46"/>
        <v>NA</v>
      </c>
      <c r="M431" s="37" t="str">
        <f t="shared" si="47"/>
        <v>NA</v>
      </c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</row>
    <row r="432" spans="1:25" s="17" customFormat="1" ht="12" customHeight="1" x14ac:dyDescent="0.2">
      <c r="A432" s="71" t="s">
        <v>392</v>
      </c>
      <c r="B432" s="72"/>
      <c r="C432" s="71"/>
      <c r="D432" s="59">
        <v>81196367.840000004</v>
      </c>
      <c r="E432" s="59">
        <v>83677782.739999995</v>
      </c>
      <c r="F432" s="59">
        <v>5539021.4999999991</v>
      </c>
      <c r="G432" s="59">
        <v>51369234.219999991</v>
      </c>
      <c r="H432" s="59">
        <v>7170894.1100000003</v>
      </c>
      <c r="I432" s="59">
        <f t="shared" si="43"/>
        <v>58540128.329999991</v>
      </c>
      <c r="J432" s="59">
        <f t="shared" si="44"/>
        <v>25137654.410000004</v>
      </c>
      <c r="K432" s="60">
        <f t="shared" si="45"/>
        <v>0.30041013978712416</v>
      </c>
      <c r="L432" s="60">
        <f t="shared" si="46"/>
        <v>-0.93380535049296642</v>
      </c>
      <c r="M432" s="60">
        <f t="shared" si="47"/>
        <v>-0.26332798210565977</v>
      </c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</row>
    <row r="433" spans="1:25" s="17" customFormat="1" ht="12" customHeight="1" x14ac:dyDescent="0.2">
      <c r="A433" s="17" t="s">
        <v>393</v>
      </c>
      <c r="B433" s="43" t="s">
        <v>114</v>
      </c>
      <c r="C433" s="17" t="s">
        <v>113</v>
      </c>
      <c r="D433" s="18">
        <v>0</v>
      </c>
      <c r="E433" s="18">
        <v>0</v>
      </c>
      <c r="F433" s="18">
        <v>58701.43</v>
      </c>
      <c r="G433" s="18">
        <v>653648.69000000006</v>
      </c>
      <c r="H433" s="18">
        <v>0</v>
      </c>
      <c r="I433" s="18">
        <f t="shared" si="43"/>
        <v>653648.69000000006</v>
      </c>
      <c r="J433" s="18">
        <f t="shared" si="44"/>
        <v>-653648.69000000006</v>
      </c>
      <c r="K433" s="37" t="str">
        <f t="shared" si="45"/>
        <v>NA</v>
      </c>
      <c r="L433" s="37" t="str">
        <f t="shared" si="46"/>
        <v>NA</v>
      </c>
      <c r="M433" s="37" t="str">
        <f t="shared" si="47"/>
        <v>NA</v>
      </c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</row>
    <row r="434" spans="1:25" s="17" customFormat="1" ht="12" customHeight="1" x14ac:dyDescent="0.2">
      <c r="B434" s="43" t="s">
        <v>117</v>
      </c>
      <c r="C434" s="17" t="s">
        <v>118</v>
      </c>
      <c r="D434" s="18">
        <v>0</v>
      </c>
      <c r="E434" s="18">
        <v>0</v>
      </c>
      <c r="F434" s="18">
        <v>0</v>
      </c>
      <c r="G434" s="18">
        <v>90812.5</v>
      </c>
      <c r="H434" s="18">
        <v>0</v>
      </c>
      <c r="I434" s="18">
        <f t="shared" si="43"/>
        <v>90812.5</v>
      </c>
      <c r="J434" s="18">
        <f t="shared" si="44"/>
        <v>-90812.5</v>
      </c>
      <c r="K434" s="37" t="str">
        <f t="shared" si="45"/>
        <v>NA</v>
      </c>
      <c r="L434" s="37" t="str">
        <f t="shared" si="46"/>
        <v>NA</v>
      </c>
      <c r="M434" s="37" t="str">
        <f t="shared" si="47"/>
        <v>NA</v>
      </c>
      <c r="O434" s="51"/>
      <c r="P434" s="51"/>
      <c r="Q434" s="51"/>
      <c r="R434" s="54"/>
      <c r="S434" s="54"/>
      <c r="T434" s="54"/>
      <c r="U434" s="54"/>
      <c r="V434" s="54"/>
      <c r="W434" s="51"/>
      <c r="X434" s="51"/>
      <c r="Y434" s="51"/>
    </row>
    <row r="435" spans="1:25" s="17" customFormat="1" ht="12" customHeight="1" x14ac:dyDescent="0.2">
      <c r="B435" s="43" t="s">
        <v>249</v>
      </c>
      <c r="C435" s="17" t="s">
        <v>250</v>
      </c>
      <c r="D435" s="18">
        <v>0</v>
      </c>
      <c r="E435" s="18">
        <v>0</v>
      </c>
      <c r="F435" s="18">
        <v>0</v>
      </c>
      <c r="G435" s="18">
        <v>0</v>
      </c>
      <c r="H435" s="18">
        <v>0</v>
      </c>
      <c r="I435" s="18">
        <f t="shared" si="43"/>
        <v>0</v>
      </c>
      <c r="J435" s="18">
        <f t="shared" si="44"/>
        <v>0</v>
      </c>
      <c r="K435" s="37" t="str">
        <f t="shared" si="45"/>
        <v>NA</v>
      </c>
      <c r="L435" s="37" t="str">
        <f t="shared" si="46"/>
        <v>NA</v>
      </c>
      <c r="M435" s="37" t="str">
        <f t="shared" si="47"/>
        <v>NA</v>
      </c>
      <c r="O435" s="51"/>
      <c r="P435" s="51"/>
      <c r="Q435" s="51"/>
      <c r="R435" s="54"/>
      <c r="S435" s="54"/>
      <c r="T435" s="54"/>
      <c r="U435" s="54"/>
      <c r="V435" s="54"/>
      <c r="W435" s="51"/>
      <c r="X435" s="51"/>
      <c r="Y435" s="51"/>
    </row>
    <row r="436" spans="1:25" s="17" customFormat="1" ht="12" customHeight="1" x14ac:dyDescent="0.2">
      <c r="B436" s="43" t="s">
        <v>127</v>
      </c>
      <c r="C436" s="17" t="s">
        <v>128</v>
      </c>
      <c r="D436" s="18">
        <v>1554748.45</v>
      </c>
      <c r="E436" s="18">
        <v>1554748.45</v>
      </c>
      <c r="F436" s="18">
        <v>113997.23999999999</v>
      </c>
      <c r="G436" s="18">
        <v>1192850.5899999999</v>
      </c>
      <c r="H436" s="18">
        <v>0</v>
      </c>
      <c r="I436" s="18">
        <f t="shared" si="43"/>
        <v>1192850.5899999999</v>
      </c>
      <c r="J436" s="18">
        <f t="shared" si="44"/>
        <v>361897.8600000001</v>
      </c>
      <c r="K436" s="37">
        <f t="shared" si="45"/>
        <v>0.23276939751893633</v>
      </c>
      <c r="L436" s="37">
        <f t="shared" si="46"/>
        <v>-0.92667801662706273</v>
      </c>
      <c r="M436" s="37">
        <f t="shared" si="47"/>
        <v>-7.9323277022723571E-2</v>
      </c>
      <c r="O436" s="51"/>
      <c r="P436" s="51"/>
      <c r="Q436" s="51"/>
      <c r="R436" s="54"/>
      <c r="S436" s="54"/>
      <c r="T436" s="54"/>
      <c r="U436" s="54"/>
      <c r="V436" s="54"/>
      <c r="W436" s="51"/>
      <c r="X436" s="51"/>
      <c r="Y436" s="51"/>
    </row>
    <row r="437" spans="1:25" s="17" customFormat="1" x14ac:dyDescent="0.2">
      <c r="B437" s="43" t="s">
        <v>394</v>
      </c>
      <c r="C437" s="17" t="s">
        <v>395</v>
      </c>
      <c r="D437" s="18">
        <v>224958</v>
      </c>
      <c r="E437" s="18">
        <v>224958</v>
      </c>
      <c r="F437" s="18">
        <v>0</v>
      </c>
      <c r="G437" s="18">
        <v>0</v>
      </c>
      <c r="H437" s="18">
        <v>0</v>
      </c>
      <c r="I437" s="18">
        <f t="shared" si="43"/>
        <v>0</v>
      </c>
      <c r="J437" s="18">
        <f t="shared" si="44"/>
        <v>224958</v>
      </c>
      <c r="K437" s="37">
        <f t="shared" si="45"/>
        <v>1</v>
      </c>
      <c r="L437" s="37">
        <f t="shared" si="46"/>
        <v>-1</v>
      </c>
      <c r="M437" s="37">
        <f t="shared" si="47"/>
        <v>-1</v>
      </c>
      <c r="O437" s="51"/>
      <c r="P437" s="51"/>
      <c r="Q437" s="51"/>
      <c r="R437" s="54"/>
      <c r="S437" s="54"/>
      <c r="T437" s="54"/>
      <c r="U437" s="54"/>
      <c r="V437" s="54"/>
      <c r="W437" s="51"/>
      <c r="X437" s="51"/>
      <c r="Y437" s="51"/>
    </row>
    <row r="438" spans="1:25" s="17" customFormat="1" x14ac:dyDescent="0.2">
      <c r="B438" s="43" t="s">
        <v>261</v>
      </c>
      <c r="C438" s="17" t="s">
        <v>262</v>
      </c>
      <c r="D438" s="18">
        <v>43847</v>
      </c>
      <c r="E438" s="18">
        <v>43847</v>
      </c>
      <c r="F438" s="18">
        <v>0</v>
      </c>
      <c r="G438" s="18">
        <v>0</v>
      </c>
      <c r="H438" s="18">
        <v>0</v>
      </c>
      <c r="I438" s="18">
        <f t="shared" si="43"/>
        <v>0</v>
      </c>
      <c r="J438" s="18">
        <f t="shared" si="44"/>
        <v>43847</v>
      </c>
      <c r="K438" s="37">
        <f t="shared" si="45"/>
        <v>1</v>
      </c>
      <c r="L438" s="37">
        <f t="shared" si="46"/>
        <v>-1</v>
      </c>
      <c r="M438" s="37">
        <f t="shared" si="47"/>
        <v>-1</v>
      </c>
      <c r="O438" s="51"/>
      <c r="P438" s="51"/>
      <c r="Q438" s="51"/>
      <c r="R438" s="54"/>
      <c r="S438" s="54"/>
      <c r="T438" s="54"/>
      <c r="U438" s="54"/>
      <c r="V438" s="54"/>
      <c r="W438" s="51"/>
      <c r="X438" s="51"/>
      <c r="Y438" s="51"/>
    </row>
    <row r="439" spans="1:25" s="17" customFormat="1" x14ac:dyDescent="0.2">
      <c r="B439" s="43" t="s">
        <v>141</v>
      </c>
      <c r="C439" s="17" t="s">
        <v>142</v>
      </c>
      <c r="D439" s="18">
        <v>3328963.39</v>
      </c>
      <c r="E439" s="18">
        <v>3331963.39</v>
      </c>
      <c r="F439" s="18">
        <v>207039.41</v>
      </c>
      <c r="G439" s="18">
        <v>1914041.5400000003</v>
      </c>
      <c r="H439" s="18">
        <v>0</v>
      </c>
      <c r="I439" s="18">
        <f t="shared" si="43"/>
        <v>1914041.5400000003</v>
      </c>
      <c r="J439" s="18">
        <f t="shared" si="44"/>
        <v>1417921.8499999999</v>
      </c>
      <c r="K439" s="37">
        <f t="shared" si="45"/>
        <v>0.42555144941133338</v>
      </c>
      <c r="L439" s="37">
        <f t="shared" si="46"/>
        <v>-0.93786263960121119</v>
      </c>
      <c r="M439" s="37">
        <f t="shared" si="47"/>
        <v>-0.31066173929359997</v>
      </c>
      <c r="O439" s="51"/>
      <c r="P439" s="51"/>
      <c r="Q439" s="51"/>
      <c r="R439" s="54"/>
      <c r="S439" s="54"/>
      <c r="T439" s="54"/>
      <c r="U439" s="54"/>
      <c r="V439" s="54"/>
      <c r="W439" s="51"/>
      <c r="X439" s="51"/>
      <c r="Y439" s="51"/>
    </row>
    <row r="440" spans="1:25" s="17" customFormat="1" x14ac:dyDescent="0.2">
      <c r="B440" s="43" t="s">
        <v>231</v>
      </c>
      <c r="C440" s="17" t="s">
        <v>232</v>
      </c>
      <c r="D440" s="18">
        <v>11610225.26</v>
      </c>
      <c r="E440" s="18">
        <v>11610225.26</v>
      </c>
      <c r="F440" s="18">
        <v>890202.19000000006</v>
      </c>
      <c r="G440" s="18">
        <v>8990433.3600000013</v>
      </c>
      <c r="H440" s="18">
        <v>0</v>
      </c>
      <c r="I440" s="18">
        <f t="shared" si="43"/>
        <v>8990433.3600000013</v>
      </c>
      <c r="J440" s="18">
        <f t="shared" si="44"/>
        <v>2619791.8999999985</v>
      </c>
      <c r="K440" s="37">
        <f t="shared" si="45"/>
        <v>0.22564522576713542</v>
      </c>
      <c r="L440" s="37">
        <f t="shared" si="46"/>
        <v>-0.92332601908535239</v>
      </c>
      <c r="M440" s="37">
        <f t="shared" si="47"/>
        <v>-7.0774270920562543E-2</v>
      </c>
      <c r="O440" s="51"/>
      <c r="P440" s="51"/>
      <c r="Q440" s="51"/>
      <c r="R440" s="54"/>
      <c r="S440" s="54"/>
      <c r="T440" s="54"/>
      <c r="U440" s="54"/>
      <c r="V440" s="54"/>
      <c r="W440" s="51"/>
      <c r="X440" s="51"/>
      <c r="Y440" s="51"/>
    </row>
    <row r="441" spans="1:25" s="17" customFormat="1" x14ac:dyDescent="0.2">
      <c r="B441" s="43" t="s">
        <v>143</v>
      </c>
      <c r="C441" s="17" t="s">
        <v>144</v>
      </c>
      <c r="D441" s="18">
        <v>284380</v>
      </c>
      <c r="E441" s="18">
        <v>284380</v>
      </c>
      <c r="F441" s="18">
        <v>62363.06</v>
      </c>
      <c r="G441" s="18">
        <v>655252.47</v>
      </c>
      <c r="H441" s="18">
        <v>0</v>
      </c>
      <c r="I441" s="18">
        <f t="shared" ref="I441:I442" si="48">SUM(G441:H441)</f>
        <v>655252.47</v>
      </c>
      <c r="J441" s="18">
        <f t="shared" ref="J441:J442" si="49">E441-I441</f>
        <v>-370872.47</v>
      </c>
      <c r="K441" s="37">
        <f t="shared" ref="K441:K442" si="50">IF(E441=0,"NA",J441/E441)</f>
        <v>-1.3041439974681763</v>
      </c>
      <c r="L441" s="37">
        <f t="shared" ref="L441:L442" si="51">IF(E441=0,"NA",(  ( F441 - (E441/$L$6)) / (E441/$L$6)))</f>
        <v>-0.78070518320557003</v>
      </c>
      <c r="M441" s="37">
        <f t="shared" ref="M441:M442" si="52">IF(E441=0,"NA",(  ( G441 - ($M$6*(E441/12))) / ($M$6*(E441/12))))</f>
        <v>1.7649727969618119</v>
      </c>
      <c r="O441" s="51"/>
      <c r="P441" s="51"/>
      <c r="Q441" s="51"/>
      <c r="R441" s="54"/>
      <c r="S441" s="54"/>
      <c r="T441" s="54"/>
      <c r="U441" s="54"/>
      <c r="V441" s="54"/>
      <c r="W441" s="51"/>
      <c r="X441" s="51"/>
      <c r="Y441" s="51"/>
    </row>
    <row r="442" spans="1:25" s="17" customFormat="1" x14ac:dyDescent="0.2">
      <c r="B442" s="43" t="s">
        <v>145</v>
      </c>
      <c r="C442" s="17" t="s">
        <v>146</v>
      </c>
      <c r="D442" s="18">
        <v>10000</v>
      </c>
      <c r="E442" s="18">
        <v>11000</v>
      </c>
      <c r="F442" s="18">
        <v>0</v>
      </c>
      <c r="G442" s="18">
        <v>205.12</v>
      </c>
      <c r="H442" s="18">
        <v>0</v>
      </c>
      <c r="I442" s="18">
        <f t="shared" si="48"/>
        <v>205.12</v>
      </c>
      <c r="J442" s="18">
        <f t="shared" si="49"/>
        <v>10794.88</v>
      </c>
      <c r="K442" s="37">
        <f t="shared" si="50"/>
        <v>0.98135272727272715</v>
      </c>
      <c r="L442" s="37">
        <f t="shared" si="51"/>
        <v>-1</v>
      </c>
      <c r="M442" s="37">
        <f t="shared" si="52"/>
        <v>-0.97762327272727267</v>
      </c>
      <c r="O442" s="51"/>
      <c r="P442" s="51"/>
      <c r="Q442" s="51"/>
      <c r="R442" s="54"/>
      <c r="S442" s="54"/>
      <c r="T442" s="54"/>
      <c r="U442" s="54"/>
      <c r="V442" s="54"/>
      <c r="W442" s="51"/>
      <c r="X442" s="51"/>
      <c r="Y442" s="51"/>
    </row>
    <row r="443" spans="1:25" s="17" customFormat="1" x14ac:dyDescent="0.2">
      <c r="B443" s="43" t="s">
        <v>149</v>
      </c>
      <c r="C443" s="17" t="s">
        <v>150</v>
      </c>
      <c r="D443" s="18">
        <v>2018520</v>
      </c>
      <c r="E443" s="18">
        <v>2018520</v>
      </c>
      <c r="F443" s="18">
        <v>165913.47999999998</v>
      </c>
      <c r="G443" s="18">
        <v>1380099.4899999998</v>
      </c>
      <c r="H443" s="18">
        <v>0</v>
      </c>
      <c r="I443" s="18">
        <f t="shared" ref="I443:I498" si="53">SUM(G443:H443)</f>
        <v>1380099.4899999998</v>
      </c>
      <c r="J443" s="18">
        <f t="shared" ref="J443:J498" si="54">E443-I443</f>
        <v>638420.51000000024</v>
      </c>
      <c r="K443" s="37">
        <f t="shared" ref="K443:K498" si="55">IF(E443=0,"NA",J443/E443)</f>
        <v>0.31628148841725634</v>
      </c>
      <c r="L443" s="37">
        <f t="shared" ref="L443:L498" si="56">IF(E443=0,"NA",(  ( F443 - (E443/$L$6)) / (E443/$L$6)))</f>
        <v>-0.9178043913362266</v>
      </c>
      <c r="M443" s="37">
        <f t="shared" ref="M443:M498" si="57">IF(E443=0,"NA",(  ( G443 - ($M$6*(E443/12))) / ($M$6*(E443/12))))</f>
        <v>-0.17953778610070759</v>
      </c>
      <c r="O443" s="51"/>
      <c r="P443" s="51"/>
      <c r="Q443" s="51"/>
      <c r="R443" s="54"/>
      <c r="S443" s="54"/>
      <c r="T443" s="54"/>
      <c r="U443" s="54"/>
      <c r="V443" s="54"/>
      <c r="W443" s="51"/>
      <c r="X443" s="51"/>
      <c r="Y443" s="51"/>
    </row>
    <row r="444" spans="1:25" s="17" customFormat="1" x14ac:dyDescent="0.2">
      <c r="B444" s="43" t="s">
        <v>151</v>
      </c>
      <c r="C444" s="17" t="s">
        <v>152</v>
      </c>
      <c r="D444" s="18">
        <v>3123804.0100000002</v>
      </c>
      <c r="E444" s="18">
        <v>3123804.0100000002</v>
      </c>
      <c r="F444" s="18">
        <v>230258.52</v>
      </c>
      <c r="G444" s="18">
        <v>2182496.4699999997</v>
      </c>
      <c r="H444" s="18">
        <v>0</v>
      </c>
      <c r="I444" s="18">
        <f t="shared" si="53"/>
        <v>2182496.4699999997</v>
      </c>
      <c r="J444" s="18">
        <f t="shared" si="54"/>
        <v>941307.5400000005</v>
      </c>
      <c r="K444" s="37">
        <f t="shared" si="55"/>
        <v>0.30133373828404825</v>
      </c>
      <c r="L444" s="37">
        <f t="shared" si="56"/>
        <v>-0.92628906318613757</v>
      </c>
      <c r="M444" s="37">
        <f t="shared" si="57"/>
        <v>-0.16160048594085796</v>
      </c>
      <c r="O444" s="51"/>
      <c r="P444" s="51"/>
      <c r="Q444" s="51"/>
      <c r="R444" s="54"/>
      <c r="S444" s="54"/>
      <c r="T444" s="54"/>
      <c r="U444" s="54"/>
      <c r="V444" s="54"/>
      <c r="W444" s="51"/>
      <c r="X444" s="51"/>
      <c r="Y444" s="51"/>
    </row>
    <row r="445" spans="1:25" s="17" customFormat="1" x14ac:dyDescent="0.2">
      <c r="B445" s="43" t="s">
        <v>396</v>
      </c>
      <c r="C445" s="17" t="s">
        <v>397</v>
      </c>
      <c r="D445" s="18">
        <v>0</v>
      </c>
      <c r="E445" s="18">
        <v>0</v>
      </c>
      <c r="F445" s="18">
        <v>15338.28</v>
      </c>
      <c r="G445" s="18">
        <v>136731.64000000001</v>
      </c>
      <c r="H445" s="18">
        <v>0</v>
      </c>
      <c r="I445" s="18">
        <f t="shared" si="53"/>
        <v>136731.64000000001</v>
      </c>
      <c r="J445" s="18">
        <f t="shared" si="54"/>
        <v>-136731.64000000001</v>
      </c>
      <c r="K445" s="37" t="str">
        <f t="shared" si="55"/>
        <v>NA</v>
      </c>
      <c r="L445" s="37" t="str">
        <f t="shared" si="56"/>
        <v>NA</v>
      </c>
      <c r="M445" s="37" t="str">
        <f t="shared" si="57"/>
        <v>NA</v>
      </c>
      <c r="O445" s="51"/>
      <c r="P445" s="51"/>
      <c r="Q445" s="51"/>
      <c r="R445" s="54"/>
      <c r="S445" s="54"/>
      <c r="T445" s="54"/>
      <c r="U445" s="54"/>
      <c r="V445" s="54"/>
      <c r="W445" s="51"/>
      <c r="X445" s="51"/>
      <c r="Y445" s="51"/>
    </row>
    <row r="446" spans="1:25" s="17" customFormat="1" x14ac:dyDescent="0.2">
      <c r="B446" s="43" t="s">
        <v>153</v>
      </c>
      <c r="C446" s="17" t="s">
        <v>154</v>
      </c>
      <c r="D446" s="18">
        <v>10000</v>
      </c>
      <c r="E446" s="18">
        <v>10000</v>
      </c>
      <c r="F446" s="18">
        <v>0</v>
      </c>
      <c r="G446" s="18">
        <v>0</v>
      </c>
      <c r="H446" s="18">
        <v>0</v>
      </c>
      <c r="I446" s="18">
        <f t="shared" si="53"/>
        <v>0</v>
      </c>
      <c r="J446" s="18">
        <f t="shared" si="54"/>
        <v>10000</v>
      </c>
      <c r="K446" s="37">
        <f t="shared" si="55"/>
        <v>1</v>
      </c>
      <c r="L446" s="37">
        <f t="shared" si="56"/>
        <v>-1</v>
      </c>
      <c r="M446" s="37">
        <f t="shared" si="57"/>
        <v>-1</v>
      </c>
      <c r="O446" s="51"/>
      <c r="P446" s="51"/>
      <c r="Q446" s="51"/>
      <c r="R446" s="54"/>
      <c r="S446" s="54"/>
      <c r="T446" s="54"/>
      <c r="U446" s="54"/>
      <c r="V446" s="54"/>
      <c r="W446" s="51"/>
      <c r="X446" s="51"/>
      <c r="Y446" s="51"/>
    </row>
    <row r="447" spans="1:25" s="17" customFormat="1" x14ac:dyDescent="0.2">
      <c r="B447" s="43" t="s">
        <v>269</v>
      </c>
      <c r="C447" s="17" t="s">
        <v>270</v>
      </c>
      <c r="D447" s="18">
        <v>555000</v>
      </c>
      <c r="E447" s="18">
        <v>555000</v>
      </c>
      <c r="F447" s="18">
        <v>0</v>
      </c>
      <c r="G447" s="18">
        <v>0</v>
      </c>
      <c r="H447" s="18">
        <v>0</v>
      </c>
      <c r="I447" s="18">
        <f t="shared" si="53"/>
        <v>0</v>
      </c>
      <c r="J447" s="18">
        <f t="shared" si="54"/>
        <v>555000</v>
      </c>
      <c r="K447" s="37">
        <f t="shared" si="55"/>
        <v>1</v>
      </c>
      <c r="L447" s="37">
        <f t="shared" si="56"/>
        <v>-1</v>
      </c>
      <c r="M447" s="37">
        <f t="shared" si="57"/>
        <v>-1</v>
      </c>
      <c r="O447" s="51"/>
      <c r="P447" s="51"/>
      <c r="Q447" s="51"/>
      <c r="R447" s="54"/>
      <c r="S447" s="54"/>
      <c r="T447" s="54"/>
      <c r="U447" s="54"/>
      <c r="V447" s="54"/>
      <c r="W447" s="51"/>
      <c r="X447" s="51"/>
      <c r="Y447" s="51"/>
    </row>
    <row r="448" spans="1:25" s="17" customFormat="1" x14ac:dyDescent="0.2">
      <c r="B448" s="43" t="s">
        <v>163</v>
      </c>
      <c r="C448" s="17" t="s">
        <v>164</v>
      </c>
      <c r="D448" s="18">
        <v>454181.31999999995</v>
      </c>
      <c r="E448" s="18">
        <v>454181.31999999995</v>
      </c>
      <c r="F448" s="18">
        <v>50540.100000000006</v>
      </c>
      <c r="G448" s="18">
        <v>509625.53</v>
      </c>
      <c r="H448" s="18">
        <v>0</v>
      </c>
      <c r="I448" s="18">
        <f t="shared" si="53"/>
        <v>509625.53</v>
      </c>
      <c r="J448" s="18">
        <f t="shared" si="54"/>
        <v>-55444.210000000079</v>
      </c>
      <c r="K448" s="37">
        <f t="shared" si="55"/>
        <v>-0.12207505583893254</v>
      </c>
      <c r="L448" s="37">
        <f t="shared" si="56"/>
        <v>-0.88872263614892844</v>
      </c>
      <c r="M448" s="37">
        <f t="shared" si="57"/>
        <v>0.34649006700671903</v>
      </c>
      <c r="O448" s="51"/>
      <c r="P448" s="51"/>
      <c r="Q448" s="51"/>
      <c r="R448" s="54"/>
      <c r="S448" s="54"/>
      <c r="T448" s="54"/>
      <c r="U448" s="54"/>
      <c r="V448" s="54"/>
      <c r="W448" s="51"/>
      <c r="X448" s="51"/>
      <c r="Y448" s="51"/>
    </row>
    <row r="449" spans="2:25" s="17" customFormat="1" x14ac:dyDescent="0.2">
      <c r="B449" s="43" t="s">
        <v>165</v>
      </c>
      <c r="C449" s="17" t="s">
        <v>166</v>
      </c>
      <c r="D449" s="18">
        <v>1214081.76</v>
      </c>
      <c r="E449" s="18">
        <v>1590906.96</v>
      </c>
      <c r="F449" s="18">
        <v>16229.59</v>
      </c>
      <c r="G449" s="18">
        <v>824833.73</v>
      </c>
      <c r="H449" s="18">
        <v>270300.96000000002</v>
      </c>
      <c r="I449" s="18">
        <f t="shared" si="53"/>
        <v>1095134.69</v>
      </c>
      <c r="J449" s="18">
        <f t="shared" si="54"/>
        <v>495772.27</v>
      </c>
      <c r="K449" s="37">
        <f t="shared" si="55"/>
        <v>0.31162870140438637</v>
      </c>
      <c r="L449" s="37">
        <f t="shared" si="56"/>
        <v>-0.98979852976443072</v>
      </c>
      <c r="M449" s="37">
        <f t="shared" si="57"/>
        <v>-0.37783886745960299</v>
      </c>
      <c r="O449" s="51"/>
      <c r="P449" s="51"/>
      <c r="Q449" s="51"/>
      <c r="R449" s="54"/>
      <c r="S449" s="54"/>
      <c r="T449" s="54"/>
      <c r="U449" s="54"/>
      <c r="V449" s="54"/>
      <c r="W449" s="51"/>
      <c r="X449" s="51"/>
      <c r="Y449" s="51"/>
    </row>
    <row r="450" spans="2:25" s="17" customFormat="1" x14ac:dyDescent="0.2">
      <c r="B450" s="43" t="s">
        <v>169</v>
      </c>
      <c r="C450" s="17" t="s">
        <v>170</v>
      </c>
      <c r="D450" s="18">
        <v>60000</v>
      </c>
      <c r="E450" s="18">
        <v>60000</v>
      </c>
      <c r="F450" s="18">
        <v>0</v>
      </c>
      <c r="G450" s="18">
        <v>359.14</v>
      </c>
      <c r="H450" s="18">
        <v>2995</v>
      </c>
      <c r="I450" s="18">
        <f t="shared" si="53"/>
        <v>3354.14</v>
      </c>
      <c r="J450" s="18">
        <f t="shared" si="54"/>
        <v>56645.86</v>
      </c>
      <c r="K450" s="37">
        <f t="shared" si="55"/>
        <v>0.94409766666666672</v>
      </c>
      <c r="L450" s="37">
        <f t="shared" si="56"/>
        <v>-1</v>
      </c>
      <c r="M450" s="37">
        <f t="shared" si="57"/>
        <v>-0.99281720000000007</v>
      </c>
      <c r="O450" s="51"/>
      <c r="P450" s="51"/>
      <c r="Q450" s="51"/>
      <c r="R450" s="54"/>
      <c r="S450" s="54"/>
      <c r="T450" s="54"/>
      <c r="U450" s="54"/>
      <c r="V450" s="54"/>
      <c r="W450" s="51"/>
      <c r="X450" s="51"/>
      <c r="Y450" s="51"/>
    </row>
    <row r="451" spans="2:25" s="17" customFormat="1" x14ac:dyDescent="0.2">
      <c r="B451" s="43" t="s">
        <v>173</v>
      </c>
      <c r="C451" s="17" t="s">
        <v>174</v>
      </c>
      <c r="D451" s="18">
        <v>0</v>
      </c>
      <c r="E451" s="18">
        <v>0</v>
      </c>
      <c r="F451" s="18">
        <v>0</v>
      </c>
      <c r="G451" s="18">
        <v>0</v>
      </c>
      <c r="H451" s="18">
        <v>0</v>
      </c>
      <c r="I451" s="18">
        <f t="shared" si="53"/>
        <v>0</v>
      </c>
      <c r="J451" s="18">
        <f t="shared" si="54"/>
        <v>0</v>
      </c>
      <c r="K451" s="37" t="str">
        <f t="shared" si="55"/>
        <v>NA</v>
      </c>
      <c r="L451" s="37" t="str">
        <f t="shared" si="56"/>
        <v>NA</v>
      </c>
      <c r="M451" s="37" t="str">
        <f t="shared" si="57"/>
        <v>NA</v>
      </c>
      <c r="O451" s="51"/>
      <c r="P451" s="51"/>
      <c r="Q451" s="51"/>
      <c r="R451" s="54"/>
      <c r="S451" s="54"/>
      <c r="T451" s="54"/>
      <c r="U451" s="54"/>
      <c r="V451" s="54"/>
      <c r="W451" s="51"/>
      <c r="X451" s="51"/>
      <c r="Y451" s="51"/>
    </row>
    <row r="452" spans="2:25" s="17" customFormat="1" x14ac:dyDescent="0.2">
      <c r="B452" s="43" t="s">
        <v>239</v>
      </c>
      <c r="C452" s="17" t="s">
        <v>240</v>
      </c>
      <c r="D452" s="18">
        <v>44131.5</v>
      </c>
      <c r="E452" s="18">
        <v>2108553.61</v>
      </c>
      <c r="F452" s="18">
        <v>154934.01999999999</v>
      </c>
      <c r="G452" s="18">
        <v>1749363.55</v>
      </c>
      <c r="H452" s="18">
        <v>356426.58</v>
      </c>
      <c r="I452" s="18">
        <f t="shared" si="53"/>
        <v>2105790.13</v>
      </c>
      <c r="J452" s="18">
        <f t="shared" si="54"/>
        <v>2763.4799999999814</v>
      </c>
      <c r="K452" s="37">
        <f t="shared" si="55"/>
        <v>1.3106045712539325E-3</v>
      </c>
      <c r="L452" s="37">
        <f t="shared" si="56"/>
        <v>-0.92652118529725214</v>
      </c>
      <c r="M452" s="37">
        <f t="shared" si="57"/>
        <v>-4.4188347670228922E-3</v>
      </c>
      <c r="O452" s="51"/>
      <c r="P452" s="51"/>
      <c r="Q452" s="51"/>
      <c r="R452" s="54"/>
      <c r="S452" s="54"/>
      <c r="T452" s="54"/>
      <c r="U452" s="54"/>
      <c r="V452" s="54"/>
      <c r="W452" s="51"/>
      <c r="X452" s="51"/>
      <c r="Y452" s="51"/>
    </row>
    <row r="453" spans="2:25" s="17" customFormat="1" x14ac:dyDescent="0.2">
      <c r="B453" s="43" t="s">
        <v>175</v>
      </c>
      <c r="C453" s="17" t="s">
        <v>176</v>
      </c>
      <c r="D453" s="18">
        <v>0</v>
      </c>
      <c r="E453" s="18">
        <v>0</v>
      </c>
      <c r="F453" s="18">
        <v>0</v>
      </c>
      <c r="G453" s="18">
        <v>0</v>
      </c>
      <c r="H453" s="18">
        <v>0</v>
      </c>
      <c r="I453" s="18">
        <f t="shared" si="53"/>
        <v>0</v>
      </c>
      <c r="J453" s="18">
        <f t="shared" si="54"/>
        <v>0</v>
      </c>
      <c r="K453" s="37" t="str">
        <f t="shared" si="55"/>
        <v>NA</v>
      </c>
      <c r="L453" s="37" t="str">
        <f t="shared" si="56"/>
        <v>NA</v>
      </c>
      <c r="M453" s="37" t="str">
        <f t="shared" si="57"/>
        <v>NA</v>
      </c>
      <c r="O453" s="51"/>
      <c r="P453" s="51"/>
      <c r="Q453" s="51"/>
      <c r="R453" s="54"/>
      <c r="S453" s="54"/>
      <c r="T453" s="54"/>
      <c r="U453" s="54"/>
      <c r="V453" s="54"/>
      <c r="W453" s="51"/>
      <c r="X453" s="51"/>
      <c r="Y453" s="51"/>
    </row>
    <row r="454" spans="2:25" s="17" customFormat="1" x14ac:dyDescent="0.2">
      <c r="B454" s="43" t="s">
        <v>177</v>
      </c>
      <c r="C454" s="17" t="s">
        <v>178</v>
      </c>
      <c r="D454" s="18">
        <v>0</v>
      </c>
      <c r="E454" s="18">
        <v>0</v>
      </c>
      <c r="F454" s="18">
        <v>0</v>
      </c>
      <c r="G454" s="18">
        <v>0</v>
      </c>
      <c r="H454" s="18">
        <v>0</v>
      </c>
      <c r="I454" s="18">
        <f t="shared" si="53"/>
        <v>0</v>
      </c>
      <c r="J454" s="18">
        <f t="shared" si="54"/>
        <v>0</v>
      </c>
      <c r="K454" s="37" t="str">
        <f t="shared" si="55"/>
        <v>NA</v>
      </c>
      <c r="L454" s="37" t="str">
        <f t="shared" si="56"/>
        <v>NA</v>
      </c>
      <c r="M454" s="37" t="str">
        <f t="shared" si="57"/>
        <v>NA</v>
      </c>
      <c r="O454" s="51"/>
      <c r="P454" s="51"/>
      <c r="Q454" s="51"/>
      <c r="R454" s="54"/>
      <c r="S454" s="54"/>
      <c r="T454" s="54"/>
      <c r="U454" s="54"/>
      <c r="V454" s="54"/>
      <c r="W454" s="51"/>
      <c r="X454" s="51"/>
      <c r="Y454" s="51"/>
    </row>
    <row r="455" spans="2:25" s="17" customFormat="1" x14ac:dyDescent="0.2">
      <c r="B455" s="43" t="s">
        <v>179</v>
      </c>
      <c r="C455" s="17" t="s">
        <v>180</v>
      </c>
      <c r="D455" s="18">
        <v>2983923.94</v>
      </c>
      <c r="E455" s="18">
        <v>2033401.5</v>
      </c>
      <c r="F455" s="18">
        <v>41131.32</v>
      </c>
      <c r="G455" s="18">
        <v>1527674.55</v>
      </c>
      <c r="H455" s="18">
        <v>174424.27</v>
      </c>
      <c r="I455" s="18">
        <f t="shared" si="53"/>
        <v>1702098.82</v>
      </c>
      <c r="J455" s="18">
        <f t="shared" si="54"/>
        <v>331302.67999999993</v>
      </c>
      <c r="K455" s="37">
        <f t="shared" si="55"/>
        <v>0.16293028209136265</v>
      </c>
      <c r="L455" s="37">
        <f t="shared" si="56"/>
        <v>-0.97977216009725576</v>
      </c>
      <c r="M455" s="37">
        <f t="shared" si="57"/>
        <v>-9.8451801083062021E-2</v>
      </c>
      <c r="O455" s="51"/>
      <c r="P455" s="51"/>
      <c r="Q455" s="51"/>
      <c r="R455" s="54"/>
      <c r="S455" s="54"/>
      <c r="T455" s="54"/>
      <c r="U455" s="54"/>
      <c r="V455" s="54"/>
      <c r="W455" s="51"/>
      <c r="X455" s="51"/>
      <c r="Y455" s="51"/>
    </row>
    <row r="456" spans="2:25" s="17" customFormat="1" x14ac:dyDescent="0.2">
      <c r="B456" s="43" t="s">
        <v>181</v>
      </c>
      <c r="C456" s="17" t="s">
        <v>182</v>
      </c>
      <c r="D456" s="18">
        <v>1260</v>
      </c>
      <c r="E456" s="18">
        <v>6260</v>
      </c>
      <c r="F456" s="18">
        <v>0</v>
      </c>
      <c r="G456" s="18">
        <v>3884.5</v>
      </c>
      <c r="H456" s="18">
        <v>0</v>
      </c>
      <c r="I456" s="18">
        <f t="shared" si="53"/>
        <v>3884.5</v>
      </c>
      <c r="J456" s="18">
        <f t="shared" si="54"/>
        <v>2375.5</v>
      </c>
      <c r="K456" s="37">
        <f t="shared" si="55"/>
        <v>0.37947284345047921</v>
      </c>
      <c r="L456" s="37">
        <f t="shared" si="56"/>
        <v>-1</v>
      </c>
      <c r="M456" s="37">
        <f t="shared" si="57"/>
        <v>-0.25536741214057501</v>
      </c>
      <c r="O456" s="51"/>
      <c r="P456" s="51"/>
      <c r="Q456" s="51"/>
      <c r="R456" s="54"/>
      <c r="S456" s="54"/>
      <c r="T456" s="54"/>
      <c r="U456" s="54"/>
      <c r="V456" s="54"/>
      <c r="W456" s="51"/>
      <c r="X456" s="51"/>
      <c r="Y456" s="51"/>
    </row>
    <row r="457" spans="2:25" s="17" customFormat="1" x14ac:dyDescent="0.2">
      <c r="B457" s="43" t="s">
        <v>183</v>
      </c>
      <c r="C457" s="17" t="s">
        <v>184</v>
      </c>
      <c r="D457" s="18">
        <v>210000</v>
      </c>
      <c r="E457" s="18">
        <v>235000</v>
      </c>
      <c r="F457" s="18">
        <v>1261.3200000000002</v>
      </c>
      <c r="G457" s="18">
        <v>51049</v>
      </c>
      <c r="H457" s="18">
        <v>299.39</v>
      </c>
      <c r="I457" s="18">
        <f t="shared" si="53"/>
        <v>51348.39</v>
      </c>
      <c r="J457" s="18">
        <f t="shared" si="54"/>
        <v>183651.61</v>
      </c>
      <c r="K457" s="37">
        <f t="shared" si="55"/>
        <v>0.78149621276595738</v>
      </c>
      <c r="L457" s="37">
        <f t="shared" si="56"/>
        <v>-0.99463268085106382</v>
      </c>
      <c r="M457" s="37">
        <f t="shared" si="57"/>
        <v>-0.73932425531914892</v>
      </c>
      <c r="O457" s="51"/>
      <c r="P457" s="51"/>
      <c r="Q457" s="51"/>
      <c r="R457" s="54"/>
      <c r="S457" s="54"/>
      <c r="T457" s="54"/>
      <c r="U457" s="54"/>
      <c r="V457" s="54"/>
      <c r="W457" s="51"/>
      <c r="X457" s="51"/>
      <c r="Y457" s="51"/>
    </row>
    <row r="458" spans="2:25" s="17" customFormat="1" x14ac:dyDescent="0.2">
      <c r="B458" s="43" t="s">
        <v>189</v>
      </c>
      <c r="C458" s="17" t="s">
        <v>190</v>
      </c>
      <c r="D458" s="18">
        <v>633635.77</v>
      </c>
      <c r="E458" s="18">
        <v>660137.94000000006</v>
      </c>
      <c r="F458" s="18">
        <v>-3432.51</v>
      </c>
      <c r="G458" s="18">
        <v>26680.9</v>
      </c>
      <c r="H458" s="18">
        <v>63545.600000000006</v>
      </c>
      <c r="I458" s="18">
        <f t="shared" si="53"/>
        <v>90226.5</v>
      </c>
      <c r="J458" s="18">
        <f t="shared" si="54"/>
        <v>569911.44000000006</v>
      </c>
      <c r="K458" s="37">
        <f t="shared" si="55"/>
        <v>0.86332174757293911</v>
      </c>
      <c r="L458" s="37">
        <f t="shared" si="56"/>
        <v>-1.0051996859929002</v>
      </c>
      <c r="M458" s="37">
        <f t="shared" si="57"/>
        <v>-0.95149940935071842</v>
      </c>
      <c r="O458" s="51"/>
      <c r="P458" s="51"/>
      <c r="Q458" s="51"/>
      <c r="R458" s="54"/>
      <c r="S458" s="54"/>
      <c r="T458" s="54"/>
      <c r="U458" s="54"/>
      <c r="V458" s="54"/>
      <c r="W458" s="51"/>
      <c r="X458" s="51"/>
      <c r="Y458" s="51"/>
    </row>
    <row r="459" spans="2:25" s="17" customFormat="1" x14ac:dyDescent="0.2">
      <c r="B459" s="43" t="s">
        <v>191</v>
      </c>
      <c r="C459" s="17" t="s">
        <v>192</v>
      </c>
      <c r="D459" s="18">
        <v>0</v>
      </c>
      <c r="E459" s="18">
        <v>2000</v>
      </c>
      <c r="F459" s="18">
        <v>0</v>
      </c>
      <c r="G459" s="18">
        <v>1438.4</v>
      </c>
      <c r="H459" s="18">
        <v>0</v>
      </c>
      <c r="I459" s="18">
        <f t="shared" si="53"/>
        <v>1438.4</v>
      </c>
      <c r="J459" s="18">
        <f t="shared" si="54"/>
        <v>561.59999999999991</v>
      </c>
      <c r="K459" s="37">
        <f t="shared" si="55"/>
        <v>0.28079999999999994</v>
      </c>
      <c r="L459" s="37">
        <f t="shared" si="56"/>
        <v>-1</v>
      </c>
      <c r="M459" s="37">
        <f t="shared" si="57"/>
        <v>-0.13695999999999986</v>
      </c>
      <c r="O459" s="51"/>
      <c r="P459" s="51"/>
      <c r="Q459" s="51"/>
      <c r="R459" s="54"/>
      <c r="S459" s="54"/>
      <c r="T459" s="54"/>
      <c r="U459" s="54"/>
      <c r="V459" s="54"/>
      <c r="W459" s="51"/>
      <c r="X459" s="51"/>
      <c r="Y459" s="51"/>
    </row>
    <row r="460" spans="2:25" s="17" customFormat="1" x14ac:dyDescent="0.2">
      <c r="B460" s="43" t="s">
        <v>193</v>
      </c>
      <c r="C460" s="17" t="s">
        <v>194</v>
      </c>
      <c r="D460" s="18">
        <v>0</v>
      </c>
      <c r="E460" s="18">
        <v>651621.86</v>
      </c>
      <c r="F460" s="18">
        <v>15706.51</v>
      </c>
      <c r="G460" s="18">
        <v>642024.37</v>
      </c>
      <c r="H460" s="18">
        <v>1075</v>
      </c>
      <c r="I460" s="18">
        <f t="shared" si="53"/>
        <v>643099.37</v>
      </c>
      <c r="J460" s="18">
        <f t="shared" si="54"/>
        <v>8522.4899999999907</v>
      </c>
      <c r="K460" s="37">
        <f t="shared" si="55"/>
        <v>1.3078889035429215E-2</v>
      </c>
      <c r="L460" s="37">
        <f t="shared" si="56"/>
        <v>-0.97589628131873907</v>
      </c>
      <c r="M460" s="37">
        <f t="shared" si="57"/>
        <v>0.18232565739890921</v>
      </c>
      <c r="O460" s="51"/>
      <c r="P460" s="51"/>
      <c r="Q460" s="51"/>
      <c r="R460" s="54"/>
      <c r="S460" s="54"/>
      <c r="T460" s="54"/>
      <c r="U460" s="54"/>
      <c r="V460" s="54"/>
      <c r="W460" s="51"/>
      <c r="X460" s="51"/>
      <c r="Y460" s="51"/>
    </row>
    <row r="461" spans="2:25" s="17" customFormat="1" x14ac:dyDescent="0.2">
      <c r="B461" s="43" t="s">
        <v>195</v>
      </c>
      <c r="C461" s="17" t="s">
        <v>196</v>
      </c>
      <c r="D461" s="18">
        <v>133000</v>
      </c>
      <c r="E461" s="18">
        <v>132000</v>
      </c>
      <c r="F461" s="18">
        <v>996.18</v>
      </c>
      <c r="G461" s="18">
        <v>18208.38</v>
      </c>
      <c r="H461" s="18">
        <v>8113.44</v>
      </c>
      <c r="I461" s="18">
        <f t="shared" si="53"/>
        <v>26321.82</v>
      </c>
      <c r="J461" s="18">
        <f t="shared" si="54"/>
        <v>105678.18</v>
      </c>
      <c r="K461" s="37">
        <f t="shared" si="55"/>
        <v>0.80059227272727262</v>
      </c>
      <c r="L461" s="37">
        <f t="shared" si="56"/>
        <v>-0.99245318181818187</v>
      </c>
      <c r="M461" s="37">
        <f t="shared" si="57"/>
        <v>-0.83446927272727267</v>
      </c>
      <c r="O461" s="51"/>
      <c r="P461" s="51"/>
      <c r="Q461" s="51"/>
      <c r="R461" s="54"/>
      <c r="S461" s="54"/>
      <c r="T461" s="54"/>
      <c r="U461" s="54"/>
      <c r="V461" s="54"/>
      <c r="W461" s="51"/>
      <c r="X461" s="51"/>
      <c r="Y461" s="51"/>
    </row>
    <row r="462" spans="2:25" s="17" customFormat="1" x14ac:dyDescent="0.2">
      <c r="B462" s="43" t="s">
        <v>197</v>
      </c>
      <c r="C462" s="17" t="s">
        <v>198</v>
      </c>
      <c r="D462" s="18">
        <v>42000</v>
      </c>
      <c r="E462" s="18">
        <v>39050</v>
      </c>
      <c r="F462" s="18">
        <v>2853.76</v>
      </c>
      <c r="G462" s="18">
        <v>21659.89</v>
      </c>
      <c r="H462" s="18">
        <v>10999.53</v>
      </c>
      <c r="I462" s="18">
        <f t="shared" si="53"/>
        <v>32659.42</v>
      </c>
      <c r="J462" s="18">
        <f t="shared" si="54"/>
        <v>6390.5800000000017</v>
      </c>
      <c r="K462" s="37">
        <f t="shared" si="55"/>
        <v>0.1636512163892446</v>
      </c>
      <c r="L462" s="37">
        <f t="shared" si="56"/>
        <v>-0.92692035851472465</v>
      </c>
      <c r="M462" s="37">
        <f t="shared" si="57"/>
        <v>-0.33439518565941095</v>
      </c>
      <c r="O462" s="51"/>
      <c r="P462" s="51"/>
      <c r="Q462" s="51"/>
      <c r="R462" s="54"/>
      <c r="S462" s="54"/>
      <c r="T462" s="54"/>
      <c r="U462" s="54"/>
      <c r="V462" s="54"/>
      <c r="W462" s="51"/>
      <c r="X462" s="51"/>
      <c r="Y462" s="51"/>
    </row>
    <row r="463" spans="2:25" s="17" customFormat="1" x14ac:dyDescent="0.2">
      <c r="B463" s="43" t="s">
        <v>203</v>
      </c>
      <c r="C463" s="17" t="s">
        <v>204</v>
      </c>
      <c r="D463" s="18">
        <v>0</v>
      </c>
      <c r="E463" s="18">
        <v>2500</v>
      </c>
      <c r="F463" s="18">
        <v>0</v>
      </c>
      <c r="G463" s="18">
        <v>1531.01</v>
      </c>
      <c r="H463" s="18">
        <v>1181.4100000000001</v>
      </c>
      <c r="I463" s="18">
        <f t="shared" si="53"/>
        <v>2712.42</v>
      </c>
      <c r="J463" s="18">
        <f t="shared" si="54"/>
        <v>-212.42000000000007</v>
      </c>
      <c r="K463" s="37">
        <f t="shared" si="55"/>
        <v>-8.496800000000003E-2</v>
      </c>
      <c r="L463" s="37">
        <f t="shared" si="56"/>
        <v>-1</v>
      </c>
      <c r="M463" s="37">
        <f t="shared" si="57"/>
        <v>-0.26511520000000005</v>
      </c>
      <c r="O463" s="51"/>
      <c r="P463" s="51"/>
      <c r="Q463" s="51"/>
      <c r="R463" s="54"/>
      <c r="S463" s="54"/>
      <c r="T463" s="54"/>
      <c r="U463" s="54"/>
      <c r="V463" s="54"/>
      <c r="W463" s="51"/>
      <c r="X463" s="51"/>
      <c r="Y463" s="51"/>
    </row>
    <row r="464" spans="2:25" s="17" customFormat="1" x14ac:dyDescent="0.2">
      <c r="B464" s="43" t="s">
        <v>209</v>
      </c>
      <c r="C464" s="17" t="s">
        <v>210</v>
      </c>
      <c r="D464" s="18">
        <v>45000</v>
      </c>
      <c r="E464" s="18">
        <v>45000</v>
      </c>
      <c r="F464" s="18">
        <v>0</v>
      </c>
      <c r="G464" s="18">
        <v>0</v>
      </c>
      <c r="H464" s="18">
        <v>9661.3799999999992</v>
      </c>
      <c r="I464" s="18">
        <f t="shared" si="53"/>
        <v>9661.3799999999992</v>
      </c>
      <c r="J464" s="18">
        <f t="shared" si="54"/>
        <v>35338.620000000003</v>
      </c>
      <c r="K464" s="37">
        <f t="shared" si="55"/>
        <v>0.7853026666666667</v>
      </c>
      <c r="L464" s="37">
        <f t="shared" si="56"/>
        <v>-1</v>
      </c>
      <c r="M464" s="37">
        <f t="shared" si="57"/>
        <v>-1</v>
      </c>
      <c r="O464" s="51"/>
      <c r="P464" s="51"/>
      <c r="Q464" s="51"/>
      <c r="R464" s="54"/>
      <c r="S464" s="54"/>
      <c r="T464" s="54"/>
      <c r="U464" s="54"/>
      <c r="V464" s="54"/>
      <c r="W464" s="51"/>
      <c r="X464" s="51"/>
      <c r="Y464" s="51"/>
    </row>
    <row r="465" spans="1:25" s="17" customFormat="1" x14ac:dyDescent="0.2">
      <c r="B465" s="43" t="s">
        <v>245</v>
      </c>
      <c r="C465" s="17" t="s">
        <v>246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f t="shared" si="53"/>
        <v>0</v>
      </c>
      <c r="J465" s="18">
        <f t="shared" si="54"/>
        <v>0</v>
      </c>
      <c r="K465" s="37" t="str">
        <f t="shared" si="55"/>
        <v>NA</v>
      </c>
      <c r="L465" s="37" t="str">
        <f t="shared" si="56"/>
        <v>NA</v>
      </c>
      <c r="M465" s="37" t="str">
        <f t="shared" si="57"/>
        <v>NA</v>
      </c>
      <c r="O465" s="51"/>
      <c r="P465" s="51"/>
      <c r="Q465" s="51"/>
      <c r="R465" s="54"/>
      <c r="S465" s="54"/>
      <c r="T465" s="54"/>
      <c r="U465" s="54"/>
      <c r="V465" s="54"/>
      <c r="W465" s="51"/>
      <c r="X465" s="51"/>
      <c r="Y465" s="51"/>
    </row>
    <row r="466" spans="1:25" s="17" customFormat="1" x14ac:dyDescent="0.2">
      <c r="B466" s="43" t="s">
        <v>213</v>
      </c>
      <c r="C466" s="17" t="s">
        <v>214</v>
      </c>
      <c r="D466" s="18">
        <v>310868.99</v>
      </c>
      <c r="E466" s="18">
        <v>310868.99</v>
      </c>
      <c r="F466" s="18">
        <v>1500</v>
      </c>
      <c r="G466" s="18">
        <v>48101</v>
      </c>
      <c r="H466" s="18">
        <v>3797.12</v>
      </c>
      <c r="I466" s="18">
        <f t="shared" si="53"/>
        <v>51898.12</v>
      </c>
      <c r="J466" s="18">
        <f t="shared" si="54"/>
        <v>258970.87</v>
      </c>
      <c r="K466" s="37">
        <f t="shared" si="55"/>
        <v>0.83305468969420204</v>
      </c>
      <c r="L466" s="37">
        <f t="shared" si="56"/>
        <v>-0.99517481624654813</v>
      </c>
      <c r="M466" s="37">
        <f t="shared" si="57"/>
        <v>-0.81432306902016827</v>
      </c>
      <c r="O466" s="51"/>
      <c r="P466" s="51"/>
      <c r="Q466" s="51"/>
      <c r="R466" s="54"/>
      <c r="S466" s="54"/>
      <c r="T466" s="54"/>
      <c r="U466" s="54"/>
      <c r="V466" s="54"/>
      <c r="W466" s="51"/>
      <c r="X466" s="51"/>
      <c r="Y466" s="51"/>
    </row>
    <row r="467" spans="1:25" s="17" customFormat="1" x14ac:dyDescent="0.2">
      <c r="B467" s="43" t="s">
        <v>215</v>
      </c>
      <c r="C467" s="17" t="s">
        <v>216</v>
      </c>
      <c r="D467" s="18">
        <v>0</v>
      </c>
      <c r="E467" s="18">
        <v>0</v>
      </c>
      <c r="F467" s="18">
        <v>0</v>
      </c>
      <c r="G467" s="18">
        <v>0</v>
      </c>
      <c r="H467" s="18">
        <v>0</v>
      </c>
      <c r="I467" s="18">
        <f t="shared" si="53"/>
        <v>0</v>
      </c>
      <c r="J467" s="18">
        <f t="shared" si="54"/>
        <v>0</v>
      </c>
      <c r="K467" s="37" t="str">
        <f t="shared" si="55"/>
        <v>NA</v>
      </c>
      <c r="L467" s="37" t="str">
        <f t="shared" si="56"/>
        <v>NA</v>
      </c>
      <c r="M467" s="37" t="str">
        <f t="shared" si="57"/>
        <v>NA</v>
      </c>
      <c r="O467" s="51"/>
      <c r="P467" s="51"/>
      <c r="Q467" s="51"/>
      <c r="R467" s="54"/>
      <c r="S467" s="54"/>
      <c r="T467" s="54"/>
      <c r="U467" s="54"/>
      <c r="V467" s="54"/>
      <c r="W467" s="51"/>
      <c r="X467" s="51"/>
      <c r="Y467" s="51"/>
    </row>
    <row r="468" spans="1:25" s="17" customFormat="1" x14ac:dyDescent="0.2">
      <c r="A468" s="71" t="s">
        <v>398</v>
      </c>
      <c r="B468" s="72"/>
      <c r="C468" s="71"/>
      <c r="D468" s="59">
        <v>28896529.390000004</v>
      </c>
      <c r="E468" s="59">
        <v>31099928.290000003</v>
      </c>
      <c r="F468" s="59">
        <v>2025533.9000000004</v>
      </c>
      <c r="G468" s="59">
        <v>22623005.820000004</v>
      </c>
      <c r="H468" s="59">
        <v>902819.68</v>
      </c>
      <c r="I468" s="59">
        <f t="shared" si="53"/>
        <v>23525825.500000004</v>
      </c>
      <c r="J468" s="59">
        <f t="shared" si="54"/>
        <v>7574102.7899999991</v>
      </c>
      <c r="K468" s="60">
        <f t="shared" si="55"/>
        <v>0.2435408441901587</v>
      </c>
      <c r="L468" s="60">
        <f t="shared" si="56"/>
        <v>-0.93487014242887179</v>
      </c>
      <c r="M468" s="60">
        <f t="shared" si="57"/>
        <v>-0.12708457939662976</v>
      </c>
      <c r="O468" s="51"/>
      <c r="P468" s="51"/>
      <c r="Q468" s="51"/>
      <c r="R468" s="54"/>
      <c r="S468" s="54"/>
      <c r="T468" s="54"/>
      <c r="U468" s="54"/>
      <c r="V468" s="54"/>
      <c r="W468" s="51"/>
      <c r="X468" s="51"/>
      <c r="Y468" s="51"/>
    </row>
    <row r="469" spans="1:25" s="17" customFormat="1" x14ac:dyDescent="0.2">
      <c r="A469" s="17" t="s">
        <v>399</v>
      </c>
      <c r="B469" s="43" t="s">
        <v>229</v>
      </c>
      <c r="C469" s="17" t="s">
        <v>230</v>
      </c>
      <c r="D469" s="18">
        <v>0</v>
      </c>
      <c r="E469" s="18">
        <v>0</v>
      </c>
      <c r="F469" s="18">
        <v>7876.98</v>
      </c>
      <c r="G469" s="18">
        <v>7876.98</v>
      </c>
      <c r="H469" s="18">
        <v>0</v>
      </c>
      <c r="I469" s="18">
        <f t="shared" si="53"/>
        <v>7876.98</v>
      </c>
      <c r="J469" s="18">
        <f t="shared" si="54"/>
        <v>-7876.98</v>
      </c>
      <c r="K469" s="37" t="str">
        <f t="shared" si="55"/>
        <v>NA</v>
      </c>
      <c r="L469" s="37" t="str">
        <f t="shared" si="56"/>
        <v>NA</v>
      </c>
      <c r="M469" s="37" t="str">
        <f t="shared" si="57"/>
        <v>NA</v>
      </c>
      <c r="O469" s="51"/>
      <c r="P469" s="51"/>
      <c r="Q469" s="51"/>
      <c r="R469" s="54"/>
      <c r="S469" s="54"/>
      <c r="T469" s="54"/>
      <c r="U469" s="54"/>
      <c r="V469" s="54"/>
      <c r="W469" s="51"/>
      <c r="X469" s="51"/>
      <c r="Y469" s="51"/>
    </row>
    <row r="470" spans="1:25" s="17" customFormat="1" x14ac:dyDescent="0.2">
      <c r="B470" s="43" t="s">
        <v>141</v>
      </c>
      <c r="C470" s="17" t="s">
        <v>142</v>
      </c>
      <c r="D470" s="18">
        <v>758056.07</v>
      </c>
      <c r="E470" s="18">
        <v>758056.07</v>
      </c>
      <c r="F470" s="18">
        <v>0</v>
      </c>
      <c r="G470" s="18">
        <v>0</v>
      </c>
      <c r="H470" s="18">
        <v>0</v>
      </c>
      <c r="I470" s="18">
        <f t="shared" si="53"/>
        <v>0</v>
      </c>
      <c r="J470" s="18">
        <f t="shared" si="54"/>
        <v>758056.07</v>
      </c>
      <c r="K470" s="37">
        <f t="shared" si="55"/>
        <v>1</v>
      </c>
      <c r="L470" s="37">
        <f t="shared" si="56"/>
        <v>-1</v>
      </c>
      <c r="M470" s="37">
        <f t="shared" si="57"/>
        <v>-1</v>
      </c>
      <c r="O470" s="51"/>
      <c r="P470" s="51"/>
      <c r="Q470" s="51"/>
      <c r="R470" s="54"/>
      <c r="S470" s="54"/>
      <c r="T470" s="54"/>
      <c r="U470" s="54"/>
      <c r="V470" s="54"/>
      <c r="W470" s="51"/>
      <c r="X470" s="51"/>
      <c r="Y470" s="51"/>
    </row>
    <row r="471" spans="1:25" s="17" customFormat="1" x14ac:dyDescent="0.2">
      <c r="B471" s="43" t="s">
        <v>143</v>
      </c>
      <c r="C471" s="17" t="s">
        <v>144</v>
      </c>
      <c r="D471" s="18">
        <v>33713</v>
      </c>
      <c r="E471" s="18">
        <v>33713</v>
      </c>
      <c r="F471" s="18">
        <v>91711.32</v>
      </c>
      <c r="G471" s="18">
        <v>822916.10000000009</v>
      </c>
      <c r="H471" s="18">
        <v>0</v>
      </c>
      <c r="I471" s="18">
        <f t="shared" si="53"/>
        <v>822916.10000000009</v>
      </c>
      <c r="J471" s="18">
        <f t="shared" si="54"/>
        <v>-789203.10000000009</v>
      </c>
      <c r="K471" s="37">
        <f t="shared" si="55"/>
        <v>-23.409459259039544</v>
      </c>
      <c r="L471" s="37">
        <f t="shared" si="56"/>
        <v>1.7203547592916681</v>
      </c>
      <c r="M471" s="37">
        <f t="shared" si="57"/>
        <v>28.291351110847454</v>
      </c>
      <c r="O471" s="51"/>
      <c r="P471" s="51"/>
      <c r="Q471" s="51"/>
      <c r="R471" s="54"/>
      <c r="S471" s="54"/>
      <c r="T471" s="54"/>
      <c r="U471" s="54"/>
      <c r="V471" s="54"/>
      <c r="W471" s="51"/>
      <c r="X471" s="51"/>
      <c r="Y471" s="51"/>
    </row>
    <row r="472" spans="1:25" s="17" customFormat="1" x14ac:dyDescent="0.2">
      <c r="B472" s="43" t="s">
        <v>149</v>
      </c>
      <c r="C472" s="17" t="s">
        <v>150</v>
      </c>
      <c r="D472" s="18">
        <v>11340</v>
      </c>
      <c r="E472" s="18">
        <v>11340</v>
      </c>
      <c r="F472" s="18">
        <v>2540</v>
      </c>
      <c r="G472" s="18">
        <v>11045</v>
      </c>
      <c r="H472" s="18">
        <v>0</v>
      </c>
      <c r="I472" s="18">
        <f t="shared" si="53"/>
        <v>11045</v>
      </c>
      <c r="J472" s="18">
        <f t="shared" si="54"/>
        <v>295</v>
      </c>
      <c r="K472" s="37">
        <f t="shared" si="55"/>
        <v>2.6014109347442679E-2</v>
      </c>
      <c r="L472" s="37">
        <f t="shared" si="56"/>
        <v>-0.77601410934744264</v>
      </c>
      <c r="M472" s="37">
        <f t="shared" si="57"/>
        <v>0.16878306878306878</v>
      </c>
      <c r="O472" s="51"/>
      <c r="P472" s="51"/>
      <c r="Q472" s="51"/>
      <c r="R472" s="54"/>
      <c r="S472" s="54"/>
      <c r="T472" s="54"/>
      <c r="U472" s="54"/>
      <c r="V472" s="54"/>
      <c r="W472" s="51"/>
      <c r="X472" s="51"/>
      <c r="Y472" s="51"/>
    </row>
    <row r="473" spans="1:25" s="17" customFormat="1" x14ac:dyDescent="0.2">
      <c r="B473" s="43" t="s">
        <v>151</v>
      </c>
      <c r="C473" s="17" t="s">
        <v>152</v>
      </c>
      <c r="D473" s="18">
        <v>6680.72</v>
      </c>
      <c r="E473" s="18">
        <v>6680.72</v>
      </c>
      <c r="F473" s="18">
        <v>2181.04</v>
      </c>
      <c r="G473" s="18">
        <v>7617.91</v>
      </c>
      <c r="H473" s="18">
        <v>0</v>
      </c>
      <c r="I473" s="18">
        <f t="shared" si="53"/>
        <v>7617.91</v>
      </c>
      <c r="J473" s="18">
        <f t="shared" si="54"/>
        <v>-937.1899999999996</v>
      </c>
      <c r="K473" s="37">
        <f t="shared" si="55"/>
        <v>-0.14028278389155655</v>
      </c>
      <c r="L473" s="37">
        <f t="shared" si="56"/>
        <v>-0.67353219413476395</v>
      </c>
      <c r="M473" s="37">
        <f t="shared" si="57"/>
        <v>0.36833934066986795</v>
      </c>
      <c r="O473" s="51"/>
      <c r="P473" s="51"/>
      <c r="Q473" s="51"/>
      <c r="R473" s="54"/>
      <c r="S473" s="54"/>
      <c r="T473" s="54"/>
      <c r="U473" s="54"/>
      <c r="V473" s="54"/>
      <c r="W473" s="51"/>
      <c r="X473" s="51"/>
      <c r="Y473" s="51"/>
    </row>
    <row r="474" spans="1:25" s="17" customFormat="1" x14ac:dyDescent="0.2">
      <c r="B474" s="43" t="s">
        <v>269</v>
      </c>
      <c r="C474" s="17" t="s">
        <v>270</v>
      </c>
      <c r="D474" s="18">
        <v>42000</v>
      </c>
      <c r="E474" s="18">
        <v>42000</v>
      </c>
      <c r="F474" s="18">
        <v>0</v>
      </c>
      <c r="G474" s="18">
        <v>0</v>
      </c>
      <c r="H474" s="18">
        <v>0</v>
      </c>
      <c r="I474" s="18">
        <f t="shared" si="53"/>
        <v>0</v>
      </c>
      <c r="J474" s="18">
        <f t="shared" si="54"/>
        <v>42000</v>
      </c>
      <c r="K474" s="37">
        <f t="shared" si="55"/>
        <v>1</v>
      </c>
      <c r="L474" s="37">
        <f t="shared" si="56"/>
        <v>-1</v>
      </c>
      <c r="M474" s="37">
        <f t="shared" si="57"/>
        <v>-1</v>
      </c>
      <c r="O474" s="51"/>
      <c r="P474" s="51"/>
      <c r="Q474" s="51"/>
      <c r="R474" s="54"/>
      <c r="S474" s="54"/>
      <c r="T474" s="54"/>
      <c r="U474" s="54"/>
      <c r="V474" s="54"/>
      <c r="W474" s="51"/>
      <c r="X474" s="51"/>
      <c r="Y474" s="51"/>
    </row>
    <row r="475" spans="1:25" s="17" customFormat="1" x14ac:dyDescent="0.2">
      <c r="B475" s="43" t="s">
        <v>163</v>
      </c>
      <c r="C475" s="17" t="s">
        <v>164</v>
      </c>
      <c r="D475" s="18">
        <v>20981.95</v>
      </c>
      <c r="E475" s="18">
        <v>20981.95</v>
      </c>
      <c r="F475" s="18">
        <v>7227.01</v>
      </c>
      <c r="G475" s="18">
        <v>61195.840000000004</v>
      </c>
      <c r="H475" s="18">
        <v>0</v>
      </c>
      <c r="I475" s="18">
        <f t="shared" si="53"/>
        <v>61195.840000000004</v>
      </c>
      <c r="J475" s="18">
        <f t="shared" si="54"/>
        <v>-40213.89</v>
      </c>
      <c r="K475" s="37">
        <f t="shared" si="55"/>
        <v>-1.9165945014643537</v>
      </c>
      <c r="L475" s="37">
        <f t="shared" si="56"/>
        <v>-0.65556061281244116</v>
      </c>
      <c r="M475" s="37">
        <f t="shared" si="57"/>
        <v>2.4999134017572242</v>
      </c>
      <c r="O475" s="51"/>
      <c r="P475" s="51"/>
      <c r="Q475" s="51"/>
      <c r="R475" s="54"/>
      <c r="S475" s="54"/>
      <c r="T475" s="54"/>
      <c r="U475" s="54"/>
      <c r="V475" s="54"/>
      <c r="W475" s="51"/>
      <c r="X475" s="51"/>
      <c r="Y475" s="51"/>
    </row>
    <row r="476" spans="1:25" s="17" customFormat="1" x14ac:dyDescent="0.2">
      <c r="B476" s="43" t="s">
        <v>165</v>
      </c>
      <c r="C476" s="17" t="s">
        <v>166</v>
      </c>
      <c r="D476" s="18">
        <v>0</v>
      </c>
      <c r="E476" s="18">
        <v>0</v>
      </c>
      <c r="F476" s="18">
        <v>0</v>
      </c>
      <c r="G476" s="18">
        <v>0</v>
      </c>
      <c r="H476" s="18">
        <v>0</v>
      </c>
      <c r="I476" s="18">
        <f t="shared" si="53"/>
        <v>0</v>
      </c>
      <c r="J476" s="18">
        <f t="shared" si="54"/>
        <v>0</v>
      </c>
      <c r="K476" s="37" t="str">
        <f t="shared" si="55"/>
        <v>NA</v>
      </c>
      <c r="L476" s="37" t="str">
        <f t="shared" si="56"/>
        <v>NA</v>
      </c>
      <c r="M476" s="37" t="str">
        <f t="shared" si="57"/>
        <v>NA</v>
      </c>
      <c r="O476" s="51"/>
      <c r="P476" s="51"/>
      <c r="Q476" s="51"/>
      <c r="R476" s="54"/>
      <c r="S476" s="54"/>
      <c r="T476" s="54"/>
      <c r="U476" s="54"/>
      <c r="V476" s="54"/>
      <c r="W476" s="51"/>
      <c r="X476" s="51"/>
      <c r="Y476" s="51"/>
    </row>
    <row r="477" spans="1:25" s="17" customFormat="1" x14ac:dyDescent="0.2">
      <c r="B477" s="43" t="s">
        <v>189</v>
      </c>
      <c r="C477" s="17" t="s">
        <v>190</v>
      </c>
      <c r="D477" s="18">
        <v>60000</v>
      </c>
      <c r="E477" s="18">
        <v>60000</v>
      </c>
      <c r="F477" s="18">
        <v>0</v>
      </c>
      <c r="G477" s="18">
        <v>0</v>
      </c>
      <c r="H477" s="18">
        <v>0</v>
      </c>
      <c r="I477" s="18">
        <f t="shared" si="53"/>
        <v>0</v>
      </c>
      <c r="J477" s="18">
        <f t="shared" si="54"/>
        <v>60000</v>
      </c>
      <c r="K477" s="37">
        <f t="shared" si="55"/>
        <v>1</v>
      </c>
      <c r="L477" s="37">
        <f t="shared" si="56"/>
        <v>-1</v>
      </c>
      <c r="M477" s="37">
        <f t="shared" si="57"/>
        <v>-1</v>
      </c>
      <c r="O477" s="51"/>
      <c r="P477" s="51"/>
      <c r="Q477" s="51"/>
      <c r="R477" s="54"/>
      <c r="S477" s="54"/>
      <c r="T477" s="54"/>
      <c r="U477" s="54"/>
      <c r="V477" s="54"/>
      <c r="W477" s="51"/>
      <c r="X477" s="51"/>
      <c r="Y477" s="51"/>
    </row>
    <row r="478" spans="1:25" s="17" customFormat="1" x14ac:dyDescent="0.2">
      <c r="B478" s="43" t="s">
        <v>203</v>
      </c>
      <c r="C478" s="17" t="s">
        <v>204</v>
      </c>
      <c r="D478" s="18"/>
      <c r="E478" s="18"/>
      <c r="F478" s="18">
        <v>0</v>
      </c>
      <c r="G478" s="18">
        <v>0</v>
      </c>
      <c r="H478" s="18">
        <v>0</v>
      </c>
      <c r="I478" s="18">
        <f t="shared" si="53"/>
        <v>0</v>
      </c>
      <c r="J478" s="18">
        <f t="shared" si="54"/>
        <v>0</v>
      </c>
      <c r="K478" s="37" t="str">
        <f t="shared" si="55"/>
        <v>NA</v>
      </c>
      <c r="L478" s="37" t="str">
        <f t="shared" si="56"/>
        <v>NA</v>
      </c>
      <c r="M478" s="37" t="str">
        <f t="shared" si="57"/>
        <v>NA</v>
      </c>
      <c r="O478" s="51"/>
      <c r="P478" s="51"/>
      <c r="Q478" s="51"/>
      <c r="R478" s="54"/>
      <c r="S478" s="54"/>
      <c r="T478" s="54"/>
      <c r="U478" s="54"/>
      <c r="V478" s="54"/>
      <c r="W478" s="51"/>
      <c r="X478" s="51"/>
      <c r="Y478" s="51"/>
    </row>
    <row r="479" spans="1:25" s="17" customFormat="1" x14ac:dyDescent="0.2">
      <c r="B479" s="43" t="s">
        <v>207</v>
      </c>
      <c r="C479" s="17" t="s">
        <v>208</v>
      </c>
      <c r="D479" s="18">
        <v>0</v>
      </c>
      <c r="E479" s="18">
        <v>76972</v>
      </c>
      <c r="F479" s="18">
        <v>0</v>
      </c>
      <c r="G479" s="18">
        <v>0</v>
      </c>
      <c r="H479" s="18">
        <v>0</v>
      </c>
      <c r="I479" s="18">
        <f t="shared" si="53"/>
        <v>0</v>
      </c>
      <c r="J479" s="18">
        <f t="shared" si="54"/>
        <v>76972</v>
      </c>
      <c r="K479" s="37">
        <f t="shared" si="55"/>
        <v>1</v>
      </c>
      <c r="L479" s="37">
        <f t="shared" si="56"/>
        <v>-1</v>
      </c>
      <c r="M479" s="37">
        <f t="shared" si="57"/>
        <v>-1</v>
      </c>
      <c r="O479" s="51"/>
      <c r="P479" s="51"/>
      <c r="Q479" s="51"/>
      <c r="R479" s="54"/>
      <c r="S479" s="54"/>
      <c r="T479" s="54"/>
      <c r="U479" s="54"/>
      <c r="V479" s="54"/>
      <c r="W479" s="51"/>
      <c r="X479" s="51"/>
      <c r="Y479" s="51"/>
    </row>
    <row r="480" spans="1:25" s="17" customFormat="1" x14ac:dyDescent="0.2">
      <c r="B480" s="43" t="s">
        <v>215</v>
      </c>
      <c r="C480" s="17" t="s">
        <v>216</v>
      </c>
      <c r="D480" s="18">
        <v>1000000</v>
      </c>
      <c r="E480" s="18">
        <v>887320</v>
      </c>
      <c r="F480" s="18">
        <v>0</v>
      </c>
      <c r="G480" s="18">
        <v>0</v>
      </c>
      <c r="H480" s="18">
        <v>0</v>
      </c>
      <c r="I480" s="18">
        <f t="shared" si="53"/>
        <v>0</v>
      </c>
      <c r="J480" s="18">
        <f t="shared" si="54"/>
        <v>887320</v>
      </c>
      <c r="K480" s="37">
        <f t="shared" si="55"/>
        <v>1</v>
      </c>
      <c r="L480" s="37">
        <f t="shared" si="56"/>
        <v>-1</v>
      </c>
      <c r="M480" s="37">
        <f t="shared" si="57"/>
        <v>-1</v>
      </c>
      <c r="O480" s="51"/>
      <c r="P480" s="51"/>
      <c r="Q480" s="51"/>
      <c r="R480" s="54"/>
      <c r="S480" s="54"/>
      <c r="T480" s="54"/>
      <c r="U480" s="54"/>
      <c r="V480" s="54"/>
      <c r="W480" s="51"/>
      <c r="X480" s="51"/>
      <c r="Y480" s="51"/>
    </row>
    <row r="481" spans="1:25" s="17" customFormat="1" x14ac:dyDescent="0.2">
      <c r="A481" s="71" t="s">
        <v>400</v>
      </c>
      <c r="B481" s="72"/>
      <c r="C481" s="71"/>
      <c r="D481" s="59">
        <v>1932771.7399999998</v>
      </c>
      <c r="E481" s="59">
        <v>1897063.7399999998</v>
      </c>
      <c r="F481" s="59">
        <v>111536.34999999999</v>
      </c>
      <c r="G481" s="59">
        <v>910651.83000000007</v>
      </c>
      <c r="H481" s="59">
        <v>0</v>
      </c>
      <c r="I481" s="59">
        <f t="shared" si="53"/>
        <v>910651.83000000007</v>
      </c>
      <c r="J481" s="59">
        <f t="shared" si="54"/>
        <v>986411.90999999968</v>
      </c>
      <c r="K481" s="60">
        <f t="shared" si="55"/>
        <v>0.51996772127435198</v>
      </c>
      <c r="L481" s="60">
        <f t="shared" si="56"/>
        <v>-0.94120579733393661</v>
      </c>
      <c r="M481" s="60">
        <f t="shared" si="57"/>
        <v>-0.42396126552922248</v>
      </c>
      <c r="O481" s="51"/>
      <c r="P481" s="51"/>
      <c r="Q481" s="51"/>
      <c r="R481" s="54"/>
      <c r="S481" s="54"/>
      <c r="T481" s="54"/>
      <c r="U481" s="54"/>
      <c r="V481" s="54"/>
      <c r="W481" s="51"/>
      <c r="X481" s="51"/>
      <c r="Y481" s="51"/>
    </row>
    <row r="482" spans="1:25" s="17" customFormat="1" x14ac:dyDescent="0.2">
      <c r="A482" s="17" t="s">
        <v>401</v>
      </c>
      <c r="B482" s="43" t="s">
        <v>143</v>
      </c>
      <c r="C482" s="17" t="s">
        <v>144</v>
      </c>
      <c r="D482" s="18">
        <v>0</v>
      </c>
      <c r="E482" s="18">
        <v>0</v>
      </c>
      <c r="F482" s="18">
        <v>0</v>
      </c>
      <c r="G482" s="18">
        <v>636450</v>
      </c>
      <c r="H482" s="18">
        <v>0</v>
      </c>
      <c r="I482" s="18">
        <f t="shared" si="53"/>
        <v>636450</v>
      </c>
      <c r="J482" s="18">
        <f t="shared" si="54"/>
        <v>-636450</v>
      </c>
      <c r="K482" s="37" t="str">
        <f t="shared" si="55"/>
        <v>NA</v>
      </c>
      <c r="L482" s="37" t="str">
        <f t="shared" si="56"/>
        <v>NA</v>
      </c>
      <c r="M482" s="37" t="str">
        <f t="shared" si="57"/>
        <v>NA</v>
      </c>
      <c r="O482" s="51"/>
      <c r="P482" s="51"/>
      <c r="Q482" s="51"/>
      <c r="R482" s="54"/>
      <c r="S482" s="54"/>
      <c r="T482" s="54"/>
      <c r="U482" s="54"/>
      <c r="V482" s="54"/>
      <c r="W482" s="51"/>
      <c r="X482" s="51"/>
      <c r="Y482" s="51"/>
    </row>
    <row r="483" spans="1:25" s="17" customFormat="1" x14ac:dyDescent="0.2">
      <c r="B483" s="43" t="s">
        <v>269</v>
      </c>
      <c r="C483" s="17" t="s">
        <v>270</v>
      </c>
      <c r="D483" s="18">
        <v>1005000</v>
      </c>
      <c r="E483" s="18">
        <v>1005000</v>
      </c>
      <c r="F483" s="18">
        <v>0</v>
      </c>
      <c r="G483" s="18">
        <v>0</v>
      </c>
      <c r="H483" s="18">
        <v>0</v>
      </c>
      <c r="I483" s="18">
        <f t="shared" si="53"/>
        <v>0</v>
      </c>
      <c r="J483" s="18">
        <f t="shared" si="54"/>
        <v>1005000</v>
      </c>
      <c r="K483" s="37">
        <f t="shared" si="55"/>
        <v>1</v>
      </c>
      <c r="L483" s="37">
        <f t="shared" si="56"/>
        <v>-1</v>
      </c>
      <c r="M483" s="37">
        <f t="shared" si="57"/>
        <v>-1</v>
      </c>
      <c r="O483" s="51"/>
      <c r="P483" s="51"/>
      <c r="Q483" s="51"/>
      <c r="R483" s="54"/>
      <c r="S483" s="54"/>
      <c r="T483" s="54"/>
      <c r="U483" s="54"/>
      <c r="V483" s="54"/>
      <c r="W483" s="51"/>
      <c r="X483" s="51"/>
      <c r="Y483" s="51"/>
    </row>
    <row r="484" spans="1:25" s="17" customFormat="1" x14ac:dyDescent="0.2">
      <c r="B484" s="43" t="s">
        <v>163</v>
      </c>
      <c r="C484" s="17" t="s">
        <v>164</v>
      </c>
      <c r="D484" s="18">
        <v>0</v>
      </c>
      <c r="E484" s="18">
        <v>0</v>
      </c>
      <c r="F484" s="18">
        <v>0</v>
      </c>
      <c r="G484" s="18">
        <v>44632.540000000023</v>
      </c>
      <c r="H484" s="18">
        <v>0</v>
      </c>
      <c r="I484" s="18">
        <f t="shared" si="53"/>
        <v>44632.540000000023</v>
      </c>
      <c r="J484" s="18">
        <f t="shared" si="54"/>
        <v>-44632.540000000023</v>
      </c>
      <c r="K484" s="37" t="str">
        <f t="shared" si="55"/>
        <v>NA</v>
      </c>
      <c r="L484" s="37" t="str">
        <f t="shared" si="56"/>
        <v>NA</v>
      </c>
      <c r="M484" s="37" t="str">
        <f t="shared" si="57"/>
        <v>NA</v>
      </c>
      <c r="O484" s="51"/>
      <c r="P484" s="51"/>
      <c r="Q484" s="51"/>
      <c r="R484" s="54"/>
      <c r="S484" s="54"/>
      <c r="T484" s="54"/>
      <c r="U484" s="54"/>
      <c r="V484" s="54"/>
      <c r="W484" s="51"/>
      <c r="X484" s="51"/>
      <c r="Y484" s="51"/>
    </row>
    <row r="485" spans="1:25" s="17" customFormat="1" x14ac:dyDescent="0.2">
      <c r="B485" s="43" t="s">
        <v>209</v>
      </c>
      <c r="C485" s="17" t="s">
        <v>210</v>
      </c>
      <c r="D485" s="18">
        <v>0</v>
      </c>
      <c r="E485" s="18">
        <v>0</v>
      </c>
      <c r="F485" s="18">
        <v>0</v>
      </c>
      <c r="G485" s="18">
        <v>0</v>
      </c>
      <c r="H485" s="18">
        <v>0</v>
      </c>
      <c r="I485" s="18">
        <f t="shared" si="53"/>
        <v>0</v>
      </c>
      <c r="J485" s="18">
        <f t="shared" si="54"/>
        <v>0</v>
      </c>
      <c r="K485" s="37" t="str">
        <f t="shared" si="55"/>
        <v>NA</v>
      </c>
      <c r="L485" s="37" t="str">
        <f t="shared" si="56"/>
        <v>NA</v>
      </c>
      <c r="M485" s="37" t="str">
        <f t="shared" si="57"/>
        <v>NA</v>
      </c>
      <c r="O485" s="51"/>
      <c r="P485" s="51"/>
      <c r="Q485" s="51"/>
      <c r="R485" s="54"/>
      <c r="S485" s="54"/>
      <c r="T485" s="54"/>
      <c r="U485" s="54"/>
      <c r="V485" s="54"/>
      <c r="W485" s="51"/>
      <c r="X485" s="51"/>
      <c r="Y485" s="51"/>
    </row>
    <row r="486" spans="1:25" s="17" customFormat="1" x14ac:dyDescent="0.2">
      <c r="A486" s="71" t="s">
        <v>402</v>
      </c>
      <c r="B486" s="72"/>
      <c r="C486" s="71"/>
      <c r="D486" s="59">
        <v>1005000</v>
      </c>
      <c r="E486" s="59">
        <v>1005000</v>
      </c>
      <c r="F486" s="59">
        <v>0</v>
      </c>
      <c r="G486" s="59">
        <v>681082.54</v>
      </c>
      <c r="H486" s="59">
        <v>0</v>
      </c>
      <c r="I486" s="59">
        <f t="shared" si="53"/>
        <v>681082.54</v>
      </c>
      <c r="J486" s="59">
        <f t="shared" si="54"/>
        <v>323917.45999999996</v>
      </c>
      <c r="K486" s="60">
        <f t="shared" si="55"/>
        <v>0.32230593034825866</v>
      </c>
      <c r="L486" s="60">
        <f t="shared" si="56"/>
        <v>-1</v>
      </c>
      <c r="M486" s="60">
        <f t="shared" si="57"/>
        <v>-0.18676711641791041</v>
      </c>
      <c r="O486" s="51"/>
      <c r="P486" s="51"/>
      <c r="Q486" s="51"/>
      <c r="R486" s="54"/>
      <c r="S486" s="54"/>
      <c r="T486" s="54"/>
      <c r="U486" s="54"/>
      <c r="V486" s="54"/>
      <c r="W486" s="51"/>
      <c r="X486" s="51"/>
      <c r="Y486" s="51"/>
    </row>
    <row r="487" spans="1:25" s="17" customFormat="1" x14ac:dyDescent="0.2">
      <c r="A487" s="17" t="s">
        <v>403</v>
      </c>
      <c r="B487" s="43" t="s">
        <v>312</v>
      </c>
      <c r="C487" s="17" t="s">
        <v>313</v>
      </c>
      <c r="D487" s="18">
        <v>37764.57</v>
      </c>
      <c r="E487" s="18">
        <v>37764.57</v>
      </c>
      <c r="F487" s="18">
        <v>0</v>
      </c>
      <c r="G487" s="18">
        <v>0</v>
      </c>
      <c r="H487" s="18">
        <v>0</v>
      </c>
      <c r="I487" s="18">
        <f t="shared" si="53"/>
        <v>0</v>
      </c>
      <c r="J487" s="18">
        <f t="shared" si="54"/>
        <v>37764.57</v>
      </c>
      <c r="K487" s="37">
        <f t="shared" si="55"/>
        <v>1</v>
      </c>
      <c r="L487" s="37">
        <f t="shared" si="56"/>
        <v>-1</v>
      </c>
      <c r="M487" s="37">
        <f t="shared" si="57"/>
        <v>-1</v>
      </c>
      <c r="O487" s="51"/>
      <c r="P487" s="51"/>
      <c r="Q487" s="51"/>
      <c r="R487" s="54"/>
      <c r="S487" s="54"/>
      <c r="T487" s="54"/>
      <c r="U487" s="54"/>
      <c r="V487" s="54"/>
      <c r="W487" s="51"/>
      <c r="X487" s="51"/>
      <c r="Y487" s="51"/>
    </row>
    <row r="488" spans="1:25" s="17" customFormat="1" ht="12" customHeight="1" x14ac:dyDescent="0.2">
      <c r="B488" s="43" t="s">
        <v>143</v>
      </c>
      <c r="C488" s="17" t="s">
        <v>144</v>
      </c>
      <c r="D488" s="18">
        <v>1300000</v>
      </c>
      <c r="E488" s="18">
        <v>943000</v>
      </c>
      <c r="F488" s="18">
        <v>0</v>
      </c>
      <c r="G488" s="18">
        <v>4588.75</v>
      </c>
      <c r="H488" s="18">
        <v>0</v>
      </c>
      <c r="I488" s="18">
        <f t="shared" si="53"/>
        <v>4588.75</v>
      </c>
      <c r="J488" s="18">
        <f t="shared" si="54"/>
        <v>938411.25</v>
      </c>
      <c r="K488" s="37">
        <f t="shared" si="55"/>
        <v>0.9951338812301167</v>
      </c>
      <c r="L488" s="37">
        <f t="shared" si="56"/>
        <v>-1</v>
      </c>
      <c r="M488" s="37">
        <f t="shared" si="57"/>
        <v>-0.99416065747614002</v>
      </c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</row>
    <row r="489" spans="1:25" s="17" customFormat="1" ht="12" customHeight="1" x14ac:dyDescent="0.2">
      <c r="B489" s="43" t="s">
        <v>151</v>
      </c>
      <c r="C489" s="17" t="s">
        <v>152</v>
      </c>
      <c r="D489" s="18">
        <v>7481.16</v>
      </c>
      <c r="E489" s="18">
        <v>7481.16</v>
      </c>
      <c r="F489" s="18">
        <v>0</v>
      </c>
      <c r="G489" s="18">
        <v>0</v>
      </c>
      <c r="H489" s="18">
        <v>0</v>
      </c>
      <c r="I489" s="18">
        <f t="shared" si="53"/>
        <v>0</v>
      </c>
      <c r="J489" s="18">
        <f t="shared" si="54"/>
        <v>7481.16</v>
      </c>
      <c r="K489" s="37">
        <f t="shared" si="55"/>
        <v>1</v>
      </c>
      <c r="L489" s="37">
        <f t="shared" si="56"/>
        <v>-1</v>
      </c>
      <c r="M489" s="37">
        <f t="shared" si="57"/>
        <v>-1</v>
      </c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</row>
    <row r="490" spans="1:25" s="17" customFormat="1" ht="12" customHeight="1" x14ac:dyDescent="0.2">
      <c r="B490" s="43" t="s">
        <v>163</v>
      </c>
      <c r="C490" s="17" t="s">
        <v>164</v>
      </c>
      <c r="D490" s="18">
        <v>1000.76</v>
      </c>
      <c r="E490" s="18">
        <v>1000.76</v>
      </c>
      <c r="F490" s="18">
        <v>0</v>
      </c>
      <c r="G490" s="18">
        <v>0</v>
      </c>
      <c r="H490" s="18">
        <v>0</v>
      </c>
      <c r="I490" s="18">
        <f t="shared" si="53"/>
        <v>0</v>
      </c>
      <c r="J490" s="18">
        <f t="shared" si="54"/>
        <v>1000.76</v>
      </c>
      <c r="K490" s="37">
        <f t="shared" si="55"/>
        <v>1</v>
      </c>
      <c r="L490" s="37">
        <f t="shared" si="56"/>
        <v>-1</v>
      </c>
      <c r="M490" s="37">
        <f t="shared" si="57"/>
        <v>-1</v>
      </c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</row>
    <row r="491" spans="1:25" s="17" customFormat="1" ht="12" customHeight="1" x14ac:dyDescent="0.2">
      <c r="A491" s="71" t="s">
        <v>404</v>
      </c>
      <c r="B491" s="72"/>
      <c r="C491" s="71"/>
      <c r="D491" s="59">
        <v>1346246.49</v>
      </c>
      <c r="E491" s="59">
        <v>989246.49</v>
      </c>
      <c r="F491" s="59">
        <v>0</v>
      </c>
      <c r="G491" s="59">
        <v>4588.75</v>
      </c>
      <c r="H491" s="59">
        <v>0</v>
      </c>
      <c r="I491" s="59">
        <f t="shared" si="53"/>
        <v>4588.75</v>
      </c>
      <c r="J491" s="59">
        <f t="shared" si="54"/>
        <v>984657.74</v>
      </c>
      <c r="K491" s="60">
        <f t="shared" si="55"/>
        <v>0.99536136842901513</v>
      </c>
      <c r="L491" s="60">
        <f t="shared" si="56"/>
        <v>-1</v>
      </c>
      <c r="M491" s="60">
        <f t="shared" si="57"/>
        <v>-0.99443364211481811</v>
      </c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</row>
    <row r="492" spans="1:25" s="17" customFormat="1" ht="12" customHeight="1" x14ac:dyDescent="0.2">
      <c r="A492" s="17" t="s">
        <v>11</v>
      </c>
      <c r="B492" s="43" t="s">
        <v>215</v>
      </c>
      <c r="C492" s="17" t="s">
        <v>216</v>
      </c>
      <c r="D492" s="18">
        <v>0</v>
      </c>
      <c r="E492" s="18">
        <v>0</v>
      </c>
      <c r="F492" s="18">
        <v>0</v>
      </c>
      <c r="G492" s="18">
        <v>0</v>
      </c>
      <c r="H492" s="18">
        <v>0</v>
      </c>
      <c r="I492" s="18">
        <f t="shared" si="53"/>
        <v>0</v>
      </c>
      <c r="J492" s="18">
        <f t="shared" si="54"/>
        <v>0</v>
      </c>
      <c r="K492" s="37" t="str">
        <f t="shared" si="55"/>
        <v>NA</v>
      </c>
      <c r="L492" s="37" t="str">
        <f t="shared" si="56"/>
        <v>NA</v>
      </c>
      <c r="M492" s="37" t="str">
        <f t="shared" si="57"/>
        <v>NA</v>
      </c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</row>
    <row r="493" spans="1:25" s="17" customFormat="1" ht="12" customHeight="1" x14ac:dyDescent="0.2">
      <c r="B493" s="43" t="s">
        <v>12</v>
      </c>
      <c r="C493" s="17" t="s">
        <v>13</v>
      </c>
      <c r="D493" s="18">
        <v>7837334</v>
      </c>
      <c r="E493" s="18">
        <v>7587334</v>
      </c>
      <c r="F493" s="18">
        <v>0</v>
      </c>
      <c r="G493" s="18">
        <v>0</v>
      </c>
      <c r="H493" s="18">
        <v>0</v>
      </c>
      <c r="I493" s="18">
        <f t="shared" si="53"/>
        <v>0</v>
      </c>
      <c r="J493" s="18">
        <f t="shared" si="54"/>
        <v>7587334</v>
      </c>
      <c r="K493" s="37">
        <f t="shared" si="55"/>
        <v>1</v>
      </c>
      <c r="L493" s="37">
        <f t="shared" si="56"/>
        <v>-1</v>
      </c>
      <c r="M493" s="37">
        <f t="shared" si="57"/>
        <v>-1</v>
      </c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</row>
    <row r="494" spans="1:25" s="17" customFormat="1" ht="12" customHeight="1" x14ac:dyDescent="0.2">
      <c r="B494" s="43" t="s">
        <v>390</v>
      </c>
      <c r="C494" s="17" t="s">
        <v>391</v>
      </c>
      <c r="D494" s="18">
        <v>0</v>
      </c>
      <c r="E494" s="18">
        <v>0</v>
      </c>
      <c r="F494" s="18">
        <v>0</v>
      </c>
      <c r="G494" s="18">
        <v>0</v>
      </c>
      <c r="H494" s="18">
        <v>0</v>
      </c>
      <c r="I494" s="18">
        <f t="shared" si="53"/>
        <v>0</v>
      </c>
      <c r="J494" s="18">
        <f t="shared" si="54"/>
        <v>0</v>
      </c>
      <c r="K494" s="37" t="str">
        <f t="shared" si="55"/>
        <v>NA</v>
      </c>
      <c r="L494" s="37" t="str">
        <f t="shared" si="56"/>
        <v>NA</v>
      </c>
      <c r="M494" s="37" t="str">
        <f t="shared" si="57"/>
        <v>NA</v>
      </c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</row>
    <row r="495" spans="1:25" s="17" customFormat="1" ht="12" customHeight="1" x14ac:dyDescent="0.2">
      <c r="A495" s="71" t="s">
        <v>14</v>
      </c>
      <c r="B495" s="72"/>
      <c r="C495" s="71"/>
      <c r="D495" s="59">
        <v>7837334</v>
      </c>
      <c r="E495" s="59">
        <v>7587334</v>
      </c>
      <c r="F495" s="59">
        <v>0</v>
      </c>
      <c r="G495" s="59">
        <v>0</v>
      </c>
      <c r="H495" s="59">
        <v>0</v>
      </c>
      <c r="I495" s="59">
        <f t="shared" si="53"/>
        <v>0</v>
      </c>
      <c r="J495" s="59">
        <f t="shared" si="54"/>
        <v>7587334</v>
      </c>
      <c r="K495" s="60">
        <f t="shared" si="55"/>
        <v>1</v>
      </c>
      <c r="L495" s="60">
        <f t="shared" si="56"/>
        <v>-1</v>
      </c>
      <c r="M495" s="60">
        <f t="shared" si="57"/>
        <v>-1</v>
      </c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</row>
    <row r="496" spans="1:25" s="17" customFormat="1" ht="12" customHeight="1" x14ac:dyDescent="0.2">
      <c r="A496" s="17" t="s">
        <v>15</v>
      </c>
      <c r="B496" s="43" t="s">
        <v>16</v>
      </c>
      <c r="C496" s="17" t="s">
        <v>17</v>
      </c>
      <c r="D496" s="18">
        <v>0</v>
      </c>
      <c r="E496" s="18">
        <v>0</v>
      </c>
      <c r="F496" s="18">
        <v>0</v>
      </c>
      <c r="G496" s="18">
        <v>0</v>
      </c>
      <c r="H496" s="18">
        <v>0</v>
      </c>
      <c r="I496" s="18">
        <f t="shared" si="53"/>
        <v>0</v>
      </c>
      <c r="J496" s="18">
        <f t="shared" si="54"/>
        <v>0</v>
      </c>
      <c r="K496" s="37" t="str">
        <f t="shared" si="55"/>
        <v>NA</v>
      </c>
      <c r="L496" s="37" t="str">
        <f t="shared" si="56"/>
        <v>NA</v>
      </c>
      <c r="M496" s="37" t="str">
        <f t="shared" si="57"/>
        <v>NA</v>
      </c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</row>
    <row r="497" spans="1:25" s="17" customFormat="1" ht="12" customHeight="1" x14ac:dyDescent="0.2">
      <c r="B497" s="43" t="s">
        <v>29</v>
      </c>
      <c r="C497" s="17" t="s">
        <v>30</v>
      </c>
      <c r="D497" s="18">
        <v>0</v>
      </c>
      <c r="E497" s="18">
        <v>0</v>
      </c>
      <c r="F497" s="18">
        <v>0</v>
      </c>
      <c r="G497" s="18">
        <v>0</v>
      </c>
      <c r="H497" s="18">
        <v>0</v>
      </c>
      <c r="I497" s="18">
        <f t="shared" si="53"/>
        <v>0</v>
      </c>
      <c r="J497" s="18">
        <f t="shared" si="54"/>
        <v>0</v>
      </c>
      <c r="K497" s="37" t="str">
        <f t="shared" si="55"/>
        <v>NA</v>
      </c>
      <c r="L497" s="37" t="str">
        <f t="shared" si="56"/>
        <v>NA</v>
      </c>
      <c r="M497" s="37" t="str">
        <f t="shared" si="57"/>
        <v>NA</v>
      </c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</row>
    <row r="498" spans="1:25" s="17" customFormat="1" ht="12" customHeight="1" x14ac:dyDescent="0.2">
      <c r="A498" s="71" t="s">
        <v>18</v>
      </c>
      <c r="B498" s="72"/>
      <c r="C498" s="71"/>
      <c r="D498" s="59">
        <v>0</v>
      </c>
      <c r="E498" s="59">
        <v>0</v>
      </c>
      <c r="F498" s="59">
        <v>0</v>
      </c>
      <c r="G498" s="59">
        <v>0</v>
      </c>
      <c r="H498" s="59">
        <v>0</v>
      </c>
      <c r="I498" s="59">
        <f t="shared" si="53"/>
        <v>0</v>
      </c>
      <c r="J498" s="59">
        <f t="shared" si="54"/>
        <v>0</v>
      </c>
      <c r="K498" s="60" t="str">
        <f t="shared" si="55"/>
        <v>NA</v>
      </c>
      <c r="L498" s="60" t="str">
        <f t="shared" si="56"/>
        <v>NA</v>
      </c>
      <c r="M498" s="60" t="str">
        <f t="shared" si="57"/>
        <v>NA</v>
      </c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</row>
    <row r="499" spans="1:25" s="17" customFormat="1" x14ac:dyDescent="0.2">
      <c r="A499" s="23"/>
      <c r="B499" s="31"/>
      <c r="C499" s="23"/>
      <c r="D499" s="18"/>
      <c r="E499" s="18"/>
      <c r="F499" s="18"/>
      <c r="G499" s="18"/>
      <c r="H499" s="18"/>
      <c r="I499" s="18"/>
      <c r="J499" s="18"/>
      <c r="K499" s="37"/>
      <c r="L499" s="37"/>
      <c r="M499" s="37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</row>
    <row r="500" spans="1:25" ht="15.75" x14ac:dyDescent="0.25">
      <c r="A500" s="25" t="s">
        <v>27</v>
      </c>
      <c r="B500" s="32"/>
      <c r="C500" s="25"/>
      <c r="D500" s="6">
        <f>+D101+D150+D188+D201+D225+D273+D293+D325+D394+D432+D468+D481+D486+D491+D495+D498</f>
        <v>1327071879.78</v>
      </c>
      <c r="E500" s="6">
        <f t="shared" ref="E500:J500" si="58">+E101+E150+E188+E201+E225+E273+E293+E325+E394+E432+E468+E481+E486+E491+E495+E498</f>
        <v>1325703667.5000002</v>
      </c>
      <c r="F500" s="6">
        <f t="shared" si="58"/>
        <v>110755465.07000002</v>
      </c>
      <c r="G500" s="6">
        <f t="shared" si="58"/>
        <v>977428958.42000008</v>
      </c>
      <c r="H500" s="6">
        <f t="shared" si="58"/>
        <v>39231740.840000004</v>
      </c>
      <c r="I500" s="6">
        <f t="shared" si="58"/>
        <v>1016660699.2600001</v>
      </c>
      <c r="J500" s="6">
        <f t="shared" si="58"/>
        <v>309042968.24000019</v>
      </c>
      <c r="K500" s="38">
        <f>IF(E500=0,"NA",J500/E500)</f>
        <v>0.2331161750670801</v>
      </c>
      <c r="L500" s="38">
        <f>IF(E500=0,"NA",(  ( F500 - (E500/$L$6)) / (E500/$L$6)))</f>
        <v>-0.91645533780647859</v>
      </c>
      <c r="M500" s="38">
        <f>IF(E500=0,"NA",(  ( G500 - ($M$6*(E500/12))) / ($M$6*(E500/12))))</f>
        <v>-0.11525118406297248</v>
      </c>
    </row>
    <row r="502" spans="1:25" x14ac:dyDescent="0.2">
      <c r="B502" s="52" t="s">
        <v>43</v>
      </c>
      <c r="C502" s="53" t="s">
        <v>44</v>
      </c>
    </row>
  </sheetData>
  <autoFilter ref="A7:M500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5"/>
  <sheetViews>
    <sheetView workbookViewId="0">
      <pane ySplit="7" topLeftCell="A8" activePane="bottomLeft" state="frozen"/>
      <selection activeCell="M7" sqref="M7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7" t="s">
        <v>39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8">
        <v>45046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10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45</v>
      </c>
      <c r="B8" s="43" t="s">
        <v>54</v>
      </c>
      <c r="C8" s="17" t="s">
        <v>55</v>
      </c>
      <c r="D8" s="18">
        <v>90414.52</v>
      </c>
      <c r="E8" s="18">
        <v>75414.52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75414.52</v>
      </c>
      <c r="K8" s="37">
        <f>IF(E8=0,"NA",J8/E8)</f>
        <v>1</v>
      </c>
      <c r="L8" s="37">
        <f>IF(E8=0,"NA",(  ( F8 - (E8/$L$6)) / (E8/$L$6)))</f>
        <v>-1</v>
      </c>
      <c r="M8" s="37">
        <f>IF(E8=0,"NA",(  ( G8 - ($M$6*(E8/12))) / ($M$6*(E8/12))))</f>
        <v>-1</v>
      </c>
      <c r="R8" s="23"/>
      <c r="S8" s="23"/>
      <c r="T8" s="23"/>
      <c r="U8" s="23"/>
      <c r="V8" s="23"/>
    </row>
    <row r="9" spans="1:22" x14ac:dyDescent="0.2">
      <c r="A9" s="17"/>
      <c r="B9" s="43" t="s">
        <v>56</v>
      </c>
      <c r="C9" s="17" t="s">
        <v>57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" si="2">SUM(G9:H9)</f>
        <v>0</v>
      </c>
      <c r="J9" s="18">
        <f t="shared" ref="J9" si="3">E9-I9</f>
        <v>0</v>
      </c>
      <c r="K9" s="37" t="str">
        <f t="shared" ref="K9" si="4">IF(E9=0,"NA",J9/E9)</f>
        <v>NA</v>
      </c>
      <c r="L9" s="37" t="str">
        <f t="shared" ref="L9" si="5">IF(E9=0,"NA",(  ( F9 - (E9/$L$6)) / (E9/$L$6)))</f>
        <v>NA</v>
      </c>
      <c r="M9" s="37" t="str">
        <f t="shared" ref="M9" si="6">IF(E9=0,"NA",(  ( G9 - ($M$6*(E9/12))) / ($M$6*(E9/12))))</f>
        <v>NA</v>
      </c>
      <c r="R9" s="23"/>
      <c r="S9" s="23"/>
      <c r="T9" s="23"/>
      <c r="U9" s="23"/>
      <c r="V9" s="23"/>
    </row>
    <row r="10" spans="1:22" x14ac:dyDescent="0.2">
      <c r="A10" s="17"/>
      <c r="B10" s="43" t="s">
        <v>58</v>
      </c>
      <c r="C10" s="17" t="s">
        <v>59</v>
      </c>
      <c r="D10" s="18">
        <v>29408</v>
      </c>
      <c r="E10" s="18">
        <v>29408</v>
      </c>
      <c r="F10" s="18">
        <v>0</v>
      </c>
      <c r="G10" s="18">
        <v>0</v>
      </c>
      <c r="H10" s="18">
        <v>0</v>
      </c>
      <c r="I10" s="18">
        <f t="shared" ref="I10:I34" si="7">SUM(G10:H10)</f>
        <v>0</v>
      </c>
      <c r="J10" s="18">
        <f t="shared" ref="J10:J34" si="8">E10-I10</f>
        <v>29408</v>
      </c>
      <c r="K10" s="37">
        <f t="shared" ref="K10:K34" si="9">IF(E10=0,"NA",J10/E10)</f>
        <v>1</v>
      </c>
      <c r="L10" s="37">
        <f t="shared" ref="L10:L34" si="10">IF(E10=0,"NA",(  ( F10 - (E10/$L$6)) / (E10/$L$6)))</f>
        <v>-1</v>
      </c>
      <c r="M10" s="37">
        <f t="shared" ref="M10:M34" si="11">IF(E10=0,"NA",(  ( G10 - ($M$6*(E10/12))) / ($M$6*(E10/12))))</f>
        <v>-1</v>
      </c>
      <c r="R10" s="23"/>
      <c r="S10" s="23"/>
      <c r="T10" s="23"/>
      <c r="U10" s="23"/>
      <c r="V10" s="23"/>
    </row>
    <row r="11" spans="1:22" x14ac:dyDescent="0.2">
      <c r="A11" s="17"/>
      <c r="B11" s="43" t="s">
        <v>60</v>
      </c>
      <c r="C11" s="17" t="s">
        <v>61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7"/>
        <v>0</v>
      </c>
      <c r="J11" s="18">
        <f t="shared" si="8"/>
        <v>0</v>
      </c>
      <c r="K11" s="37" t="str">
        <f t="shared" si="9"/>
        <v>NA</v>
      </c>
      <c r="L11" s="37" t="str">
        <f t="shared" si="10"/>
        <v>NA</v>
      </c>
      <c r="M11" s="37" t="str">
        <f t="shared" si="11"/>
        <v>NA</v>
      </c>
      <c r="R11" s="23"/>
      <c r="S11" s="23"/>
      <c r="T11" s="23"/>
      <c r="U11" s="23"/>
      <c r="V11" s="23"/>
    </row>
    <row r="12" spans="1:22" x14ac:dyDescent="0.2">
      <c r="A12" s="17"/>
      <c r="B12" s="43" t="s">
        <v>62</v>
      </c>
      <c r="C12" s="17" t="s">
        <v>63</v>
      </c>
      <c r="D12" s="18">
        <v>700</v>
      </c>
      <c r="E12" s="18">
        <v>700</v>
      </c>
      <c r="F12" s="18">
        <v>0</v>
      </c>
      <c r="G12" s="18">
        <v>15000</v>
      </c>
      <c r="H12" s="18">
        <v>0</v>
      </c>
      <c r="I12" s="18">
        <f t="shared" si="7"/>
        <v>15000</v>
      </c>
      <c r="J12" s="18">
        <f t="shared" si="8"/>
        <v>-14300</v>
      </c>
      <c r="K12" s="37">
        <f t="shared" si="9"/>
        <v>-20.428571428571427</v>
      </c>
      <c r="L12" s="37">
        <f t="shared" si="10"/>
        <v>-1</v>
      </c>
      <c r="M12" s="37">
        <f t="shared" si="11"/>
        <v>24.714285714285712</v>
      </c>
      <c r="R12" s="23"/>
      <c r="S12" s="23"/>
      <c r="T12" s="23"/>
      <c r="U12" s="23"/>
      <c r="V12" s="23"/>
    </row>
    <row r="13" spans="1:22" x14ac:dyDescent="0.2">
      <c r="A13" s="17"/>
      <c r="B13" s="43" t="s">
        <v>68</v>
      </c>
      <c r="C13" s="17" t="s">
        <v>69</v>
      </c>
      <c r="D13" s="18">
        <v>11465725.84</v>
      </c>
      <c r="E13" s="18">
        <v>11876037.949999999</v>
      </c>
      <c r="F13" s="18">
        <v>2599159.71</v>
      </c>
      <c r="G13" s="18">
        <v>25810179.25</v>
      </c>
      <c r="H13" s="18">
        <v>0</v>
      </c>
      <c r="I13" s="18">
        <f t="shared" si="7"/>
        <v>25810179.25</v>
      </c>
      <c r="J13" s="18">
        <f t="shared" si="8"/>
        <v>-13934141.300000001</v>
      </c>
      <c r="K13" s="37">
        <f t="shared" si="9"/>
        <v>-1.1732988189044986</v>
      </c>
      <c r="L13" s="37">
        <f t="shared" si="10"/>
        <v>-0.78114252236790793</v>
      </c>
      <c r="M13" s="37">
        <f t="shared" si="11"/>
        <v>1.6079585826853982</v>
      </c>
      <c r="R13" s="23"/>
      <c r="S13" s="23"/>
      <c r="T13" s="23"/>
      <c r="U13" s="23"/>
      <c r="V13" s="23"/>
    </row>
    <row r="14" spans="1:22" x14ac:dyDescent="0.2">
      <c r="A14" s="17"/>
      <c r="B14" s="43" t="s">
        <v>477</v>
      </c>
      <c r="C14" s="17" t="s">
        <v>478</v>
      </c>
      <c r="D14" s="18">
        <v>-309752</v>
      </c>
      <c r="E14" s="18">
        <v>-277352</v>
      </c>
      <c r="F14" s="18">
        <v>47438.500000000015</v>
      </c>
      <c r="G14" s="18">
        <v>497177.16999999993</v>
      </c>
      <c r="H14" s="18">
        <v>0</v>
      </c>
      <c r="I14" s="18">
        <f t="shared" si="7"/>
        <v>497177.16999999993</v>
      </c>
      <c r="J14" s="18">
        <f t="shared" si="8"/>
        <v>-774529.16999999993</v>
      </c>
      <c r="K14" s="37">
        <f t="shared" si="9"/>
        <v>2.7925854870345264</v>
      </c>
      <c r="L14" s="37">
        <f t="shared" si="10"/>
        <v>-1.1710407712942399</v>
      </c>
      <c r="M14" s="37">
        <f t="shared" si="11"/>
        <v>-3.1511025844414315</v>
      </c>
      <c r="R14" s="23"/>
      <c r="S14" s="23"/>
      <c r="T14" s="23"/>
      <c r="U14" s="23"/>
      <c r="V14" s="23"/>
    </row>
    <row r="15" spans="1:22" x14ac:dyDescent="0.2">
      <c r="A15" s="17"/>
      <c r="B15" s="43" t="s">
        <v>479</v>
      </c>
      <c r="C15" s="17" t="s">
        <v>480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7"/>
        <v>0</v>
      </c>
      <c r="J15" s="18">
        <f t="shared" si="8"/>
        <v>0</v>
      </c>
      <c r="K15" s="37" t="str">
        <f t="shared" si="9"/>
        <v>NA</v>
      </c>
      <c r="L15" s="37" t="str">
        <f t="shared" si="10"/>
        <v>NA</v>
      </c>
      <c r="M15" s="37" t="str">
        <f t="shared" si="11"/>
        <v>NA</v>
      </c>
      <c r="R15" s="23"/>
      <c r="S15" s="23"/>
      <c r="T15" s="23"/>
      <c r="U15" s="23"/>
      <c r="V15" s="23"/>
    </row>
    <row r="16" spans="1:22" x14ac:dyDescent="0.2">
      <c r="A16" s="17"/>
      <c r="B16" s="43" t="s">
        <v>481</v>
      </c>
      <c r="C16" s="17" t="s">
        <v>482</v>
      </c>
      <c r="F16" s="18">
        <v>0</v>
      </c>
      <c r="G16" s="18">
        <v>0</v>
      </c>
      <c r="H16" s="18">
        <v>0</v>
      </c>
      <c r="I16" s="18">
        <f t="shared" si="7"/>
        <v>0</v>
      </c>
      <c r="J16" s="18">
        <f t="shared" si="8"/>
        <v>0</v>
      </c>
      <c r="K16" s="37" t="str">
        <f t="shared" si="9"/>
        <v>NA</v>
      </c>
      <c r="L16" s="37" t="str">
        <f t="shared" si="10"/>
        <v>NA</v>
      </c>
      <c r="M16" s="37" t="str">
        <f t="shared" si="11"/>
        <v>NA</v>
      </c>
      <c r="R16" s="23"/>
      <c r="S16" s="23"/>
      <c r="T16" s="23"/>
      <c r="U16" s="23"/>
      <c r="V16" s="23"/>
    </row>
    <row r="17" spans="1:22" x14ac:dyDescent="0.2">
      <c r="A17" s="17"/>
      <c r="B17" s="43" t="s">
        <v>483</v>
      </c>
      <c r="C17" s="17" t="s">
        <v>484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7"/>
        <v>0</v>
      </c>
      <c r="J17" s="18">
        <f t="shared" si="8"/>
        <v>0</v>
      </c>
      <c r="K17" s="37" t="str">
        <f t="shared" si="9"/>
        <v>NA</v>
      </c>
      <c r="L17" s="37" t="str">
        <f t="shared" si="10"/>
        <v>NA</v>
      </c>
      <c r="M17" s="37" t="str">
        <f t="shared" si="11"/>
        <v>NA</v>
      </c>
      <c r="R17" s="23"/>
      <c r="S17" s="23"/>
      <c r="T17" s="23"/>
      <c r="U17" s="23"/>
      <c r="V17" s="23"/>
    </row>
    <row r="18" spans="1:22" x14ac:dyDescent="0.2">
      <c r="A18" s="17"/>
      <c r="B18" s="43" t="s">
        <v>485</v>
      </c>
      <c r="C18" s="17" t="s">
        <v>486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7"/>
        <v>0</v>
      </c>
      <c r="J18" s="18">
        <f t="shared" si="8"/>
        <v>0</v>
      </c>
      <c r="K18" s="37" t="str">
        <f t="shared" si="9"/>
        <v>NA</v>
      </c>
      <c r="L18" s="37" t="str">
        <f t="shared" si="10"/>
        <v>NA</v>
      </c>
      <c r="M18" s="37" t="str">
        <f t="shared" si="11"/>
        <v>NA</v>
      </c>
      <c r="R18" s="23"/>
      <c r="S18" s="23"/>
      <c r="T18" s="23"/>
      <c r="U18" s="23"/>
      <c r="V18" s="23"/>
    </row>
    <row r="19" spans="1:22" x14ac:dyDescent="0.2">
      <c r="A19" s="17"/>
      <c r="B19" s="43" t="s">
        <v>487</v>
      </c>
      <c r="C19" s="17" t="s">
        <v>488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7"/>
        <v>0</v>
      </c>
      <c r="J19" s="18">
        <f t="shared" si="8"/>
        <v>0</v>
      </c>
      <c r="K19" s="37" t="str">
        <f t="shared" si="9"/>
        <v>NA</v>
      </c>
      <c r="L19" s="37" t="str">
        <f t="shared" si="10"/>
        <v>NA</v>
      </c>
      <c r="M19" s="37" t="str">
        <f t="shared" si="11"/>
        <v>NA</v>
      </c>
      <c r="R19" s="23"/>
      <c r="S19" s="23"/>
      <c r="T19" s="23"/>
      <c r="U19" s="23"/>
      <c r="V19" s="23"/>
    </row>
    <row r="20" spans="1:22" x14ac:dyDescent="0.2">
      <c r="A20" s="17"/>
      <c r="B20" s="43" t="s">
        <v>489</v>
      </c>
      <c r="C20" s="17" t="s">
        <v>490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7"/>
        <v>0</v>
      </c>
      <c r="J20" s="18">
        <f t="shared" si="8"/>
        <v>0</v>
      </c>
      <c r="K20" s="37" t="str">
        <f t="shared" si="9"/>
        <v>NA</v>
      </c>
      <c r="L20" s="37" t="str">
        <f t="shared" si="10"/>
        <v>NA</v>
      </c>
      <c r="M20" s="37" t="str">
        <f t="shared" si="11"/>
        <v>NA</v>
      </c>
      <c r="R20" s="23"/>
      <c r="S20" s="23"/>
      <c r="T20" s="23"/>
      <c r="U20" s="23"/>
      <c r="V20" s="23"/>
    </row>
    <row r="21" spans="1:22" x14ac:dyDescent="0.2">
      <c r="A21" s="17"/>
      <c r="B21" s="43" t="s">
        <v>491</v>
      </c>
      <c r="C21" s="17" t="s">
        <v>492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7"/>
        <v>0</v>
      </c>
      <c r="J21" s="18">
        <f t="shared" si="8"/>
        <v>0</v>
      </c>
      <c r="K21" s="37" t="str">
        <f t="shared" si="9"/>
        <v>NA</v>
      </c>
      <c r="L21" s="37" t="str">
        <f t="shared" si="10"/>
        <v>NA</v>
      </c>
      <c r="M21" s="37" t="str">
        <f t="shared" si="11"/>
        <v>NA</v>
      </c>
      <c r="R21" s="23"/>
      <c r="S21" s="23"/>
      <c r="T21" s="23"/>
      <c r="U21" s="23"/>
      <c r="V21" s="23"/>
    </row>
    <row r="22" spans="1:22" x14ac:dyDescent="0.2">
      <c r="A22" s="17"/>
      <c r="B22" s="43" t="s">
        <v>493</v>
      </c>
      <c r="C22" s="17" t="s">
        <v>494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7"/>
        <v>0</v>
      </c>
      <c r="J22" s="18">
        <f t="shared" si="8"/>
        <v>0</v>
      </c>
      <c r="K22" s="37" t="str">
        <f t="shared" si="9"/>
        <v>NA</v>
      </c>
      <c r="L22" s="37" t="str">
        <f t="shared" si="10"/>
        <v>NA</v>
      </c>
      <c r="M22" s="37" t="str">
        <f t="shared" si="11"/>
        <v>NA</v>
      </c>
      <c r="R22" s="23"/>
      <c r="S22" s="23"/>
      <c r="T22" s="23"/>
      <c r="U22" s="23"/>
      <c r="V22" s="23"/>
    </row>
    <row r="23" spans="1:22" x14ac:dyDescent="0.2">
      <c r="A23" s="17"/>
      <c r="B23" s="43" t="s">
        <v>495</v>
      </c>
      <c r="C23" s="17" t="s">
        <v>496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7"/>
        <v>0</v>
      </c>
      <c r="J23" s="18">
        <f t="shared" si="8"/>
        <v>0</v>
      </c>
      <c r="K23" s="37" t="str">
        <f t="shared" si="9"/>
        <v>NA</v>
      </c>
      <c r="L23" s="37" t="str">
        <f t="shared" si="10"/>
        <v>NA</v>
      </c>
      <c r="M23" s="37" t="str">
        <f t="shared" si="11"/>
        <v>NA</v>
      </c>
      <c r="R23" s="23"/>
      <c r="S23" s="23"/>
      <c r="T23" s="23"/>
      <c r="U23" s="23"/>
      <c r="V23" s="23"/>
    </row>
    <row r="24" spans="1:22" x14ac:dyDescent="0.2">
      <c r="A24" s="17"/>
      <c r="B24" s="43" t="s">
        <v>497</v>
      </c>
      <c r="C24" s="17" t="s">
        <v>498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7"/>
        <v>0</v>
      </c>
      <c r="J24" s="18">
        <f t="shared" si="8"/>
        <v>0</v>
      </c>
      <c r="K24" s="37" t="str">
        <f t="shared" si="9"/>
        <v>NA</v>
      </c>
      <c r="L24" s="37" t="str">
        <f t="shared" si="10"/>
        <v>NA</v>
      </c>
      <c r="M24" s="37" t="str">
        <f t="shared" si="11"/>
        <v>NA</v>
      </c>
      <c r="R24" s="23"/>
      <c r="S24" s="23"/>
      <c r="T24" s="23"/>
      <c r="U24" s="23"/>
      <c r="V24" s="23"/>
    </row>
    <row r="25" spans="1:22" x14ac:dyDescent="0.2">
      <c r="A25" s="71" t="s">
        <v>76</v>
      </c>
      <c r="B25" s="72"/>
      <c r="C25" s="71"/>
      <c r="D25" s="59">
        <v>11276496.359999999</v>
      </c>
      <c r="E25" s="59">
        <v>11704208.469999999</v>
      </c>
      <c r="F25" s="59">
        <v>2646598.21</v>
      </c>
      <c r="G25" s="59">
        <v>26322356.420000002</v>
      </c>
      <c r="H25" s="59">
        <v>0</v>
      </c>
      <c r="I25" s="59">
        <f t="shared" si="7"/>
        <v>26322356.420000002</v>
      </c>
      <c r="J25" s="59">
        <f t="shared" si="8"/>
        <v>-14618147.950000003</v>
      </c>
      <c r="K25" s="60">
        <f t="shared" si="9"/>
        <v>-1.2489651040878977</v>
      </c>
      <c r="L25" s="60">
        <f t="shared" si="10"/>
        <v>-0.77387636107271074</v>
      </c>
      <c r="M25" s="60">
        <f t="shared" si="11"/>
        <v>1.6987581249054775</v>
      </c>
      <c r="R25" s="23"/>
      <c r="S25" s="23"/>
      <c r="T25" s="23"/>
      <c r="U25" s="23"/>
      <c r="V25" s="23"/>
    </row>
    <row r="26" spans="1:22" x14ac:dyDescent="0.2">
      <c r="A26" s="17" t="s">
        <v>19</v>
      </c>
      <c r="B26" s="43" t="s">
        <v>20</v>
      </c>
      <c r="C26" s="17" t="s">
        <v>21</v>
      </c>
      <c r="D26" s="18">
        <v>58421.71</v>
      </c>
      <c r="E26" s="18">
        <v>58421.71</v>
      </c>
      <c r="F26" s="18">
        <v>1136.6400000000001</v>
      </c>
      <c r="G26" s="18">
        <v>8229.01</v>
      </c>
      <c r="H26" s="18">
        <v>0</v>
      </c>
      <c r="I26" s="18">
        <f t="shared" si="7"/>
        <v>8229.01</v>
      </c>
      <c r="J26" s="18">
        <f t="shared" si="8"/>
        <v>50192.7</v>
      </c>
      <c r="K26" s="37">
        <f t="shared" si="9"/>
        <v>0.85914465701192244</v>
      </c>
      <c r="L26" s="37">
        <f t="shared" si="10"/>
        <v>-0.98054421892135646</v>
      </c>
      <c r="M26" s="37">
        <f t="shared" si="11"/>
        <v>-0.83097358841430691</v>
      </c>
      <c r="R26" s="23"/>
      <c r="S26" s="23"/>
      <c r="T26" s="23"/>
      <c r="U26" s="23"/>
      <c r="V26" s="23"/>
    </row>
    <row r="27" spans="1:22" x14ac:dyDescent="0.2">
      <c r="A27" s="71" t="s">
        <v>22</v>
      </c>
      <c r="B27" s="72"/>
      <c r="C27" s="71"/>
      <c r="D27" s="59">
        <v>58421.71</v>
      </c>
      <c r="E27" s="59">
        <v>58421.71</v>
      </c>
      <c r="F27" s="59">
        <v>1136.6400000000001</v>
      </c>
      <c r="G27" s="59">
        <v>8229.01</v>
      </c>
      <c r="H27" s="59">
        <v>0</v>
      </c>
      <c r="I27" s="59">
        <f t="shared" si="7"/>
        <v>8229.01</v>
      </c>
      <c r="J27" s="59">
        <f t="shared" si="8"/>
        <v>50192.7</v>
      </c>
      <c r="K27" s="60">
        <f t="shared" si="9"/>
        <v>0.85914465701192244</v>
      </c>
      <c r="L27" s="60">
        <f t="shared" si="10"/>
        <v>-0.98054421892135646</v>
      </c>
      <c r="M27" s="60">
        <f t="shared" si="11"/>
        <v>-0.83097358841430691</v>
      </c>
      <c r="R27" s="23"/>
      <c r="S27" s="23"/>
      <c r="T27" s="23"/>
      <c r="U27" s="23"/>
      <c r="V27" s="23"/>
    </row>
    <row r="28" spans="1:22" x14ac:dyDescent="0.2">
      <c r="A28" s="17" t="s">
        <v>77</v>
      </c>
      <c r="B28" s="43" t="s">
        <v>499</v>
      </c>
      <c r="C28" s="17" t="s">
        <v>500</v>
      </c>
      <c r="D28" s="18">
        <v>34640066.359999999</v>
      </c>
      <c r="E28" s="18">
        <v>34640066.359999999</v>
      </c>
      <c r="F28" s="18">
        <v>1270769.42</v>
      </c>
      <c r="G28" s="18">
        <v>11814714.01</v>
      </c>
      <c r="H28" s="18">
        <v>0</v>
      </c>
      <c r="I28" s="18">
        <f t="shared" si="7"/>
        <v>11814714.01</v>
      </c>
      <c r="J28" s="18">
        <f t="shared" si="8"/>
        <v>22825352.350000001</v>
      </c>
      <c r="K28" s="37">
        <f t="shared" si="9"/>
        <v>0.65892923277875615</v>
      </c>
      <c r="L28" s="37">
        <f t="shared" si="10"/>
        <v>-0.96331504083180974</v>
      </c>
      <c r="M28" s="37">
        <f t="shared" si="11"/>
        <v>-0.59071507933450751</v>
      </c>
      <c r="R28" s="23"/>
      <c r="S28" s="23"/>
      <c r="T28" s="23"/>
      <c r="U28" s="23"/>
      <c r="V28" s="23"/>
    </row>
    <row r="29" spans="1:22" x14ac:dyDescent="0.2">
      <c r="A29" s="17"/>
      <c r="B29" s="43" t="s">
        <v>88</v>
      </c>
      <c r="C29" s="17" t="s">
        <v>89</v>
      </c>
      <c r="D29" s="18">
        <v>3883003.4799999995</v>
      </c>
      <c r="E29" s="18">
        <v>3643069.4799999995</v>
      </c>
      <c r="F29" s="18">
        <v>4799.8</v>
      </c>
      <c r="G29" s="18">
        <v>1168612.23</v>
      </c>
      <c r="H29" s="18">
        <v>0</v>
      </c>
      <c r="I29" s="18">
        <f t="shared" si="7"/>
        <v>1168612.23</v>
      </c>
      <c r="J29" s="18">
        <f t="shared" si="8"/>
        <v>2474457.2499999995</v>
      </c>
      <c r="K29" s="37">
        <f t="shared" si="9"/>
        <v>0.6792231835227035</v>
      </c>
      <c r="L29" s="37">
        <f t="shared" si="10"/>
        <v>-0.99868248463929932</v>
      </c>
      <c r="M29" s="37">
        <f t="shared" si="11"/>
        <v>-0.61506782022724416</v>
      </c>
      <c r="R29" s="23"/>
      <c r="S29" s="23"/>
      <c r="T29" s="23"/>
      <c r="U29" s="23"/>
      <c r="V29" s="23"/>
    </row>
    <row r="30" spans="1:22" x14ac:dyDescent="0.2">
      <c r="A30" s="17"/>
      <c r="B30" s="43" t="s">
        <v>90</v>
      </c>
      <c r="C30" s="17" t="s">
        <v>91</v>
      </c>
      <c r="D30" s="18">
        <v>50983.01</v>
      </c>
      <c r="E30" s="18">
        <v>50983.01</v>
      </c>
      <c r="F30" s="18">
        <v>0</v>
      </c>
      <c r="G30" s="18">
        <v>0</v>
      </c>
      <c r="H30" s="18">
        <v>0</v>
      </c>
      <c r="I30" s="18">
        <f t="shared" si="7"/>
        <v>0</v>
      </c>
      <c r="J30" s="18">
        <f t="shared" si="8"/>
        <v>50983.01</v>
      </c>
      <c r="K30" s="37">
        <f t="shared" si="9"/>
        <v>1</v>
      </c>
      <c r="L30" s="37">
        <f t="shared" si="10"/>
        <v>-1</v>
      </c>
      <c r="M30" s="37">
        <f t="shared" si="11"/>
        <v>-1</v>
      </c>
      <c r="R30" s="23"/>
      <c r="S30" s="23"/>
      <c r="T30" s="23"/>
      <c r="U30" s="23"/>
      <c r="V30" s="23"/>
    </row>
    <row r="31" spans="1:22" x14ac:dyDescent="0.2">
      <c r="A31" s="71" t="s">
        <v>98</v>
      </c>
      <c r="B31" s="72"/>
      <c r="C31" s="71"/>
      <c r="D31" s="59">
        <v>38574052.849999994</v>
      </c>
      <c r="E31" s="59">
        <v>38334118.849999994</v>
      </c>
      <c r="F31" s="59">
        <v>1275569.22</v>
      </c>
      <c r="G31" s="59">
        <v>12983326.24</v>
      </c>
      <c r="H31" s="59">
        <v>0</v>
      </c>
      <c r="I31" s="59">
        <f t="shared" si="7"/>
        <v>12983326.24</v>
      </c>
      <c r="J31" s="59">
        <f t="shared" si="8"/>
        <v>25350792.609999992</v>
      </c>
      <c r="K31" s="60">
        <f t="shared" si="9"/>
        <v>0.66131147318650307</v>
      </c>
      <c r="L31" s="60">
        <f t="shared" si="10"/>
        <v>-0.96672496308076739</v>
      </c>
      <c r="M31" s="60">
        <f t="shared" si="11"/>
        <v>-0.59357376782380367</v>
      </c>
      <c r="R31" s="23"/>
      <c r="S31" s="23"/>
      <c r="T31" s="23"/>
      <c r="U31" s="23"/>
      <c r="V31" s="23"/>
    </row>
    <row r="32" spans="1:22" x14ac:dyDescent="0.2">
      <c r="A32" s="17" t="s">
        <v>501</v>
      </c>
      <c r="B32" s="43" t="s">
        <v>502</v>
      </c>
      <c r="C32" s="17" t="s">
        <v>503</v>
      </c>
      <c r="D32" s="18">
        <v>177755753.58999997</v>
      </c>
      <c r="E32" s="18">
        <v>228317093.16999999</v>
      </c>
      <c r="F32" s="18">
        <f>5706620.42-922733.77</f>
        <v>4783886.6500000004</v>
      </c>
      <c r="G32" s="18">
        <f>5706620.42+52214150.43</f>
        <v>57920770.850000001</v>
      </c>
      <c r="H32" s="18">
        <v>0</v>
      </c>
      <c r="I32" s="18">
        <f t="shared" si="7"/>
        <v>57920770.850000001</v>
      </c>
      <c r="J32" s="18">
        <f t="shared" si="8"/>
        <v>170396322.31999999</v>
      </c>
      <c r="K32" s="37">
        <f t="shared" si="9"/>
        <v>0.74631434709588984</v>
      </c>
      <c r="L32" s="37">
        <f t="shared" si="10"/>
        <v>-0.97904718134074165</v>
      </c>
      <c r="M32" s="37">
        <f t="shared" si="11"/>
        <v>-0.69557721651506788</v>
      </c>
      <c r="P32" s="18"/>
      <c r="Q32" s="18"/>
      <c r="R32" s="23"/>
      <c r="S32" s="23"/>
      <c r="T32" s="23"/>
      <c r="U32" s="23"/>
      <c r="V32" s="23"/>
    </row>
    <row r="33" spans="1:22" x14ac:dyDescent="0.2">
      <c r="A33" s="17"/>
      <c r="B33" s="43" t="s">
        <v>504</v>
      </c>
      <c r="C33" s="17" t="s">
        <v>505</v>
      </c>
      <c r="D33" s="18">
        <v>5730080.8599999994</v>
      </c>
      <c r="E33" s="18">
        <v>6465902.2299999995</v>
      </c>
      <c r="F33" s="18">
        <v>291071.05</v>
      </c>
      <c r="G33" s="18">
        <v>2252769.7799999998</v>
      </c>
      <c r="H33" s="18">
        <v>0</v>
      </c>
      <c r="I33" s="18">
        <f t="shared" si="7"/>
        <v>2252769.7799999998</v>
      </c>
      <c r="J33" s="18">
        <f t="shared" si="8"/>
        <v>4213132.4499999993</v>
      </c>
      <c r="K33" s="37">
        <f t="shared" si="9"/>
        <v>0.651592353260807</v>
      </c>
      <c r="L33" s="37">
        <f t="shared" si="10"/>
        <v>-0.95498369142522588</v>
      </c>
      <c r="M33" s="37">
        <f t="shared" si="11"/>
        <v>-0.58191082391296844</v>
      </c>
      <c r="P33" s="18"/>
      <c r="R33" s="23"/>
      <c r="S33" s="23"/>
      <c r="T33" s="23"/>
      <c r="U33" s="23"/>
      <c r="V33" s="23"/>
    </row>
    <row r="34" spans="1:22" x14ac:dyDescent="0.2">
      <c r="A34" s="17"/>
      <c r="B34" s="43" t="s">
        <v>506</v>
      </c>
      <c r="C34" s="17" t="s">
        <v>507</v>
      </c>
      <c r="D34" s="18">
        <v>356585034</v>
      </c>
      <c r="E34" s="18">
        <v>546335833.29999995</v>
      </c>
      <c r="F34" s="18">
        <v>6057</v>
      </c>
      <c r="G34" s="18">
        <f>79726115.38+6057</f>
        <v>79732172.379999995</v>
      </c>
      <c r="H34" s="18">
        <v>0</v>
      </c>
      <c r="I34" s="18">
        <f t="shared" si="7"/>
        <v>79732172.379999995</v>
      </c>
      <c r="J34" s="18">
        <f t="shared" si="8"/>
        <v>466603660.91999996</v>
      </c>
      <c r="K34" s="37">
        <f t="shared" si="9"/>
        <v>0.85406014484095161</v>
      </c>
      <c r="L34" s="37">
        <f t="shared" si="10"/>
        <v>-0.99998891341253704</v>
      </c>
      <c r="M34" s="37">
        <f t="shared" si="11"/>
        <v>-0.82487217380914191</v>
      </c>
      <c r="P34" s="18"/>
      <c r="R34" s="23"/>
      <c r="S34" s="23"/>
      <c r="T34" s="23"/>
      <c r="U34" s="23"/>
      <c r="V34" s="23"/>
    </row>
    <row r="35" spans="1:22" x14ac:dyDescent="0.2">
      <c r="A35" s="17"/>
      <c r="B35" s="43" t="s">
        <v>508</v>
      </c>
      <c r="C35" s="17" t="s">
        <v>509</v>
      </c>
      <c r="D35" s="18">
        <v>340887.62</v>
      </c>
      <c r="E35" s="18">
        <v>1115070.6200000001</v>
      </c>
      <c r="F35" s="18">
        <v>0</v>
      </c>
      <c r="G35" s="18">
        <v>0</v>
      </c>
      <c r="H35" s="18">
        <v>0</v>
      </c>
      <c r="I35" s="18">
        <f t="shared" ref="I35:I41" si="12">SUM(G35:H35)</f>
        <v>0</v>
      </c>
      <c r="J35" s="18">
        <f t="shared" ref="J35:J41" si="13">E35-I35</f>
        <v>1115070.6200000001</v>
      </c>
      <c r="K35" s="37">
        <f t="shared" ref="K35:K41" si="14">IF(E35=0,"NA",J35/E35)</f>
        <v>1</v>
      </c>
      <c r="L35" s="37">
        <f t="shared" ref="L35:L41" si="15">IF(E35=0,"NA",(  ( F35 - (E35/$L$6)) / (E35/$L$6)))</f>
        <v>-1</v>
      </c>
      <c r="M35" s="37">
        <f t="shared" ref="M35:M41" si="16">IF(E35=0,"NA",(  ( G35 - ($M$6*(E35/12))) / ($M$6*(E35/12))))</f>
        <v>-1</v>
      </c>
      <c r="R35" s="23"/>
      <c r="S35" s="23"/>
      <c r="T35" s="23"/>
      <c r="U35" s="23"/>
      <c r="V35" s="23"/>
    </row>
    <row r="36" spans="1:22" x14ac:dyDescent="0.2">
      <c r="A36" s="17"/>
      <c r="B36" s="43" t="s">
        <v>510</v>
      </c>
      <c r="C36" s="17" t="s">
        <v>511</v>
      </c>
      <c r="D36" s="18">
        <v>0</v>
      </c>
      <c r="E36" s="18">
        <v>677673</v>
      </c>
      <c r="F36" s="18">
        <v>0</v>
      </c>
      <c r="G36" s="18">
        <v>0</v>
      </c>
      <c r="H36" s="18">
        <v>0</v>
      </c>
      <c r="I36" s="18">
        <f t="shared" si="12"/>
        <v>0</v>
      </c>
      <c r="J36" s="18">
        <f t="shared" si="13"/>
        <v>677673</v>
      </c>
      <c r="K36" s="37">
        <f t="shared" si="14"/>
        <v>1</v>
      </c>
      <c r="L36" s="37">
        <f t="shared" si="15"/>
        <v>-1</v>
      </c>
      <c r="M36" s="37">
        <f t="shared" si="16"/>
        <v>-1</v>
      </c>
      <c r="R36" s="23"/>
      <c r="S36" s="23"/>
      <c r="T36" s="23"/>
      <c r="U36" s="23"/>
      <c r="V36" s="23"/>
    </row>
    <row r="37" spans="1:22" x14ac:dyDescent="0.2">
      <c r="A37" s="17"/>
      <c r="B37" s="43" t="s">
        <v>512</v>
      </c>
      <c r="C37" s="17" t="s">
        <v>513</v>
      </c>
      <c r="F37" s="18">
        <v>0</v>
      </c>
      <c r="G37" s="18">
        <v>0</v>
      </c>
      <c r="H37" s="18">
        <v>0</v>
      </c>
      <c r="I37" s="18">
        <f t="shared" si="12"/>
        <v>0</v>
      </c>
      <c r="J37" s="18">
        <f t="shared" si="13"/>
        <v>0</v>
      </c>
      <c r="K37" s="37" t="str">
        <f t="shared" si="14"/>
        <v>NA</v>
      </c>
      <c r="L37" s="37" t="str">
        <f t="shared" si="15"/>
        <v>NA</v>
      </c>
      <c r="M37" s="37" t="str">
        <f t="shared" si="16"/>
        <v>NA</v>
      </c>
      <c r="R37" s="23"/>
      <c r="S37" s="23"/>
      <c r="T37" s="23"/>
      <c r="U37" s="23"/>
      <c r="V37" s="23"/>
    </row>
    <row r="38" spans="1:22" x14ac:dyDescent="0.2">
      <c r="A38" s="71" t="s">
        <v>514</v>
      </c>
      <c r="B38" s="72"/>
      <c r="C38" s="71"/>
      <c r="D38" s="59">
        <v>540411756.07000005</v>
      </c>
      <c r="E38" s="59">
        <v>782911572.31999993</v>
      </c>
      <c r="F38" s="59">
        <f>SUM(F32:F37)</f>
        <v>5081014.7</v>
      </c>
      <c r="G38" s="59">
        <f>SUM(G32:G37)</f>
        <v>139905713.00999999</v>
      </c>
      <c r="H38" s="59">
        <v>0</v>
      </c>
      <c r="I38" s="59">
        <f t="shared" si="12"/>
        <v>139905713.00999999</v>
      </c>
      <c r="J38" s="59">
        <f t="shared" si="13"/>
        <v>643005859.30999994</v>
      </c>
      <c r="K38" s="60">
        <f t="shared" si="14"/>
        <v>0.82130074716430912</v>
      </c>
      <c r="L38" s="60">
        <f t="shared" si="15"/>
        <v>-0.99351010397643824</v>
      </c>
      <c r="M38" s="60">
        <f t="shared" si="16"/>
        <v>-0.78556089659717088</v>
      </c>
      <c r="R38" s="23"/>
      <c r="S38" s="23"/>
      <c r="T38" s="23"/>
      <c r="U38" s="23"/>
      <c r="V38" s="23"/>
    </row>
    <row r="39" spans="1:22" x14ac:dyDescent="0.2">
      <c r="A39" s="17" t="s">
        <v>23</v>
      </c>
      <c r="B39" s="43" t="s">
        <v>24</v>
      </c>
      <c r="C39" s="17" t="s">
        <v>25</v>
      </c>
      <c r="D39" s="18">
        <v>4134282.8800000004</v>
      </c>
      <c r="E39" s="18">
        <v>4134282.8800000004</v>
      </c>
      <c r="F39" s="18">
        <v>47438.5</v>
      </c>
      <c r="G39" s="18">
        <v>496431.67</v>
      </c>
      <c r="H39" s="18">
        <v>0</v>
      </c>
      <c r="I39" s="18">
        <f t="shared" si="12"/>
        <v>496431.67</v>
      </c>
      <c r="J39" s="18">
        <f t="shared" si="13"/>
        <v>3637851.2100000004</v>
      </c>
      <c r="K39" s="37">
        <f t="shared" si="14"/>
        <v>0.8799231488484891</v>
      </c>
      <c r="L39" s="37">
        <f t="shared" si="15"/>
        <v>-0.98852557955589149</v>
      </c>
      <c r="M39" s="37">
        <f t="shared" si="16"/>
        <v>-0.8559077786181869</v>
      </c>
      <c r="R39" s="23"/>
      <c r="S39" s="23"/>
      <c r="T39" s="23"/>
      <c r="U39" s="23"/>
      <c r="V39" s="23"/>
    </row>
    <row r="40" spans="1:22" x14ac:dyDescent="0.2">
      <c r="A40" s="17"/>
      <c r="B40" s="43" t="s">
        <v>107</v>
      </c>
      <c r="C40" s="17" t="s">
        <v>108</v>
      </c>
      <c r="D40" s="18">
        <v>0</v>
      </c>
      <c r="E40" s="18">
        <v>705</v>
      </c>
      <c r="F40" s="18">
        <v>0</v>
      </c>
      <c r="G40" s="18">
        <v>1410</v>
      </c>
      <c r="H40" s="18">
        <v>0</v>
      </c>
      <c r="I40" s="18">
        <f t="shared" si="12"/>
        <v>1410</v>
      </c>
      <c r="J40" s="18">
        <f t="shared" si="13"/>
        <v>-705</v>
      </c>
      <c r="K40" s="37">
        <f t="shared" si="14"/>
        <v>-1</v>
      </c>
      <c r="L40" s="37">
        <f t="shared" si="15"/>
        <v>-1</v>
      </c>
      <c r="M40" s="37">
        <f t="shared" si="16"/>
        <v>1.4</v>
      </c>
      <c r="R40" s="23"/>
      <c r="S40" s="23"/>
      <c r="T40" s="23"/>
      <c r="U40" s="23"/>
      <c r="V40" s="23"/>
    </row>
    <row r="41" spans="1:22" x14ac:dyDescent="0.2">
      <c r="A41" s="71" t="s">
        <v>26</v>
      </c>
      <c r="B41" s="72"/>
      <c r="C41" s="71"/>
      <c r="D41" s="59">
        <v>4134282.8800000004</v>
      </c>
      <c r="E41" s="59">
        <v>4134987.8800000004</v>
      </c>
      <c r="F41" s="59">
        <v>47438.5</v>
      </c>
      <c r="G41" s="59">
        <v>497841.67</v>
      </c>
      <c r="H41" s="59">
        <v>0</v>
      </c>
      <c r="I41" s="59">
        <f t="shared" si="12"/>
        <v>497841.67</v>
      </c>
      <c r="J41" s="59">
        <f t="shared" si="13"/>
        <v>3637146.2100000004</v>
      </c>
      <c r="K41" s="60">
        <f t="shared" si="14"/>
        <v>0.87960262896828612</v>
      </c>
      <c r="L41" s="60">
        <f t="shared" si="15"/>
        <v>-0.98852753590174969</v>
      </c>
      <c r="M41" s="60">
        <f t="shared" si="16"/>
        <v>-0.85552315476194341</v>
      </c>
      <c r="R41" s="23"/>
      <c r="S41" s="23"/>
      <c r="T41" s="23"/>
      <c r="U41" s="23"/>
      <c r="V41" s="2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28</v>
      </c>
      <c r="B43" s="32"/>
      <c r="C43" s="25"/>
      <c r="D43" s="6">
        <f>+D25+D27+D31+D38+D41</f>
        <v>594455009.87</v>
      </c>
      <c r="E43" s="6">
        <f t="shared" ref="E43:J43" si="17">+E25+E27+E31+E38+E41</f>
        <v>837143309.2299999</v>
      </c>
      <c r="F43" s="6">
        <f t="shared" si="17"/>
        <v>9051757.2699999996</v>
      </c>
      <c r="G43" s="6">
        <f t="shared" si="17"/>
        <v>179717466.34999999</v>
      </c>
      <c r="H43" s="6">
        <f t="shared" si="17"/>
        <v>0</v>
      </c>
      <c r="I43" s="6">
        <f t="shared" si="17"/>
        <v>179717466.34999999</v>
      </c>
      <c r="J43" s="6">
        <f t="shared" si="17"/>
        <v>657425842.88</v>
      </c>
      <c r="K43" s="38">
        <f t="shared" ref="K43" si="18">IF(E43=0,"NA",J43/E43)</f>
        <v>0.78532054862231049</v>
      </c>
      <c r="L43" s="38">
        <f t="shared" ref="L43" si="19">IF(E43=0,"NA",(  ( F43 - (E43/$L$6)) / (E43/$L$6)))</f>
        <v>-0.98918732650646668</v>
      </c>
      <c r="M43" s="38">
        <f t="shared" ref="M43" si="20">IF(E43=0,"NA",(  ( G43 - ($M$6*(E43/12))) / ($M$6*(E43/12))))</f>
        <v>-0.74238465834677236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x14ac:dyDescent="0.2">
      <c r="A45" s="17" t="s">
        <v>109</v>
      </c>
      <c r="B45" s="43" t="s">
        <v>110</v>
      </c>
      <c r="C45" s="17" t="s">
        <v>111</v>
      </c>
      <c r="D45" s="18">
        <v>14004905.350000001</v>
      </c>
      <c r="E45" s="18">
        <v>50896498.030000046</v>
      </c>
      <c r="F45" s="18">
        <v>1749168.2999999996</v>
      </c>
      <c r="G45" s="18">
        <v>11278694.300000001</v>
      </c>
      <c r="H45" s="18">
        <v>149.32</v>
      </c>
      <c r="I45" s="18">
        <f t="shared" ref="I45" si="21">SUM(G45:H45)</f>
        <v>11278843.620000001</v>
      </c>
      <c r="J45" s="18">
        <f t="shared" ref="J45" si="22">E45-I45</f>
        <v>39617654.410000041</v>
      </c>
      <c r="K45" s="37">
        <f t="shared" ref="K45" si="23">IF(E45=0,"NA",J45/E45)</f>
        <v>0.77839647015887248</v>
      </c>
      <c r="L45" s="37">
        <f t="shared" ref="L45" si="24">IF(E45=0,"NA",(  ( F45 - (E45/$L$6)) / (E45/$L$6)))</f>
        <v>-0.96563283589827775</v>
      </c>
      <c r="M45" s="37">
        <f t="shared" ref="M45" si="25">IF(E45=0,"NA",(  ( G45 - ($M$6*(E45/12))) / ($M$6*(E45/12))))</f>
        <v>-0.73407928474720663</v>
      </c>
    </row>
    <row r="46" spans="1:22" x14ac:dyDescent="0.2">
      <c r="A46" s="17"/>
      <c r="B46" s="43" t="s">
        <v>406</v>
      </c>
      <c r="C46" s="17" t="s">
        <v>407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5" si="26">SUM(G46:H46)</f>
        <v>0</v>
      </c>
      <c r="J46" s="18">
        <f t="shared" ref="J46:J75" si="27">E46-I46</f>
        <v>0</v>
      </c>
      <c r="K46" s="37" t="str">
        <f t="shared" ref="K46:K75" si="28">IF(E46=0,"NA",J46/E46)</f>
        <v>NA</v>
      </c>
      <c r="L46" s="37" t="str">
        <f t="shared" ref="L46:L75" si="29">IF(E46=0,"NA",(  ( F46 - (E46/$L$6)) / (E46/$L$6)))</f>
        <v>NA</v>
      </c>
      <c r="M46" s="37" t="str">
        <f t="shared" ref="M46:M75" si="30">IF(E46=0,"NA",(  ( G46 - ($M$6*(E46/12))) / ($M$6*(E46/12))))</f>
        <v>NA</v>
      </c>
    </row>
    <row r="47" spans="1:22" x14ac:dyDescent="0.2">
      <c r="A47" s="17"/>
      <c r="B47" s="43" t="s">
        <v>112</v>
      </c>
      <c r="C47" s="17" t="s">
        <v>113</v>
      </c>
      <c r="D47" s="18">
        <v>152429.07</v>
      </c>
      <c r="E47" s="18">
        <v>109849.07</v>
      </c>
      <c r="F47" s="18">
        <v>5580</v>
      </c>
      <c r="G47" s="18">
        <v>30763.14</v>
      </c>
      <c r="H47" s="18">
        <v>0</v>
      </c>
      <c r="I47" s="18">
        <f t="shared" si="26"/>
        <v>30763.14</v>
      </c>
      <c r="J47" s="18">
        <f t="shared" si="27"/>
        <v>79085.930000000008</v>
      </c>
      <c r="K47" s="37">
        <f t="shared" si="28"/>
        <v>0.71995083799981197</v>
      </c>
      <c r="L47" s="37">
        <f t="shared" si="29"/>
        <v>-0.94920302921089816</v>
      </c>
      <c r="M47" s="37">
        <f t="shared" si="30"/>
        <v>-0.66394100559977431</v>
      </c>
    </row>
    <row r="48" spans="1:22" x14ac:dyDescent="0.2">
      <c r="A48" s="17"/>
      <c r="B48" s="43" t="s">
        <v>114</v>
      </c>
      <c r="C48" s="17" t="s">
        <v>113</v>
      </c>
      <c r="D48" s="18">
        <v>-23957.619999999995</v>
      </c>
      <c r="E48" s="18">
        <v>-23957.619999999995</v>
      </c>
      <c r="F48" s="18">
        <v>0</v>
      </c>
      <c r="G48" s="18">
        <v>0</v>
      </c>
      <c r="H48" s="18">
        <v>0</v>
      </c>
      <c r="I48" s="18">
        <f t="shared" si="26"/>
        <v>0</v>
      </c>
      <c r="J48" s="18">
        <f t="shared" si="27"/>
        <v>-23957.619999999995</v>
      </c>
      <c r="K48" s="37">
        <f t="shared" si="28"/>
        <v>1</v>
      </c>
      <c r="L48" s="37">
        <f t="shared" si="29"/>
        <v>-1</v>
      </c>
      <c r="M48" s="37">
        <f t="shared" si="30"/>
        <v>-1</v>
      </c>
    </row>
    <row r="49" spans="1:13" x14ac:dyDescent="0.2">
      <c r="A49" s="17"/>
      <c r="B49" s="43" t="s">
        <v>115</v>
      </c>
      <c r="C49" s="17" t="s">
        <v>116</v>
      </c>
      <c r="D49" s="18">
        <v>-209323.72</v>
      </c>
      <c r="E49" s="18">
        <v>-176001.72</v>
      </c>
      <c r="F49" s="18">
        <v>58046.520000000004</v>
      </c>
      <c r="G49" s="18">
        <v>244951.19</v>
      </c>
      <c r="H49" s="18">
        <v>0</v>
      </c>
      <c r="I49" s="18">
        <f t="shared" si="26"/>
        <v>244951.19</v>
      </c>
      <c r="J49" s="18">
        <f t="shared" si="27"/>
        <v>-420952.91000000003</v>
      </c>
      <c r="K49" s="37">
        <f t="shared" si="28"/>
        <v>2.391754523762609</v>
      </c>
      <c r="L49" s="37">
        <f t="shared" si="29"/>
        <v>-1.3298065496178104</v>
      </c>
      <c r="M49" s="37">
        <f t="shared" si="30"/>
        <v>-2.6701054285151304</v>
      </c>
    </row>
    <row r="50" spans="1:13" x14ac:dyDescent="0.2">
      <c r="A50" s="17"/>
      <c r="B50" s="43" t="s">
        <v>117</v>
      </c>
      <c r="C50" s="17" t="s">
        <v>118</v>
      </c>
      <c r="D50" s="18">
        <v>137800</v>
      </c>
      <c r="E50" s="18">
        <v>84500</v>
      </c>
      <c r="F50" s="18">
        <v>0</v>
      </c>
      <c r="G50" s="18">
        <v>0</v>
      </c>
      <c r="H50" s="18">
        <v>0</v>
      </c>
      <c r="I50" s="18">
        <f t="shared" si="26"/>
        <v>0</v>
      </c>
      <c r="J50" s="18">
        <f t="shared" si="27"/>
        <v>84500</v>
      </c>
      <c r="K50" s="37">
        <f t="shared" si="28"/>
        <v>1</v>
      </c>
      <c r="L50" s="37">
        <f t="shared" si="29"/>
        <v>-1</v>
      </c>
      <c r="M50" s="37">
        <f t="shared" si="30"/>
        <v>-1</v>
      </c>
    </row>
    <row r="51" spans="1:13" x14ac:dyDescent="0.2">
      <c r="A51" s="17"/>
      <c r="B51" s="43" t="s">
        <v>119</v>
      </c>
      <c r="C51" s="17" t="s">
        <v>120</v>
      </c>
      <c r="D51" s="18">
        <v>2518747.64</v>
      </c>
      <c r="E51" s="18">
        <v>3719828.6400000006</v>
      </c>
      <c r="F51" s="18">
        <v>493</v>
      </c>
      <c r="G51" s="18">
        <v>34274.25</v>
      </c>
      <c r="H51" s="18">
        <v>0</v>
      </c>
      <c r="I51" s="18">
        <f t="shared" si="26"/>
        <v>34274.25</v>
      </c>
      <c r="J51" s="18">
        <f t="shared" si="27"/>
        <v>3685554.3900000006</v>
      </c>
      <c r="K51" s="37">
        <f t="shared" si="28"/>
        <v>0.99078606750014164</v>
      </c>
      <c r="L51" s="37">
        <f t="shared" si="29"/>
        <v>-0.99986746701321161</v>
      </c>
      <c r="M51" s="37">
        <f t="shared" si="30"/>
        <v>-0.98894328100016993</v>
      </c>
    </row>
    <row r="52" spans="1:13" x14ac:dyDescent="0.2">
      <c r="A52" s="17"/>
      <c r="B52" s="43" t="s">
        <v>121</v>
      </c>
      <c r="C52" s="17" t="s">
        <v>122</v>
      </c>
      <c r="D52" s="18">
        <v>61276.14</v>
      </c>
      <c r="E52" s="18">
        <v>96838.080000000002</v>
      </c>
      <c r="F52" s="18">
        <v>2907.12</v>
      </c>
      <c r="G52" s="18">
        <v>23256.959999999999</v>
      </c>
      <c r="H52" s="18">
        <v>0</v>
      </c>
      <c r="I52" s="18">
        <f t="shared" si="26"/>
        <v>23256.959999999999</v>
      </c>
      <c r="J52" s="18">
        <f t="shared" si="27"/>
        <v>73581.119999999995</v>
      </c>
      <c r="K52" s="37">
        <f t="shared" si="28"/>
        <v>0.7598366262528129</v>
      </c>
      <c r="L52" s="37">
        <f t="shared" si="29"/>
        <v>-0.96997957828160164</v>
      </c>
      <c r="M52" s="37">
        <f t="shared" si="30"/>
        <v>-0.7118039515033755</v>
      </c>
    </row>
    <row r="53" spans="1:13" x14ac:dyDescent="0.2">
      <c r="A53" s="17"/>
      <c r="B53" s="43" t="s">
        <v>123</v>
      </c>
      <c r="C53" s="17" t="s">
        <v>124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6"/>
        <v>0</v>
      </c>
      <c r="J53" s="18">
        <f t="shared" si="27"/>
        <v>0</v>
      </c>
      <c r="K53" s="37" t="str">
        <f t="shared" si="28"/>
        <v>NA</v>
      </c>
      <c r="L53" s="37" t="str">
        <f t="shared" si="29"/>
        <v>NA</v>
      </c>
      <c r="M53" s="37" t="str">
        <f t="shared" si="30"/>
        <v>NA</v>
      </c>
    </row>
    <row r="54" spans="1:13" x14ac:dyDescent="0.2">
      <c r="A54" s="17"/>
      <c r="B54" s="43" t="s">
        <v>125</v>
      </c>
      <c r="C54" s="17" t="s">
        <v>126</v>
      </c>
      <c r="D54" s="18">
        <v>8588669.7599999867</v>
      </c>
      <c r="E54" s="18">
        <v>10081833.62999998</v>
      </c>
      <c r="F54" s="18">
        <v>385253.18999999965</v>
      </c>
      <c r="G54" s="18">
        <v>3294742.07</v>
      </c>
      <c r="H54" s="18">
        <v>0</v>
      </c>
      <c r="I54" s="18">
        <f t="shared" si="26"/>
        <v>3294742.07</v>
      </c>
      <c r="J54" s="18">
        <f t="shared" si="27"/>
        <v>6787091.55999998</v>
      </c>
      <c r="K54" s="37">
        <f t="shared" si="28"/>
        <v>0.67320011508660382</v>
      </c>
      <c r="L54" s="37">
        <f t="shared" si="29"/>
        <v>-0.96178738866969382</v>
      </c>
      <c r="M54" s="37">
        <f t="shared" si="30"/>
        <v>-0.60784013810392468</v>
      </c>
    </row>
    <row r="55" spans="1:13" x14ac:dyDescent="0.2">
      <c r="A55" s="17"/>
      <c r="B55" s="43" t="s">
        <v>129</v>
      </c>
      <c r="C55" s="17" t="s">
        <v>130</v>
      </c>
      <c r="D55" s="18">
        <v>298209.80000000005</v>
      </c>
      <c r="E55" s="18">
        <v>278927.80000000005</v>
      </c>
      <c r="F55" s="18">
        <v>21971.18</v>
      </c>
      <c r="G55" s="18">
        <v>177781.52</v>
      </c>
      <c r="H55" s="18">
        <v>0</v>
      </c>
      <c r="I55" s="18">
        <f t="shared" si="26"/>
        <v>177781.52</v>
      </c>
      <c r="J55" s="18">
        <f t="shared" si="27"/>
        <v>101146.28000000006</v>
      </c>
      <c r="K55" s="37">
        <f t="shared" si="28"/>
        <v>0.36262531020572364</v>
      </c>
      <c r="L55" s="37">
        <f t="shared" si="29"/>
        <v>-0.92122986665366458</v>
      </c>
      <c r="M55" s="37">
        <f t="shared" si="30"/>
        <v>-0.23515037224686836</v>
      </c>
    </row>
    <row r="56" spans="1:13" x14ac:dyDescent="0.2">
      <c r="A56" s="17"/>
      <c r="B56" s="43" t="s">
        <v>131</v>
      </c>
      <c r="C56" s="17" t="s">
        <v>132</v>
      </c>
      <c r="D56" s="18">
        <v>297107.71000000002</v>
      </c>
      <c r="E56" s="18">
        <v>306771.26</v>
      </c>
      <c r="F56" s="18">
        <v>14270.4</v>
      </c>
      <c r="G56" s="18">
        <v>114163.23</v>
      </c>
      <c r="H56" s="18">
        <v>0</v>
      </c>
      <c r="I56" s="18">
        <f t="shared" si="26"/>
        <v>114163.23</v>
      </c>
      <c r="J56" s="18">
        <f t="shared" si="27"/>
        <v>192608.03000000003</v>
      </c>
      <c r="K56" s="37">
        <f t="shared" si="28"/>
        <v>0.62785552336291228</v>
      </c>
      <c r="L56" s="37">
        <f t="shared" si="29"/>
        <v>-0.95348195264445557</v>
      </c>
      <c r="M56" s="37">
        <f t="shared" si="30"/>
        <v>-0.55342662803549469</v>
      </c>
    </row>
    <row r="57" spans="1:13" x14ac:dyDescent="0.2">
      <c r="A57" s="17"/>
      <c r="B57" s="43" t="s">
        <v>221</v>
      </c>
      <c r="C57" s="17" t="s">
        <v>222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26"/>
        <v>0</v>
      </c>
      <c r="J57" s="18">
        <f t="shared" si="27"/>
        <v>0</v>
      </c>
      <c r="K57" s="37" t="str">
        <f t="shared" si="28"/>
        <v>NA</v>
      </c>
      <c r="L57" s="37" t="str">
        <f t="shared" si="29"/>
        <v>NA</v>
      </c>
      <c r="M57" s="37" t="str">
        <f t="shared" si="30"/>
        <v>NA</v>
      </c>
    </row>
    <row r="58" spans="1:13" x14ac:dyDescent="0.2">
      <c r="A58" s="17"/>
      <c r="B58" s="43" t="s">
        <v>133</v>
      </c>
      <c r="C58" s="17" t="s">
        <v>134</v>
      </c>
      <c r="D58" s="18">
        <v>143085.99</v>
      </c>
      <c r="E58" s="18">
        <v>262624.99</v>
      </c>
      <c r="F58" s="18">
        <v>0</v>
      </c>
      <c r="G58" s="18">
        <v>0</v>
      </c>
      <c r="H58" s="18">
        <v>0</v>
      </c>
      <c r="I58" s="18">
        <f t="shared" si="26"/>
        <v>0</v>
      </c>
      <c r="J58" s="18">
        <f t="shared" si="27"/>
        <v>262624.99</v>
      </c>
      <c r="K58" s="37">
        <f t="shared" si="28"/>
        <v>1</v>
      </c>
      <c r="L58" s="37">
        <f t="shared" si="29"/>
        <v>-1</v>
      </c>
      <c r="M58" s="37">
        <f t="shared" si="30"/>
        <v>-1</v>
      </c>
    </row>
    <row r="59" spans="1:13" x14ac:dyDescent="0.2">
      <c r="A59" s="17"/>
      <c r="B59" s="43" t="s">
        <v>135</v>
      </c>
      <c r="C59" s="17" t="s">
        <v>136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26"/>
        <v>0</v>
      </c>
      <c r="J59" s="18">
        <f t="shared" si="27"/>
        <v>0</v>
      </c>
      <c r="K59" s="37" t="str">
        <f t="shared" si="28"/>
        <v>NA</v>
      </c>
      <c r="L59" s="37" t="str">
        <f t="shared" si="29"/>
        <v>NA</v>
      </c>
      <c r="M59" s="37" t="str">
        <f t="shared" si="30"/>
        <v>NA</v>
      </c>
    </row>
    <row r="60" spans="1:13" x14ac:dyDescent="0.2">
      <c r="A60" s="17"/>
      <c r="B60" s="43" t="s">
        <v>231</v>
      </c>
      <c r="C60" s="17" t="s">
        <v>232</v>
      </c>
      <c r="D60" s="18">
        <v>3942269</v>
      </c>
      <c r="E60" s="18">
        <v>4202569</v>
      </c>
      <c r="F60" s="18">
        <v>0</v>
      </c>
      <c r="G60" s="18">
        <v>3044473.26</v>
      </c>
      <c r="H60" s="18">
        <v>0</v>
      </c>
      <c r="I60" s="18">
        <f t="shared" si="26"/>
        <v>3044473.26</v>
      </c>
      <c r="J60" s="18">
        <f t="shared" si="27"/>
        <v>1158095.7400000002</v>
      </c>
      <c r="K60" s="37">
        <f t="shared" si="28"/>
        <v>0.27556852487133471</v>
      </c>
      <c r="L60" s="37">
        <f t="shared" si="29"/>
        <v>-1</v>
      </c>
      <c r="M60" s="37">
        <f t="shared" si="30"/>
        <v>-0.13068222984560157</v>
      </c>
    </row>
    <row r="61" spans="1:13" x14ac:dyDescent="0.2">
      <c r="A61" s="17"/>
      <c r="B61" s="43" t="s">
        <v>143</v>
      </c>
      <c r="C61" s="17" t="s">
        <v>144</v>
      </c>
      <c r="D61" s="18">
        <v>27164124.779999983</v>
      </c>
      <c r="E61" s="18">
        <v>45543906.32</v>
      </c>
      <c r="F61" s="18">
        <v>334387.26999999996</v>
      </c>
      <c r="G61" s="18">
        <v>5229680.7800000012</v>
      </c>
      <c r="H61" s="18">
        <v>0</v>
      </c>
      <c r="I61" s="18">
        <f t="shared" si="26"/>
        <v>5229680.7800000012</v>
      </c>
      <c r="J61" s="18">
        <f t="shared" si="27"/>
        <v>40314225.539999999</v>
      </c>
      <c r="K61" s="37">
        <f t="shared" si="28"/>
        <v>0.88517276618181839</v>
      </c>
      <c r="L61" s="37">
        <f t="shared" si="29"/>
        <v>-0.99265791415320115</v>
      </c>
      <c r="M61" s="37">
        <f t="shared" si="30"/>
        <v>-0.86220731941818196</v>
      </c>
    </row>
    <row r="62" spans="1:13" x14ac:dyDescent="0.2">
      <c r="A62" s="17"/>
      <c r="B62" s="43" t="s">
        <v>145</v>
      </c>
      <c r="C62" s="17" t="s">
        <v>146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26"/>
        <v>0</v>
      </c>
      <c r="J62" s="18">
        <f t="shared" si="27"/>
        <v>0</v>
      </c>
      <c r="K62" s="37" t="str">
        <f t="shared" si="28"/>
        <v>NA</v>
      </c>
      <c r="L62" s="37" t="str">
        <f t="shared" si="29"/>
        <v>NA</v>
      </c>
      <c r="M62" s="37" t="str">
        <f t="shared" si="30"/>
        <v>NA</v>
      </c>
    </row>
    <row r="63" spans="1:13" x14ac:dyDescent="0.2">
      <c r="A63" s="17"/>
      <c r="B63" s="43" t="s">
        <v>147</v>
      </c>
      <c r="C63" s="17" t="s">
        <v>148</v>
      </c>
      <c r="D63" s="18">
        <v>3977926</v>
      </c>
      <c r="E63" s="18">
        <v>4323026</v>
      </c>
      <c r="F63" s="18">
        <v>0</v>
      </c>
      <c r="G63" s="18">
        <v>0</v>
      </c>
      <c r="H63" s="18">
        <v>0</v>
      </c>
      <c r="I63" s="18">
        <f t="shared" si="26"/>
        <v>0</v>
      </c>
      <c r="J63" s="18">
        <f t="shared" si="27"/>
        <v>4323026</v>
      </c>
      <c r="K63" s="37">
        <f t="shared" si="28"/>
        <v>1</v>
      </c>
      <c r="L63" s="37">
        <f t="shared" si="29"/>
        <v>-1</v>
      </c>
      <c r="M63" s="37">
        <f t="shared" si="30"/>
        <v>-1</v>
      </c>
    </row>
    <row r="64" spans="1:13" x14ac:dyDescent="0.2">
      <c r="A64" s="17"/>
      <c r="B64" s="43" t="s">
        <v>149</v>
      </c>
      <c r="C64" s="17" t="s">
        <v>150</v>
      </c>
      <c r="D64" s="18">
        <v>5452191.0099999998</v>
      </c>
      <c r="E64" s="18">
        <v>11660425.950000005</v>
      </c>
      <c r="F64" s="18">
        <v>411987.00999999995</v>
      </c>
      <c r="G64" s="18">
        <v>2387225.9699999997</v>
      </c>
      <c r="H64" s="18">
        <v>0</v>
      </c>
      <c r="I64" s="18">
        <f t="shared" si="26"/>
        <v>2387225.9699999997</v>
      </c>
      <c r="J64" s="18">
        <f t="shared" si="27"/>
        <v>9273199.9800000042</v>
      </c>
      <c r="K64" s="37">
        <f t="shared" si="28"/>
        <v>0.79527111786169358</v>
      </c>
      <c r="L64" s="37">
        <f t="shared" si="29"/>
        <v>-0.9646679279327699</v>
      </c>
      <c r="M64" s="37">
        <f t="shared" si="30"/>
        <v>-0.7543253414340324</v>
      </c>
    </row>
    <row r="65" spans="1:13" x14ac:dyDescent="0.2">
      <c r="A65" s="17"/>
      <c r="B65" s="43" t="s">
        <v>151</v>
      </c>
      <c r="C65" s="17" t="s">
        <v>152</v>
      </c>
      <c r="D65" s="18">
        <v>3163845.1099999971</v>
      </c>
      <c r="E65" s="18">
        <v>14153595.539999999</v>
      </c>
      <c r="F65" s="18">
        <v>333692.64999999985</v>
      </c>
      <c r="G65" s="18">
        <v>3136753.7899999996</v>
      </c>
      <c r="H65" s="18">
        <v>0</v>
      </c>
      <c r="I65" s="18">
        <f t="shared" si="26"/>
        <v>3136753.7899999996</v>
      </c>
      <c r="J65" s="18">
        <f t="shared" si="27"/>
        <v>11016841.75</v>
      </c>
      <c r="K65" s="37">
        <f t="shared" si="28"/>
        <v>0.77837760156879543</v>
      </c>
      <c r="L65" s="37">
        <f t="shared" si="29"/>
        <v>-0.97642347140294217</v>
      </c>
      <c r="M65" s="37">
        <f t="shared" si="30"/>
        <v>-0.73405312188255456</v>
      </c>
    </row>
    <row r="66" spans="1:13" x14ac:dyDescent="0.2">
      <c r="A66" s="17"/>
      <c r="B66" s="43" t="s">
        <v>163</v>
      </c>
      <c r="C66" s="17" t="s">
        <v>164</v>
      </c>
      <c r="D66" s="18">
        <v>985853.41000000236</v>
      </c>
      <c r="E66" s="18">
        <v>3025547.5400000038</v>
      </c>
      <c r="F66" s="18">
        <v>87971.780000000086</v>
      </c>
      <c r="G66" s="18">
        <v>786414.56000000017</v>
      </c>
      <c r="H66" s="18">
        <v>0</v>
      </c>
      <c r="I66" s="18">
        <f t="shared" si="26"/>
        <v>786414.56000000017</v>
      </c>
      <c r="J66" s="18">
        <f t="shared" si="27"/>
        <v>2239132.9800000037</v>
      </c>
      <c r="K66" s="37">
        <f t="shared" si="28"/>
        <v>0.74007529228907798</v>
      </c>
      <c r="L66" s="37">
        <f t="shared" si="29"/>
        <v>-0.97092368279230534</v>
      </c>
      <c r="M66" s="37">
        <f t="shared" si="30"/>
        <v>-0.68809035074689362</v>
      </c>
    </row>
    <row r="67" spans="1:13" x14ac:dyDescent="0.2">
      <c r="A67" s="17"/>
      <c r="B67" s="43" t="s">
        <v>165</v>
      </c>
      <c r="C67" s="17" t="s">
        <v>166</v>
      </c>
      <c r="D67" s="18">
        <v>39802908.690000005</v>
      </c>
      <c r="E67" s="18">
        <v>7513636.419999999</v>
      </c>
      <c r="F67" s="18">
        <v>111698.17</v>
      </c>
      <c r="G67" s="18">
        <v>977421.57</v>
      </c>
      <c r="H67" s="18">
        <v>374571.70999999996</v>
      </c>
      <c r="I67" s="18">
        <f t="shared" si="26"/>
        <v>1351993.2799999998</v>
      </c>
      <c r="J67" s="18">
        <f t="shared" si="27"/>
        <v>6161643.1399999987</v>
      </c>
      <c r="K67" s="37">
        <f t="shared" si="28"/>
        <v>0.82006139179143289</v>
      </c>
      <c r="L67" s="37">
        <f t="shared" si="29"/>
        <v>-0.98513393997842658</v>
      </c>
      <c r="M67" s="37">
        <f t="shared" si="30"/>
        <v>-0.84389637474633084</v>
      </c>
    </row>
    <row r="68" spans="1:13" x14ac:dyDescent="0.2">
      <c r="A68" s="17"/>
      <c r="B68" s="43" t="s">
        <v>171</v>
      </c>
      <c r="C68" s="17" t="s">
        <v>172</v>
      </c>
      <c r="D68" s="18">
        <v>2304310.6</v>
      </c>
      <c r="E68" s="18">
        <v>10232132.930000002</v>
      </c>
      <c r="F68" s="18">
        <v>404775.02</v>
      </c>
      <c r="G68" s="18">
        <v>2117069.6</v>
      </c>
      <c r="H68" s="18">
        <v>210263.84</v>
      </c>
      <c r="I68" s="18">
        <f t="shared" si="26"/>
        <v>2327333.44</v>
      </c>
      <c r="J68" s="18">
        <f t="shared" si="27"/>
        <v>7904799.4900000021</v>
      </c>
      <c r="K68" s="37">
        <f t="shared" si="28"/>
        <v>0.77254659845393558</v>
      </c>
      <c r="L68" s="37">
        <f t="shared" si="29"/>
        <v>-0.96044079736168952</v>
      </c>
      <c r="M68" s="37">
        <f t="shared" si="30"/>
        <v>-0.75171515681237355</v>
      </c>
    </row>
    <row r="69" spans="1:13" x14ac:dyDescent="0.2">
      <c r="A69" s="17"/>
      <c r="B69" s="43" t="s">
        <v>408</v>
      </c>
      <c r="C69" s="17" t="s">
        <v>409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6"/>
        <v>0</v>
      </c>
      <c r="J69" s="18">
        <f t="shared" si="27"/>
        <v>0</v>
      </c>
      <c r="K69" s="37" t="str">
        <f t="shared" si="28"/>
        <v>NA</v>
      </c>
      <c r="L69" s="37" t="str">
        <f t="shared" si="29"/>
        <v>NA</v>
      </c>
      <c r="M69" s="37" t="str">
        <f t="shared" si="30"/>
        <v>NA</v>
      </c>
    </row>
    <row r="70" spans="1:13" x14ac:dyDescent="0.2">
      <c r="A70" s="17"/>
      <c r="B70" s="43" t="s">
        <v>272</v>
      </c>
      <c r="C70" s="17" t="s">
        <v>273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6"/>
        <v>0</v>
      </c>
      <c r="J70" s="18">
        <f t="shared" si="27"/>
        <v>0</v>
      </c>
      <c r="K70" s="37" t="str">
        <f t="shared" si="28"/>
        <v>NA</v>
      </c>
      <c r="L70" s="37" t="str">
        <f t="shared" si="29"/>
        <v>NA</v>
      </c>
      <c r="M70" s="37" t="str">
        <f t="shared" si="30"/>
        <v>NA</v>
      </c>
    </row>
    <row r="71" spans="1:13" x14ac:dyDescent="0.2">
      <c r="A71" s="17"/>
      <c r="B71" s="43" t="s">
        <v>330</v>
      </c>
      <c r="C71" s="17" t="s">
        <v>331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6"/>
        <v>0</v>
      </c>
      <c r="J71" s="18">
        <f t="shared" si="27"/>
        <v>0</v>
      </c>
      <c r="K71" s="37" t="str">
        <f t="shared" si="28"/>
        <v>NA</v>
      </c>
      <c r="L71" s="37" t="str">
        <f t="shared" si="29"/>
        <v>NA</v>
      </c>
      <c r="M71" s="37" t="str">
        <f t="shared" si="30"/>
        <v>NA</v>
      </c>
    </row>
    <row r="72" spans="1:13" x14ac:dyDescent="0.2">
      <c r="A72" s="17"/>
      <c r="B72" s="43" t="s">
        <v>173</v>
      </c>
      <c r="C72" s="17" t="s">
        <v>174</v>
      </c>
      <c r="D72" s="18">
        <v>24605</v>
      </c>
      <c r="E72" s="18">
        <v>9525</v>
      </c>
      <c r="F72" s="18">
        <v>0</v>
      </c>
      <c r="G72" s="18">
        <v>0</v>
      </c>
      <c r="H72" s="18">
        <v>0</v>
      </c>
      <c r="I72" s="18">
        <f t="shared" si="26"/>
        <v>0</v>
      </c>
      <c r="J72" s="18">
        <f t="shared" si="27"/>
        <v>9525</v>
      </c>
      <c r="K72" s="37">
        <f t="shared" si="28"/>
        <v>1</v>
      </c>
      <c r="L72" s="37">
        <f t="shared" si="29"/>
        <v>-1</v>
      </c>
      <c r="M72" s="37">
        <f t="shared" si="30"/>
        <v>-1</v>
      </c>
    </row>
    <row r="73" spans="1:13" x14ac:dyDescent="0.2">
      <c r="A73" s="17"/>
      <c r="B73" s="43" t="s">
        <v>239</v>
      </c>
      <c r="C73" s="17" t="s">
        <v>240</v>
      </c>
      <c r="D73" s="18">
        <v>450000</v>
      </c>
      <c r="E73" s="18">
        <v>450000</v>
      </c>
      <c r="F73" s="18">
        <v>0</v>
      </c>
      <c r="G73" s="18">
        <v>0</v>
      </c>
      <c r="H73" s="18">
        <v>0</v>
      </c>
      <c r="I73" s="18">
        <f t="shared" si="26"/>
        <v>0</v>
      </c>
      <c r="J73" s="18">
        <f t="shared" si="27"/>
        <v>450000</v>
      </c>
      <c r="K73" s="37">
        <f t="shared" si="28"/>
        <v>1</v>
      </c>
      <c r="L73" s="37">
        <f t="shared" si="29"/>
        <v>-1</v>
      </c>
      <c r="M73" s="37">
        <f t="shared" si="30"/>
        <v>-1</v>
      </c>
    </row>
    <row r="74" spans="1:13" x14ac:dyDescent="0.2">
      <c r="A74" s="17"/>
      <c r="B74" s="43" t="s">
        <v>175</v>
      </c>
      <c r="C74" s="17" t="s">
        <v>176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6"/>
        <v>0</v>
      </c>
      <c r="J74" s="18">
        <f t="shared" si="27"/>
        <v>0</v>
      </c>
      <c r="K74" s="37" t="str">
        <f t="shared" si="28"/>
        <v>NA</v>
      </c>
      <c r="L74" s="37" t="str">
        <f t="shared" si="29"/>
        <v>NA</v>
      </c>
      <c r="M74" s="37" t="str">
        <f t="shared" si="30"/>
        <v>NA</v>
      </c>
    </row>
    <row r="75" spans="1:13" x14ac:dyDescent="0.2">
      <c r="A75" s="17"/>
      <c r="B75" s="43" t="s">
        <v>177</v>
      </c>
      <c r="C75" s="17" t="s">
        <v>178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26"/>
        <v>0</v>
      </c>
      <c r="J75" s="18">
        <f t="shared" si="27"/>
        <v>0</v>
      </c>
      <c r="K75" s="37" t="str">
        <f t="shared" si="28"/>
        <v>NA</v>
      </c>
      <c r="L75" s="37" t="str">
        <f t="shared" si="29"/>
        <v>NA</v>
      </c>
      <c r="M75" s="37" t="str">
        <f t="shared" si="30"/>
        <v>NA</v>
      </c>
    </row>
    <row r="76" spans="1:13" x14ac:dyDescent="0.2">
      <c r="A76" s="17"/>
      <c r="B76" s="43" t="s">
        <v>410</v>
      </c>
      <c r="C76" s="17" t="s">
        <v>411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ref="I76:I181" si="31">SUM(G76:H76)</f>
        <v>0</v>
      </c>
      <c r="J76" s="18">
        <f t="shared" ref="J76:J181" si="32">E76-I76</f>
        <v>0</v>
      </c>
      <c r="K76" s="37" t="str">
        <f t="shared" ref="K76:K181" si="33">IF(E76=0,"NA",J76/E76)</f>
        <v>NA</v>
      </c>
      <c r="L76" s="37" t="str">
        <f t="shared" ref="L76:L181" si="34">IF(E76=0,"NA",(  ( F76 - (E76/$L$6)) / (E76/$L$6)))</f>
        <v>NA</v>
      </c>
      <c r="M76" s="37" t="str">
        <f t="shared" ref="M76:M181" si="35">IF(E76=0,"NA",(  ( G76 - ($M$6*(E76/12))) / ($M$6*(E76/12))))</f>
        <v>NA</v>
      </c>
    </row>
    <row r="77" spans="1:13" x14ac:dyDescent="0.2">
      <c r="A77" s="17"/>
      <c r="B77" s="43" t="s">
        <v>241</v>
      </c>
      <c r="C77" s="17" t="s">
        <v>242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f t="shared" si="31"/>
        <v>0</v>
      </c>
      <c r="J77" s="18">
        <f t="shared" si="32"/>
        <v>0</v>
      </c>
      <c r="K77" s="37" t="str">
        <f t="shared" si="33"/>
        <v>NA</v>
      </c>
      <c r="L77" s="37" t="str">
        <f t="shared" si="34"/>
        <v>NA</v>
      </c>
      <c r="M77" s="37" t="str">
        <f t="shared" si="35"/>
        <v>NA</v>
      </c>
    </row>
    <row r="78" spans="1:13" x14ac:dyDescent="0.2">
      <c r="A78" s="17"/>
      <c r="B78" s="43" t="s">
        <v>179</v>
      </c>
      <c r="C78" s="17" t="s">
        <v>180</v>
      </c>
      <c r="D78" s="18">
        <v>499811.05</v>
      </c>
      <c r="E78" s="18">
        <v>3004711.05</v>
      </c>
      <c r="F78" s="18">
        <v>0</v>
      </c>
      <c r="G78" s="18">
        <v>600</v>
      </c>
      <c r="H78" s="18">
        <v>1865.29</v>
      </c>
      <c r="I78" s="18">
        <f t="shared" si="31"/>
        <v>2465.29</v>
      </c>
      <c r="J78" s="18">
        <f t="shared" si="32"/>
        <v>3002245.76</v>
      </c>
      <c r="K78" s="37">
        <f t="shared" si="33"/>
        <v>0.99917952509942676</v>
      </c>
      <c r="L78" s="37">
        <f t="shared" si="34"/>
        <v>-1</v>
      </c>
      <c r="M78" s="37">
        <f t="shared" si="35"/>
        <v>-0.99976037629308812</v>
      </c>
    </row>
    <row r="79" spans="1:13" x14ac:dyDescent="0.2">
      <c r="A79" s="17"/>
      <c r="B79" s="43" t="s">
        <v>181</v>
      </c>
      <c r="C79" s="17" t="s">
        <v>182</v>
      </c>
      <c r="D79" s="18">
        <v>12666509.979999997</v>
      </c>
      <c r="E79" s="18">
        <v>13896204.180000005</v>
      </c>
      <c r="F79" s="18">
        <v>69192.800000000003</v>
      </c>
      <c r="G79" s="18">
        <v>3619851.8600000013</v>
      </c>
      <c r="H79" s="18">
        <v>108591.12000000001</v>
      </c>
      <c r="I79" s="18">
        <f t="shared" si="31"/>
        <v>3728442.9800000014</v>
      </c>
      <c r="J79" s="18">
        <f t="shared" si="32"/>
        <v>10167761.200000003</v>
      </c>
      <c r="K79" s="37">
        <f t="shared" si="33"/>
        <v>0.73169342277180038</v>
      </c>
      <c r="L79" s="37">
        <f t="shared" si="34"/>
        <v>-0.99502074098050564</v>
      </c>
      <c r="M79" s="37">
        <f t="shared" si="35"/>
        <v>-0.68740944104348933</v>
      </c>
    </row>
    <row r="80" spans="1:13" x14ac:dyDescent="0.2">
      <c r="A80" s="17"/>
      <c r="B80" s="43" t="s">
        <v>412</v>
      </c>
      <c r="C80" s="17" t="s">
        <v>413</v>
      </c>
      <c r="D80" s="18">
        <v>250</v>
      </c>
      <c r="E80" s="18">
        <v>250</v>
      </c>
      <c r="F80" s="18">
        <v>0</v>
      </c>
      <c r="G80" s="18">
        <v>0</v>
      </c>
      <c r="H80" s="18">
        <v>0</v>
      </c>
      <c r="I80" s="18">
        <f t="shared" si="31"/>
        <v>0</v>
      </c>
      <c r="J80" s="18">
        <f t="shared" si="32"/>
        <v>250</v>
      </c>
      <c r="K80" s="37">
        <f t="shared" si="33"/>
        <v>1</v>
      </c>
      <c r="L80" s="37">
        <f t="shared" si="34"/>
        <v>-1</v>
      </c>
      <c r="M80" s="37">
        <f t="shared" si="35"/>
        <v>-1</v>
      </c>
    </row>
    <row r="81" spans="1:13" x14ac:dyDescent="0.2">
      <c r="A81" s="17"/>
      <c r="B81" s="43" t="s">
        <v>414</v>
      </c>
      <c r="C81" s="17" t="s">
        <v>415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f t="shared" si="31"/>
        <v>0</v>
      </c>
      <c r="J81" s="18">
        <f t="shared" si="32"/>
        <v>0</v>
      </c>
      <c r="K81" s="37" t="str">
        <f t="shared" si="33"/>
        <v>NA</v>
      </c>
      <c r="L81" s="37" t="str">
        <f t="shared" si="34"/>
        <v>NA</v>
      </c>
      <c r="M81" s="37" t="str">
        <f t="shared" si="35"/>
        <v>NA</v>
      </c>
    </row>
    <row r="82" spans="1:13" x14ac:dyDescent="0.2">
      <c r="A82" s="17"/>
      <c r="B82" s="43" t="s">
        <v>314</v>
      </c>
      <c r="C82" s="17" t="s">
        <v>315</v>
      </c>
      <c r="D82" s="18">
        <v>2000</v>
      </c>
      <c r="E82" s="18">
        <v>3000</v>
      </c>
      <c r="F82" s="18">
        <v>0</v>
      </c>
      <c r="G82" s="18">
        <v>0</v>
      </c>
      <c r="H82" s="18">
        <v>0</v>
      </c>
      <c r="I82" s="18">
        <f t="shared" si="31"/>
        <v>0</v>
      </c>
      <c r="J82" s="18">
        <f t="shared" si="32"/>
        <v>3000</v>
      </c>
      <c r="K82" s="37">
        <f t="shared" si="33"/>
        <v>1</v>
      </c>
      <c r="L82" s="37">
        <f t="shared" si="34"/>
        <v>-1</v>
      </c>
      <c r="M82" s="37">
        <f t="shared" si="35"/>
        <v>-1</v>
      </c>
    </row>
    <row r="83" spans="1:13" x14ac:dyDescent="0.2">
      <c r="A83" s="17"/>
      <c r="B83" s="43" t="s">
        <v>183</v>
      </c>
      <c r="C83" s="17" t="s">
        <v>184</v>
      </c>
      <c r="D83" s="18">
        <v>413749.23000000004</v>
      </c>
      <c r="E83" s="18">
        <v>161768.04999999999</v>
      </c>
      <c r="F83" s="18">
        <v>3000</v>
      </c>
      <c r="G83" s="18">
        <v>24619.85</v>
      </c>
      <c r="H83" s="18">
        <v>12929.68</v>
      </c>
      <c r="I83" s="18">
        <f t="shared" si="31"/>
        <v>37549.53</v>
      </c>
      <c r="J83" s="18">
        <f t="shared" si="32"/>
        <v>124218.51999999999</v>
      </c>
      <c r="K83" s="37">
        <f t="shared" si="33"/>
        <v>0.76788043127181171</v>
      </c>
      <c r="L83" s="37">
        <f t="shared" si="34"/>
        <v>-0.98145492883174401</v>
      </c>
      <c r="M83" s="37">
        <f t="shared" si="35"/>
        <v>-0.81736925183928466</v>
      </c>
    </row>
    <row r="84" spans="1:13" x14ac:dyDescent="0.2">
      <c r="A84" s="17"/>
      <c r="B84" s="43" t="s">
        <v>187</v>
      </c>
      <c r="C84" s="17" t="s">
        <v>188</v>
      </c>
      <c r="D84" s="18">
        <v>59425.14</v>
      </c>
      <c r="E84" s="18">
        <v>31425.14</v>
      </c>
      <c r="F84" s="18">
        <v>0</v>
      </c>
      <c r="G84" s="18">
        <v>579.04</v>
      </c>
      <c r="H84" s="18">
        <v>0</v>
      </c>
      <c r="I84" s="18">
        <f t="shared" si="31"/>
        <v>579.04</v>
      </c>
      <c r="J84" s="18">
        <f t="shared" si="32"/>
        <v>30846.1</v>
      </c>
      <c r="K84" s="37">
        <f t="shared" si="33"/>
        <v>0.98157398821453135</v>
      </c>
      <c r="L84" s="37">
        <f t="shared" si="34"/>
        <v>-1</v>
      </c>
      <c r="M84" s="37">
        <f t="shared" si="35"/>
        <v>-0.97788878585743766</v>
      </c>
    </row>
    <row r="85" spans="1:13" x14ac:dyDescent="0.2">
      <c r="A85" s="17"/>
      <c r="B85" s="43" t="s">
        <v>189</v>
      </c>
      <c r="C85" s="17" t="s">
        <v>190</v>
      </c>
      <c r="D85" s="18">
        <v>11611744.400000006</v>
      </c>
      <c r="E85" s="18">
        <v>17775709.509999998</v>
      </c>
      <c r="F85" s="18">
        <v>278919.84000000008</v>
      </c>
      <c r="G85" s="18">
        <v>2195997.8299999991</v>
      </c>
      <c r="H85" s="18">
        <v>1308110.26</v>
      </c>
      <c r="I85" s="18">
        <f t="shared" si="31"/>
        <v>3504108.0899999989</v>
      </c>
      <c r="J85" s="18">
        <f t="shared" si="32"/>
        <v>14271601.419999998</v>
      </c>
      <c r="K85" s="37">
        <f t="shared" si="33"/>
        <v>0.80287098593568318</v>
      </c>
      <c r="L85" s="37">
        <f t="shared" si="34"/>
        <v>-0.98430893350034276</v>
      </c>
      <c r="M85" s="37">
        <f t="shared" si="35"/>
        <v>-0.85175289939805066</v>
      </c>
    </row>
    <row r="86" spans="1:13" x14ac:dyDescent="0.2">
      <c r="A86" s="17"/>
      <c r="B86" s="43" t="s">
        <v>416</v>
      </c>
      <c r="C86" s="17" t="s">
        <v>417</v>
      </c>
      <c r="D86" s="18">
        <v>0.31</v>
      </c>
      <c r="E86" s="18">
        <v>3652359.5199999996</v>
      </c>
      <c r="F86" s="18">
        <v>474.9</v>
      </c>
      <c r="G86" s="18">
        <v>115554.78</v>
      </c>
      <c r="H86" s="18">
        <v>0</v>
      </c>
      <c r="I86" s="18">
        <f t="shared" si="31"/>
        <v>115554.78</v>
      </c>
      <c r="J86" s="18">
        <f t="shared" si="32"/>
        <v>3536804.7399999998</v>
      </c>
      <c r="K86" s="37">
        <f t="shared" si="33"/>
        <v>0.96836160860746812</v>
      </c>
      <c r="L86" s="37">
        <f t="shared" si="34"/>
        <v>-0.99986997446516435</v>
      </c>
      <c r="M86" s="37">
        <f t="shared" si="35"/>
        <v>-0.96203393032896178</v>
      </c>
    </row>
    <row r="87" spans="1:13" x14ac:dyDescent="0.2">
      <c r="A87" s="17"/>
      <c r="B87" s="43" t="s">
        <v>191</v>
      </c>
      <c r="C87" s="17" t="s">
        <v>192</v>
      </c>
      <c r="D87" s="18">
        <v>855668.28000000014</v>
      </c>
      <c r="E87" s="18">
        <v>1170482.3199999998</v>
      </c>
      <c r="F87" s="18">
        <v>38206.609999999993</v>
      </c>
      <c r="G87" s="18">
        <v>104045.3</v>
      </c>
      <c r="H87" s="18">
        <v>80988.160000000003</v>
      </c>
      <c r="I87" s="18">
        <f t="shared" si="31"/>
        <v>185033.46000000002</v>
      </c>
      <c r="J87" s="18">
        <f t="shared" si="32"/>
        <v>985448.85999999987</v>
      </c>
      <c r="K87" s="37">
        <f t="shared" si="33"/>
        <v>0.84191691165399241</v>
      </c>
      <c r="L87" s="37">
        <f t="shared" si="34"/>
        <v>-0.96735823399707555</v>
      </c>
      <c r="M87" s="37">
        <f t="shared" si="35"/>
        <v>-0.89333084501438687</v>
      </c>
    </row>
    <row r="88" spans="1:13" x14ac:dyDescent="0.2">
      <c r="A88" s="17"/>
      <c r="B88" s="43" t="s">
        <v>193</v>
      </c>
      <c r="C88" s="17" t="s">
        <v>194</v>
      </c>
      <c r="D88" s="18">
        <v>969336.86999999988</v>
      </c>
      <c r="E88" s="18">
        <v>667461.26</v>
      </c>
      <c r="F88" s="18">
        <v>7361</v>
      </c>
      <c r="G88" s="18">
        <v>111049.44</v>
      </c>
      <c r="H88" s="18">
        <v>30500.879999999997</v>
      </c>
      <c r="I88" s="18">
        <f t="shared" si="31"/>
        <v>141550.32</v>
      </c>
      <c r="J88" s="18">
        <f t="shared" si="32"/>
        <v>525910.93999999994</v>
      </c>
      <c r="K88" s="37">
        <f t="shared" si="33"/>
        <v>0.78792728734548567</v>
      </c>
      <c r="L88" s="37">
        <f t="shared" si="34"/>
        <v>-0.98897164458653375</v>
      </c>
      <c r="M88" s="37">
        <f t="shared" si="35"/>
        <v>-0.80034897006606798</v>
      </c>
    </row>
    <row r="89" spans="1:13" x14ac:dyDescent="0.2">
      <c r="A89" s="17"/>
      <c r="B89" s="43" t="s">
        <v>195</v>
      </c>
      <c r="C89" s="17" t="s">
        <v>196</v>
      </c>
      <c r="D89" s="18">
        <v>4583382.1799999978</v>
      </c>
      <c r="E89" s="18">
        <v>9014202.1700000037</v>
      </c>
      <c r="F89" s="18">
        <v>147443.13999999998</v>
      </c>
      <c r="G89" s="18">
        <v>916189.05000000016</v>
      </c>
      <c r="H89" s="18">
        <v>444760.67999999993</v>
      </c>
      <c r="I89" s="18">
        <f t="shared" si="31"/>
        <v>1360949.73</v>
      </c>
      <c r="J89" s="18">
        <f t="shared" si="32"/>
        <v>7653252.4400000032</v>
      </c>
      <c r="K89" s="37">
        <f t="shared" si="33"/>
        <v>0.84902161008443411</v>
      </c>
      <c r="L89" s="37">
        <f t="shared" si="34"/>
        <v>-0.9836432401648697</v>
      </c>
      <c r="M89" s="37">
        <f t="shared" si="35"/>
        <v>-0.87803392477051589</v>
      </c>
    </row>
    <row r="90" spans="1:13" x14ac:dyDescent="0.2">
      <c r="A90" s="17"/>
      <c r="B90" s="43" t="s">
        <v>197</v>
      </c>
      <c r="C90" s="17" t="s">
        <v>198</v>
      </c>
      <c r="D90" s="18">
        <v>2333429.37</v>
      </c>
      <c r="E90" s="18">
        <v>53405044.709999941</v>
      </c>
      <c r="F90" s="18">
        <v>580805.11</v>
      </c>
      <c r="G90" s="18">
        <v>2474624.6900000018</v>
      </c>
      <c r="H90" s="18">
        <v>3422914.0900000003</v>
      </c>
      <c r="I90" s="18">
        <f t="shared" si="31"/>
        <v>5897538.7800000021</v>
      </c>
      <c r="J90" s="18">
        <f t="shared" si="32"/>
        <v>47507505.92999994</v>
      </c>
      <c r="K90" s="37">
        <f t="shared" si="33"/>
        <v>0.88956963125815525</v>
      </c>
      <c r="L90" s="37">
        <f t="shared" si="34"/>
        <v>-0.98912452722109145</v>
      </c>
      <c r="M90" s="37">
        <f t="shared" si="35"/>
        <v>-0.94439570935432682</v>
      </c>
    </row>
    <row r="91" spans="1:13" x14ac:dyDescent="0.2">
      <c r="A91" s="17"/>
      <c r="B91" s="43" t="s">
        <v>199</v>
      </c>
      <c r="C91" s="17" t="s">
        <v>200</v>
      </c>
      <c r="D91" s="18">
        <v>0</v>
      </c>
      <c r="E91" s="18">
        <v>938470</v>
      </c>
      <c r="F91" s="18">
        <v>0</v>
      </c>
      <c r="G91" s="18">
        <v>9140.73</v>
      </c>
      <c r="H91" s="18">
        <v>0</v>
      </c>
      <c r="I91" s="18">
        <f t="shared" si="31"/>
        <v>9140.73</v>
      </c>
      <c r="J91" s="18">
        <f t="shared" si="32"/>
        <v>929329.27</v>
      </c>
      <c r="K91" s="37">
        <f t="shared" si="33"/>
        <v>0.99025996568883401</v>
      </c>
      <c r="L91" s="37">
        <f t="shared" si="34"/>
        <v>-1</v>
      </c>
      <c r="M91" s="37">
        <f t="shared" si="35"/>
        <v>-0.98831195882660072</v>
      </c>
    </row>
    <row r="92" spans="1:13" x14ac:dyDescent="0.2">
      <c r="A92" s="17"/>
      <c r="B92" s="43" t="s">
        <v>201</v>
      </c>
      <c r="C92" s="17" t="s">
        <v>202</v>
      </c>
      <c r="D92" s="18">
        <v>11348722.809999999</v>
      </c>
      <c r="E92" s="18">
        <v>11372493.93</v>
      </c>
      <c r="F92" s="18">
        <v>0</v>
      </c>
      <c r="G92" s="18">
        <v>4061.64</v>
      </c>
      <c r="H92" s="18">
        <v>2678.4</v>
      </c>
      <c r="I92" s="18">
        <f t="shared" si="31"/>
        <v>6740.04</v>
      </c>
      <c r="J92" s="18">
        <f t="shared" si="32"/>
        <v>11365753.890000001</v>
      </c>
      <c r="K92" s="37">
        <f t="shared" si="33"/>
        <v>0.99940733843944118</v>
      </c>
      <c r="L92" s="37">
        <f t="shared" si="34"/>
        <v>-1</v>
      </c>
      <c r="M92" s="37">
        <f t="shared" si="35"/>
        <v>-0.99957142487566919</v>
      </c>
    </row>
    <row r="93" spans="1:13" x14ac:dyDescent="0.2">
      <c r="A93" s="17"/>
      <c r="B93" s="43" t="s">
        <v>203</v>
      </c>
      <c r="C93" s="17" t="s">
        <v>204</v>
      </c>
      <c r="D93" s="18">
        <v>2464845.5799999991</v>
      </c>
      <c r="E93" s="18">
        <v>6011174.4700000007</v>
      </c>
      <c r="F93" s="18">
        <v>5809.2599999999993</v>
      </c>
      <c r="G93" s="18">
        <v>305686.24000000005</v>
      </c>
      <c r="H93" s="18">
        <v>124913.66999999997</v>
      </c>
      <c r="I93" s="18">
        <f t="shared" si="31"/>
        <v>430599.91000000003</v>
      </c>
      <c r="J93" s="18">
        <f t="shared" si="32"/>
        <v>5580574.5600000005</v>
      </c>
      <c r="K93" s="37">
        <f t="shared" si="33"/>
        <v>0.92836675891724696</v>
      </c>
      <c r="L93" s="37">
        <f t="shared" si="34"/>
        <v>-0.99903358985353163</v>
      </c>
      <c r="M93" s="37">
        <f t="shared" si="35"/>
        <v>-0.93897640305888508</v>
      </c>
    </row>
    <row r="94" spans="1:13" x14ac:dyDescent="0.2">
      <c r="A94" s="17"/>
      <c r="B94" s="43" t="s">
        <v>205</v>
      </c>
      <c r="C94" s="17" t="s">
        <v>206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f t="shared" si="31"/>
        <v>0</v>
      </c>
      <c r="J94" s="18">
        <f t="shared" si="32"/>
        <v>0</v>
      </c>
      <c r="K94" s="37" t="str">
        <f t="shared" si="33"/>
        <v>NA</v>
      </c>
      <c r="L94" s="37" t="str">
        <f t="shared" si="34"/>
        <v>NA</v>
      </c>
      <c r="M94" s="37" t="str">
        <f t="shared" si="35"/>
        <v>NA</v>
      </c>
    </row>
    <row r="95" spans="1:13" x14ac:dyDescent="0.2">
      <c r="A95" s="17"/>
      <c r="B95" s="43" t="s">
        <v>209</v>
      </c>
      <c r="C95" s="17" t="s">
        <v>210</v>
      </c>
      <c r="D95" s="18">
        <v>529234.64</v>
      </c>
      <c r="E95" s="18">
        <v>658985.71</v>
      </c>
      <c r="F95" s="18">
        <v>0</v>
      </c>
      <c r="G95" s="18">
        <v>26187.289999999997</v>
      </c>
      <c r="H95" s="18">
        <v>116777.87</v>
      </c>
      <c r="I95" s="18">
        <f t="shared" si="31"/>
        <v>142965.16</v>
      </c>
      <c r="J95" s="18">
        <f t="shared" si="32"/>
        <v>516020.54999999993</v>
      </c>
      <c r="K95" s="37">
        <f t="shared" si="33"/>
        <v>0.78305271596860571</v>
      </c>
      <c r="L95" s="37">
        <f t="shared" si="34"/>
        <v>-1</v>
      </c>
      <c r="M95" s="37">
        <f t="shared" si="35"/>
        <v>-0.95231346063634681</v>
      </c>
    </row>
    <row r="96" spans="1:13" x14ac:dyDescent="0.2">
      <c r="A96" s="17"/>
      <c r="B96" s="43" t="s">
        <v>211</v>
      </c>
      <c r="C96" s="17" t="s">
        <v>212</v>
      </c>
      <c r="D96" s="18">
        <v>-29117.479999999996</v>
      </c>
      <c r="E96" s="18">
        <v>393884.57</v>
      </c>
      <c r="F96" s="18">
        <v>0</v>
      </c>
      <c r="G96" s="18">
        <v>137950</v>
      </c>
      <c r="H96" s="18">
        <v>29951.82</v>
      </c>
      <c r="I96" s="18">
        <f t="shared" si="31"/>
        <v>167901.82</v>
      </c>
      <c r="J96" s="18">
        <f t="shared" si="32"/>
        <v>225982.75</v>
      </c>
      <c r="K96" s="37">
        <f t="shared" si="33"/>
        <v>0.57372836412454542</v>
      </c>
      <c r="L96" s="37">
        <f t="shared" si="34"/>
        <v>-1</v>
      </c>
      <c r="M96" s="37">
        <f t="shared" si="35"/>
        <v>-0.57972458784054426</v>
      </c>
    </row>
    <row r="97" spans="1:13" x14ac:dyDescent="0.2">
      <c r="A97" s="17"/>
      <c r="B97" s="43" t="s">
        <v>213</v>
      </c>
      <c r="C97" s="17" t="s">
        <v>214</v>
      </c>
      <c r="D97" s="18">
        <v>92829</v>
      </c>
      <c r="E97" s="18">
        <v>84628</v>
      </c>
      <c r="F97" s="18">
        <v>0</v>
      </c>
      <c r="G97" s="18">
        <v>239.85</v>
      </c>
      <c r="H97" s="18">
        <v>3970</v>
      </c>
      <c r="I97" s="18">
        <f t="shared" si="31"/>
        <v>4209.8500000000004</v>
      </c>
      <c r="J97" s="18">
        <f t="shared" si="32"/>
        <v>80418.149999999994</v>
      </c>
      <c r="K97" s="37">
        <f t="shared" si="33"/>
        <v>0.95025464385309821</v>
      </c>
      <c r="L97" s="37">
        <f t="shared" si="34"/>
        <v>-1</v>
      </c>
      <c r="M97" s="37">
        <f t="shared" si="35"/>
        <v>-0.99659899796757567</v>
      </c>
    </row>
    <row r="98" spans="1:13" x14ac:dyDescent="0.2">
      <c r="A98" s="17"/>
      <c r="B98" s="43" t="s">
        <v>215</v>
      </c>
      <c r="C98" s="17" t="s">
        <v>216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f t="shared" si="31"/>
        <v>0</v>
      </c>
      <c r="J98" s="18">
        <f t="shared" si="32"/>
        <v>0</v>
      </c>
      <c r="K98" s="37" t="str">
        <f t="shared" si="33"/>
        <v>NA</v>
      </c>
      <c r="L98" s="37" t="str">
        <f t="shared" si="34"/>
        <v>NA</v>
      </c>
      <c r="M98" s="37" t="str">
        <f t="shared" si="35"/>
        <v>NA</v>
      </c>
    </row>
    <row r="99" spans="1:13" x14ac:dyDescent="0.2">
      <c r="A99" s="71" t="s">
        <v>217</v>
      </c>
      <c r="B99" s="72"/>
      <c r="C99" s="71"/>
      <c r="D99" s="59">
        <v>161638805.08000001</v>
      </c>
      <c r="E99" s="59">
        <v>288994331.44999999</v>
      </c>
      <c r="F99" s="59">
        <v>5053414.2699999996</v>
      </c>
      <c r="G99" s="59">
        <v>42924043.780000001</v>
      </c>
      <c r="H99" s="59">
        <v>6273936.7900000019</v>
      </c>
      <c r="I99" s="59">
        <f t="shared" si="31"/>
        <v>49197980.57</v>
      </c>
      <c r="J99" s="59">
        <f t="shared" si="32"/>
        <v>239796350.88</v>
      </c>
      <c r="K99" s="60">
        <f t="shared" si="33"/>
        <v>0.82976143399369084</v>
      </c>
      <c r="L99" s="60">
        <f t="shared" si="34"/>
        <v>-0.9825137944933211</v>
      </c>
      <c r="M99" s="60">
        <f t="shared" si="35"/>
        <v>-0.82176518038412893</v>
      </c>
    </row>
    <row r="100" spans="1:13" x14ac:dyDescent="0.2">
      <c r="A100" s="17" t="s">
        <v>218</v>
      </c>
      <c r="B100" s="43" t="s">
        <v>110</v>
      </c>
      <c r="C100" s="17" t="s">
        <v>111</v>
      </c>
      <c r="F100" s="18">
        <v>0</v>
      </c>
      <c r="G100" s="18">
        <v>0</v>
      </c>
      <c r="H100" s="18">
        <v>0</v>
      </c>
      <c r="I100" s="18">
        <f t="shared" si="31"/>
        <v>0</v>
      </c>
      <c r="J100" s="18">
        <f t="shared" si="32"/>
        <v>0</v>
      </c>
      <c r="K100" s="37" t="str">
        <f t="shared" si="33"/>
        <v>NA</v>
      </c>
      <c r="L100" s="37" t="str">
        <f t="shared" si="34"/>
        <v>NA</v>
      </c>
      <c r="M100" s="37" t="str">
        <f t="shared" si="35"/>
        <v>NA</v>
      </c>
    </row>
    <row r="101" spans="1:13" x14ac:dyDescent="0.2">
      <c r="A101" s="17"/>
      <c r="B101" s="43" t="s">
        <v>112</v>
      </c>
      <c r="C101" s="17" t="s">
        <v>113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31"/>
        <v>0</v>
      </c>
      <c r="J101" s="18">
        <f t="shared" si="32"/>
        <v>0</v>
      </c>
      <c r="K101" s="37" t="str">
        <f t="shared" si="33"/>
        <v>NA</v>
      </c>
      <c r="L101" s="37" t="str">
        <f t="shared" si="34"/>
        <v>NA</v>
      </c>
      <c r="M101" s="37" t="str">
        <f t="shared" si="35"/>
        <v>NA</v>
      </c>
    </row>
    <row r="102" spans="1:13" x14ac:dyDescent="0.2">
      <c r="A102" s="17"/>
      <c r="B102" s="43" t="s">
        <v>114</v>
      </c>
      <c r="C102" s="17" t="s">
        <v>113</v>
      </c>
      <c r="D102" s="18">
        <v>0</v>
      </c>
      <c r="E102" s="18">
        <v>0</v>
      </c>
      <c r="F102" s="18">
        <v>720</v>
      </c>
      <c r="G102" s="18">
        <v>3082.5</v>
      </c>
      <c r="H102" s="18">
        <v>0</v>
      </c>
      <c r="I102" s="18">
        <f t="shared" si="31"/>
        <v>3082.5</v>
      </c>
      <c r="J102" s="18">
        <f t="shared" si="32"/>
        <v>-3082.5</v>
      </c>
      <c r="K102" s="37" t="str">
        <f t="shared" si="33"/>
        <v>NA</v>
      </c>
      <c r="L102" s="37" t="str">
        <f t="shared" si="34"/>
        <v>NA</v>
      </c>
      <c r="M102" s="37" t="str">
        <f t="shared" si="35"/>
        <v>NA</v>
      </c>
    </row>
    <row r="103" spans="1:13" x14ac:dyDescent="0.2">
      <c r="A103" s="17"/>
      <c r="B103" s="43" t="s">
        <v>117</v>
      </c>
      <c r="C103" s="17" t="s">
        <v>118</v>
      </c>
      <c r="D103" s="18">
        <v>0</v>
      </c>
      <c r="E103" s="18">
        <v>1960</v>
      </c>
      <c r="F103" s="18">
        <v>0</v>
      </c>
      <c r="G103" s="18">
        <v>0</v>
      </c>
      <c r="H103" s="18">
        <v>0</v>
      </c>
      <c r="I103" s="18">
        <f t="shared" si="31"/>
        <v>0</v>
      </c>
      <c r="J103" s="18">
        <f t="shared" si="32"/>
        <v>1960</v>
      </c>
      <c r="K103" s="37">
        <f t="shared" si="33"/>
        <v>1</v>
      </c>
      <c r="L103" s="37">
        <f t="shared" si="34"/>
        <v>-1</v>
      </c>
      <c r="M103" s="37">
        <f t="shared" si="35"/>
        <v>-1</v>
      </c>
    </row>
    <row r="104" spans="1:13" x14ac:dyDescent="0.2">
      <c r="A104" s="17"/>
      <c r="B104" s="43" t="s">
        <v>125</v>
      </c>
      <c r="C104" s="17" t="s">
        <v>126</v>
      </c>
      <c r="D104" s="18">
        <v>71448.59</v>
      </c>
      <c r="E104" s="18">
        <v>-2123.34</v>
      </c>
      <c r="F104" s="18">
        <v>0</v>
      </c>
      <c r="G104" s="18">
        <v>0</v>
      </c>
      <c r="H104" s="18">
        <v>0</v>
      </c>
      <c r="I104" s="18">
        <f t="shared" si="31"/>
        <v>0</v>
      </c>
      <c r="J104" s="18">
        <f t="shared" si="32"/>
        <v>-2123.34</v>
      </c>
      <c r="K104" s="37">
        <f t="shared" si="33"/>
        <v>1</v>
      </c>
      <c r="L104" s="37">
        <f t="shared" si="34"/>
        <v>-1</v>
      </c>
      <c r="M104" s="37">
        <f t="shared" si="35"/>
        <v>-1</v>
      </c>
    </row>
    <row r="105" spans="1:13" x14ac:dyDescent="0.2">
      <c r="A105" s="17"/>
      <c r="B105" s="43" t="s">
        <v>127</v>
      </c>
      <c r="C105" s="17" t="s">
        <v>128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31"/>
        <v>0</v>
      </c>
      <c r="J105" s="18">
        <f t="shared" si="32"/>
        <v>0</v>
      </c>
      <c r="K105" s="37" t="str">
        <f t="shared" si="33"/>
        <v>NA</v>
      </c>
      <c r="L105" s="37" t="str">
        <f t="shared" si="34"/>
        <v>NA</v>
      </c>
      <c r="M105" s="37" t="str">
        <f t="shared" si="35"/>
        <v>NA</v>
      </c>
    </row>
    <row r="106" spans="1:13" x14ac:dyDescent="0.2">
      <c r="A106" s="17"/>
      <c r="B106" s="43" t="s">
        <v>129</v>
      </c>
      <c r="C106" s="17" t="s">
        <v>130</v>
      </c>
      <c r="D106" s="18">
        <v>0</v>
      </c>
      <c r="E106" s="18">
        <v>0</v>
      </c>
      <c r="F106" s="18">
        <v>0</v>
      </c>
      <c r="G106" s="18">
        <v>910</v>
      </c>
      <c r="H106" s="18">
        <v>0</v>
      </c>
      <c r="I106" s="18">
        <f t="shared" si="31"/>
        <v>910</v>
      </c>
      <c r="J106" s="18">
        <f t="shared" si="32"/>
        <v>-910</v>
      </c>
      <c r="K106" s="37" t="str">
        <f t="shared" si="33"/>
        <v>NA</v>
      </c>
      <c r="L106" s="37" t="str">
        <f t="shared" si="34"/>
        <v>NA</v>
      </c>
      <c r="M106" s="37" t="str">
        <f t="shared" si="35"/>
        <v>NA</v>
      </c>
    </row>
    <row r="107" spans="1:13" x14ac:dyDescent="0.2">
      <c r="A107" s="17"/>
      <c r="B107" s="43" t="s">
        <v>219</v>
      </c>
      <c r="C107" s="17" t="s">
        <v>220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31"/>
        <v>0</v>
      </c>
      <c r="J107" s="18">
        <f t="shared" si="32"/>
        <v>0</v>
      </c>
      <c r="K107" s="37" t="str">
        <f t="shared" si="33"/>
        <v>NA</v>
      </c>
      <c r="L107" s="37" t="str">
        <f t="shared" si="34"/>
        <v>NA</v>
      </c>
      <c r="M107" s="37" t="str">
        <f t="shared" si="35"/>
        <v>NA</v>
      </c>
    </row>
    <row r="108" spans="1:13" x14ac:dyDescent="0.2">
      <c r="A108" s="17"/>
      <c r="B108" s="43" t="s">
        <v>221</v>
      </c>
      <c r="C108" s="17" t="s">
        <v>222</v>
      </c>
      <c r="D108" s="18">
        <v>95777.98000000001</v>
      </c>
      <c r="E108" s="18">
        <v>100945.98000000001</v>
      </c>
      <c r="F108" s="18">
        <v>6014.5</v>
      </c>
      <c r="G108" s="18">
        <v>48116</v>
      </c>
      <c r="H108" s="18">
        <v>0</v>
      </c>
      <c r="I108" s="18">
        <f t="shared" si="31"/>
        <v>48116</v>
      </c>
      <c r="J108" s="18">
        <f t="shared" si="32"/>
        <v>52829.98000000001</v>
      </c>
      <c r="K108" s="37">
        <f t="shared" si="33"/>
        <v>0.52334902291304719</v>
      </c>
      <c r="L108" s="37">
        <f t="shared" si="34"/>
        <v>-0.94041862786413088</v>
      </c>
      <c r="M108" s="37">
        <f t="shared" si="35"/>
        <v>-0.42801882749565667</v>
      </c>
    </row>
    <row r="109" spans="1:13" x14ac:dyDescent="0.2">
      <c r="A109" s="17"/>
      <c r="B109" s="43" t="s">
        <v>133</v>
      </c>
      <c r="C109" s="17" t="s">
        <v>134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f t="shared" si="31"/>
        <v>0</v>
      </c>
      <c r="J109" s="18">
        <f t="shared" si="32"/>
        <v>0</v>
      </c>
      <c r="K109" s="37" t="str">
        <f t="shared" si="33"/>
        <v>NA</v>
      </c>
      <c r="L109" s="37" t="str">
        <f t="shared" si="34"/>
        <v>NA</v>
      </c>
      <c r="M109" s="37" t="str">
        <f t="shared" si="35"/>
        <v>NA</v>
      </c>
    </row>
    <row r="110" spans="1:13" x14ac:dyDescent="0.2">
      <c r="A110" s="17"/>
      <c r="B110" s="43" t="s">
        <v>261</v>
      </c>
      <c r="C110" s="17" t="s">
        <v>262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31"/>
        <v>0</v>
      </c>
      <c r="J110" s="18">
        <f t="shared" si="32"/>
        <v>0</v>
      </c>
      <c r="K110" s="37" t="str">
        <f t="shared" si="33"/>
        <v>NA</v>
      </c>
      <c r="L110" s="37" t="str">
        <f t="shared" si="34"/>
        <v>NA</v>
      </c>
      <c r="M110" s="37" t="str">
        <f t="shared" si="35"/>
        <v>NA</v>
      </c>
    </row>
    <row r="111" spans="1:13" x14ac:dyDescent="0.2">
      <c r="A111" s="17"/>
      <c r="B111" s="43" t="s">
        <v>223</v>
      </c>
      <c r="C111" s="17" t="s">
        <v>224</v>
      </c>
      <c r="D111" s="18">
        <v>1646296.5</v>
      </c>
      <c r="E111" s="18">
        <v>1371758.4300000002</v>
      </c>
      <c r="F111" s="18">
        <v>90922.9</v>
      </c>
      <c r="G111" s="18">
        <v>744512.1</v>
      </c>
      <c r="H111" s="18">
        <v>0</v>
      </c>
      <c r="I111" s="18">
        <f t="shared" si="31"/>
        <v>744512.1</v>
      </c>
      <c r="J111" s="18">
        <f t="shared" si="32"/>
        <v>627246.33000000019</v>
      </c>
      <c r="K111" s="37">
        <f t="shared" si="33"/>
        <v>0.45725713528146505</v>
      </c>
      <c r="L111" s="37">
        <f t="shared" si="34"/>
        <v>-0.93371799435560976</v>
      </c>
      <c r="M111" s="37">
        <f t="shared" si="35"/>
        <v>-0.34870856233775804</v>
      </c>
    </row>
    <row r="112" spans="1:13" x14ac:dyDescent="0.2">
      <c r="A112" s="17"/>
      <c r="B112" s="43" t="s">
        <v>135</v>
      </c>
      <c r="C112" s="17" t="s">
        <v>136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f t="shared" si="31"/>
        <v>0</v>
      </c>
      <c r="J112" s="18">
        <f t="shared" si="32"/>
        <v>0</v>
      </c>
      <c r="K112" s="37" t="str">
        <f t="shared" si="33"/>
        <v>NA</v>
      </c>
      <c r="L112" s="37" t="str">
        <f t="shared" si="34"/>
        <v>NA</v>
      </c>
      <c r="M112" s="37" t="str">
        <f t="shared" si="35"/>
        <v>NA</v>
      </c>
    </row>
    <row r="113" spans="1:13" x14ac:dyDescent="0.2">
      <c r="A113" s="17"/>
      <c r="B113" s="43" t="s">
        <v>137</v>
      </c>
      <c r="C113" s="17" t="s">
        <v>138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f t="shared" si="31"/>
        <v>0</v>
      </c>
      <c r="J113" s="18">
        <f t="shared" si="32"/>
        <v>0</v>
      </c>
      <c r="K113" s="37" t="str">
        <f t="shared" si="33"/>
        <v>NA</v>
      </c>
      <c r="L113" s="37" t="str">
        <f t="shared" si="34"/>
        <v>NA</v>
      </c>
      <c r="M113" s="37" t="str">
        <f t="shared" si="35"/>
        <v>NA</v>
      </c>
    </row>
    <row r="114" spans="1:13" x14ac:dyDescent="0.2">
      <c r="A114" s="17"/>
      <c r="B114" s="43" t="s">
        <v>225</v>
      </c>
      <c r="C114" s="17" t="s">
        <v>226</v>
      </c>
      <c r="D114" s="18">
        <v>54369.95</v>
      </c>
      <c r="E114" s="18">
        <v>126117.95</v>
      </c>
      <c r="F114" s="18">
        <v>0</v>
      </c>
      <c r="G114" s="18">
        <v>0</v>
      </c>
      <c r="H114" s="18">
        <v>0</v>
      </c>
      <c r="I114" s="18">
        <f t="shared" si="31"/>
        <v>0</v>
      </c>
      <c r="J114" s="18">
        <f t="shared" si="32"/>
        <v>126117.95</v>
      </c>
      <c r="K114" s="37">
        <f t="shared" si="33"/>
        <v>1</v>
      </c>
      <c r="L114" s="37">
        <f t="shared" si="34"/>
        <v>-1</v>
      </c>
      <c r="M114" s="37">
        <f t="shared" si="35"/>
        <v>-1</v>
      </c>
    </row>
    <row r="115" spans="1:13" x14ac:dyDescent="0.2">
      <c r="A115" s="17"/>
      <c r="B115" s="43" t="s">
        <v>227</v>
      </c>
      <c r="C115" s="17" t="s">
        <v>228</v>
      </c>
      <c r="D115" s="18">
        <v>266945.48000000004</v>
      </c>
      <c r="E115" s="18">
        <v>44117.440000000017</v>
      </c>
      <c r="F115" s="18">
        <v>10527.6</v>
      </c>
      <c r="G115" s="18">
        <v>83495.820000000007</v>
      </c>
      <c r="H115" s="18">
        <v>0</v>
      </c>
      <c r="I115" s="18">
        <f t="shared" si="31"/>
        <v>83495.820000000007</v>
      </c>
      <c r="J115" s="18">
        <f t="shared" si="32"/>
        <v>-39378.37999999999</v>
      </c>
      <c r="K115" s="37">
        <f t="shared" si="33"/>
        <v>-0.89258080251256589</v>
      </c>
      <c r="L115" s="37">
        <f t="shared" si="34"/>
        <v>-0.76137328004526117</v>
      </c>
      <c r="M115" s="37">
        <f t="shared" si="35"/>
        <v>1.271096963015079</v>
      </c>
    </row>
    <row r="116" spans="1:13" x14ac:dyDescent="0.2">
      <c r="A116" s="17"/>
      <c r="B116" s="43" t="s">
        <v>229</v>
      </c>
      <c r="C116" s="17" t="s">
        <v>230</v>
      </c>
      <c r="D116" s="18">
        <v>1616829.4199999981</v>
      </c>
      <c r="E116" s="18">
        <v>2402121.540000001</v>
      </c>
      <c r="F116" s="18">
        <v>98648.120000000024</v>
      </c>
      <c r="G116" s="18">
        <v>924488.00000000023</v>
      </c>
      <c r="H116" s="18">
        <v>0</v>
      </c>
      <c r="I116" s="18">
        <f t="shared" si="31"/>
        <v>924488.00000000023</v>
      </c>
      <c r="J116" s="18">
        <f t="shared" si="32"/>
        <v>1477633.5400000007</v>
      </c>
      <c r="K116" s="37">
        <f t="shared" si="33"/>
        <v>0.61513687604666334</v>
      </c>
      <c r="L116" s="37">
        <f t="shared" si="34"/>
        <v>-0.95893291893964694</v>
      </c>
      <c r="M116" s="37">
        <f t="shared" si="35"/>
        <v>-0.53816425125599598</v>
      </c>
    </row>
    <row r="117" spans="1:13" x14ac:dyDescent="0.2">
      <c r="A117" s="17"/>
      <c r="B117" s="43" t="s">
        <v>418</v>
      </c>
      <c r="C117" s="17" t="s">
        <v>419</v>
      </c>
      <c r="D117" s="18">
        <v>845619</v>
      </c>
      <c r="E117" s="18">
        <v>845619</v>
      </c>
      <c r="F117" s="18">
        <v>0</v>
      </c>
      <c r="G117" s="18">
        <v>0</v>
      </c>
      <c r="H117" s="18">
        <v>0</v>
      </c>
      <c r="I117" s="18">
        <f t="shared" si="31"/>
        <v>0</v>
      </c>
      <c r="J117" s="18">
        <f t="shared" si="32"/>
        <v>845619</v>
      </c>
      <c r="K117" s="37">
        <f t="shared" si="33"/>
        <v>1</v>
      </c>
      <c r="L117" s="37">
        <f t="shared" si="34"/>
        <v>-1</v>
      </c>
      <c r="M117" s="37">
        <f t="shared" si="35"/>
        <v>-1</v>
      </c>
    </row>
    <row r="118" spans="1:13" x14ac:dyDescent="0.2">
      <c r="A118" s="17"/>
      <c r="B118" s="43" t="s">
        <v>384</v>
      </c>
      <c r="C118" s="17" t="s">
        <v>385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f t="shared" si="31"/>
        <v>0</v>
      </c>
      <c r="J118" s="18">
        <f t="shared" si="32"/>
        <v>0</v>
      </c>
      <c r="K118" s="37" t="str">
        <f t="shared" si="33"/>
        <v>NA</v>
      </c>
      <c r="L118" s="37" t="str">
        <f t="shared" si="34"/>
        <v>NA</v>
      </c>
      <c r="M118" s="37" t="str">
        <f t="shared" si="35"/>
        <v>NA</v>
      </c>
    </row>
    <row r="119" spans="1:13" x14ac:dyDescent="0.2">
      <c r="A119" s="17"/>
      <c r="B119" s="43" t="s">
        <v>141</v>
      </c>
      <c r="C119" s="17" t="s">
        <v>142</v>
      </c>
      <c r="D119" s="18">
        <v>494821.42000000004</v>
      </c>
      <c r="E119" s="18">
        <v>143830.07</v>
      </c>
      <c r="F119" s="18">
        <v>21571.8</v>
      </c>
      <c r="G119" s="18">
        <v>200736.94999999998</v>
      </c>
      <c r="H119" s="18">
        <v>0</v>
      </c>
      <c r="I119" s="18">
        <f t="shared" si="31"/>
        <v>200736.94999999998</v>
      </c>
      <c r="J119" s="18">
        <f t="shared" si="32"/>
        <v>-56906.879999999976</v>
      </c>
      <c r="K119" s="37">
        <f t="shared" si="33"/>
        <v>-0.39565356534972118</v>
      </c>
      <c r="L119" s="37">
        <f t="shared" si="34"/>
        <v>-0.8500188451552585</v>
      </c>
      <c r="M119" s="37">
        <f t="shared" si="35"/>
        <v>0.6747842784196656</v>
      </c>
    </row>
    <row r="120" spans="1:13" x14ac:dyDescent="0.2">
      <c r="A120" s="17"/>
      <c r="B120" s="43" t="s">
        <v>231</v>
      </c>
      <c r="C120" s="17" t="s">
        <v>232</v>
      </c>
      <c r="D120" s="18">
        <v>4327601.7200000007</v>
      </c>
      <c r="E120" s="18">
        <v>6767958.7200000007</v>
      </c>
      <c r="F120" s="18">
        <v>19211.48</v>
      </c>
      <c r="G120" s="18">
        <v>217642.82000000004</v>
      </c>
      <c r="H120" s="18">
        <v>0</v>
      </c>
      <c r="I120" s="18">
        <f t="shared" si="31"/>
        <v>217642.82000000004</v>
      </c>
      <c r="J120" s="18">
        <f t="shared" si="32"/>
        <v>6550315.9000000004</v>
      </c>
      <c r="K120" s="37">
        <f t="shared" si="33"/>
        <v>0.9678421767915274</v>
      </c>
      <c r="L120" s="37">
        <f t="shared" si="34"/>
        <v>-0.99716140703647782</v>
      </c>
      <c r="M120" s="37">
        <f t="shared" si="35"/>
        <v>-0.96141061214983292</v>
      </c>
    </row>
    <row r="121" spans="1:13" x14ac:dyDescent="0.2">
      <c r="A121" s="17"/>
      <c r="B121" s="43" t="s">
        <v>143</v>
      </c>
      <c r="C121" s="17" t="s">
        <v>144</v>
      </c>
      <c r="D121" s="18">
        <v>4755757.9200000009</v>
      </c>
      <c r="E121" s="18">
        <v>6503555.3099999996</v>
      </c>
      <c r="F121" s="18">
        <v>899246.74</v>
      </c>
      <c r="G121" s="18">
        <v>7169164.1100000003</v>
      </c>
      <c r="H121" s="18">
        <v>0</v>
      </c>
      <c r="I121" s="18">
        <f t="shared" si="31"/>
        <v>7169164.1100000003</v>
      </c>
      <c r="J121" s="18">
        <f t="shared" si="32"/>
        <v>-665608.80000000075</v>
      </c>
      <c r="K121" s="37">
        <f t="shared" si="33"/>
        <v>-0.10234537391825468</v>
      </c>
      <c r="L121" s="37">
        <f t="shared" si="34"/>
        <v>-0.86172997735295642</v>
      </c>
      <c r="M121" s="37">
        <f t="shared" si="35"/>
        <v>0.32281444870190557</v>
      </c>
    </row>
    <row r="122" spans="1:13" x14ac:dyDescent="0.2">
      <c r="A122" s="17"/>
      <c r="B122" s="43" t="s">
        <v>145</v>
      </c>
      <c r="C122" s="17" t="s">
        <v>146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f t="shared" si="31"/>
        <v>0</v>
      </c>
      <c r="J122" s="18">
        <f t="shared" si="32"/>
        <v>0</v>
      </c>
      <c r="K122" s="37" t="str">
        <f t="shared" si="33"/>
        <v>NA</v>
      </c>
      <c r="L122" s="37" t="str">
        <f t="shared" si="34"/>
        <v>NA</v>
      </c>
      <c r="M122" s="37" t="str">
        <f t="shared" si="35"/>
        <v>NA</v>
      </c>
    </row>
    <row r="123" spans="1:13" x14ac:dyDescent="0.2">
      <c r="A123" s="17"/>
      <c r="B123" s="43" t="s">
        <v>147</v>
      </c>
      <c r="C123" s="17" t="s">
        <v>148</v>
      </c>
      <c r="D123" s="18">
        <v>751424</v>
      </c>
      <c r="E123" s="18">
        <v>819388</v>
      </c>
      <c r="F123" s="18">
        <v>0</v>
      </c>
      <c r="G123" s="18">
        <v>0</v>
      </c>
      <c r="H123" s="18">
        <v>0</v>
      </c>
      <c r="I123" s="18">
        <f t="shared" si="31"/>
        <v>0</v>
      </c>
      <c r="J123" s="18">
        <f t="shared" si="32"/>
        <v>819388</v>
      </c>
      <c r="K123" s="37">
        <f t="shared" si="33"/>
        <v>1</v>
      </c>
      <c r="L123" s="37">
        <f t="shared" si="34"/>
        <v>-1</v>
      </c>
      <c r="M123" s="37">
        <f t="shared" si="35"/>
        <v>-1</v>
      </c>
    </row>
    <row r="124" spans="1:13" x14ac:dyDescent="0.2">
      <c r="A124" s="17"/>
      <c r="B124" s="43" t="s">
        <v>149</v>
      </c>
      <c r="C124" s="17" t="s">
        <v>150</v>
      </c>
      <c r="D124" s="18">
        <v>1203005.1599999999</v>
      </c>
      <c r="E124" s="18">
        <v>1527300.1600000001</v>
      </c>
      <c r="F124" s="18">
        <v>218183.55</v>
      </c>
      <c r="G124" s="18">
        <v>1211851.83</v>
      </c>
      <c r="H124" s="18">
        <v>0</v>
      </c>
      <c r="I124" s="18">
        <f t="shared" si="31"/>
        <v>1211851.83</v>
      </c>
      <c r="J124" s="18">
        <f t="shared" si="32"/>
        <v>315448.33000000007</v>
      </c>
      <c r="K124" s="37">
        <f t="shared" si="33"/>
        <v>0.2065398395558343</v>
      </c>
      <c r="L124" s="37">
        <f t="shared" si="34"/>
        <v>-0.85714428917495822</v>
      </c>
      <c r="M124" s="37">
        <f t="shared" si="35"/>
        <v>-4.7847807467001208E-2</v>
      </c>
    </row>
    <row r="125" spans="1:13" x14ac:dyDescent="0.2">
      <c r="A125" s="17"/>
      <c r="B125" s="43" t="s">
        <v>151</v>
      </c>
      <c r="C125" s="17" t="s">
        <v>152</v>
      </c>
      <c r="D125" s="18">
        <v>783427.00999999966</v>
      </c>
      <c r="E125" s="18">
        <v>1149670.9800000002</v>
      </c>
      <c r="F125" s="18">
        <v>215838.67999999996</v>
      </c>
      <c r="G125" s="18">
        <v>1754092.0399999998</v>
      </c>
      <c r="H125" s="18">
        <v>0</v>
      </c>
      <c r="I125" s="18">
        <f t="shared" si="31"/>
        <v>1754092.0399999998</v>
      </c>
      <c r="J125" s="18">
        <f t="shared" si="32"/>
        <v>-604421.05999999959</v>
      </c>
      <c r="K125" s="37">
        <f t="shared" si="33"/>
        <v>-0.52573394520230432</v>
      </c>
      <c r="L125" s="37">
        <f t="shared" si="34"/>
        <v>-0.8122604782109053</v>
      </c>
      <c r="M125" s="37">
        <f t="shared" si="35"/>
        <v>0.83088073424276498</v>
      </c>
    </row>
    <row r="126" spans="1:13" x14ac:dyDescent="0.2">
      <c r="A126" s="17"/>
      <c r="B126" s="43" t="s">
        <v>420</v>
      </c>
      <c r="C126" s="17" t="s">
        <v>421</v>
      </c>
      <c r="D126" s="18">
        <v>0</v>
      </c>
      <c r="E126" s="18">
        <v>4972</v>
      </c>
      <c r="F126" s="18">
        <v>0</v>
      </c>
      <c r="G126" s="18">
        <v>0</v>
      </c>
      <c r="H126" s="18">
        <v>0</v>
      </c>
      <c r="I126" s="18">
        <f t="shared" si="31"/>
        <v>0</v>
      </c>
      <c r="J126" s="18">
        <f t="shared" si="32"/>
        <v>4972</v>
      </c>
      <c r="K126" s="37">
        <f t="shared" si="33"/>
        <v>1</v>
      </c>
      <c r="L126" s="37">
        <f t="shared" si="34"/>
        <v>-1</v>
      </c>
      <c r="M126" s="37">
        <f t="shared" si="35"/>
        <v>-1</v>
      </c>
    </row>
    <row r="127" spans="1:13" x14ac:dyDescent="0.2">
      <c r="A127" s="17"/>
      <c r="B127" s="43" t="s">
        <v>163</v>
      </c>
      <c r="C127" s="17" t="s">
        <v>164</v>
      </c>
      <c r="D127" s="18">
        <v>290423.92000000016</v>
      </c>
      <c r="E127" s="18">
        <v>502569.47000000026</v>
      </c>
      <c r="F127" s="18">
        <v>42050.229999999916</v>
      </c>
      <c r="G127" s="18">
        <v>343467.90999999992</v>
      </c>
      <c r="H127" s="18">
        <v>0</v>
      </c>
      <c r="I127" s="18">
        <f t="shared" si="31"/>
        <v>343467.90999999992</v>
      </c>
      <c r="J127" s="18">
        <f t="shared" si="32"/>
        <v>159101.56000000035</v>
      </c>
      <c r="K127" s="37">
        <f t="shared" si="33"/>
        <v>0.31657625362718561</v>
      </c>
      <c r="L127" s="37">
        <f t="shared" si="34"/>
        <v>-0.91632951758888204</v>
      </c>
      <c r="M127" s="37">
        <f t="shared" si="35"/>
        <v>-0.17989150435262277</v>
      </c>
    </row>
    <row r="128" spans="1:13" x14ac:dyDescent="0.2">
      <c r="A128" s="17"/>
      <c r="B128" s="43" t="s">
        <v>165</v>
      </c>
      <c r="C128" s="17" t="s">
        <v>166</v>
      </c>
      <c r="D128" s="18">
        <v>44343531.440000005</v>
      </c>
      <c r="E128" s="18">
        <v>24549821.919999998</v>
      </c>
      <c r="F128" s="18">
        <v>224765.63</v>
      </c>
      <c r="G128" s="18">
        <v>2904495.56</v>
      </c>
      <c r="H128" s="18">
        <v>2869626.83</v>
      </c>
      <c r="I128" s="18">
        <f t="shared" si="31"/>
        <v>5774122.3900000006</v>
      </c>
      <c r="J128" s="18">
        <f t="shared" si="32"/>
        <v>18775699.529999997</v>
      </c>
      <c r="K128" s="37">
        <f t="shared" si="33"/>
        <v>0.76479982588810558</v>
      </c>
      <c r="L128" s="37">
        <f t="shared" si="34"/>
        <v>-0.99084451077761626</v>
      </c>
      <c r="M128" s="37">
        <f t="shared" si="35"/>
        <v>-0.85802770043066778</v>
      </c>
    </row>
    <row r="129" spans="1:13" x14ac:dyDescent="0.2">
      <c r="A129" s="17"/>
      <c r="B129" s="43" t="s">
        <v>173</v>
      </c>
      <c r="C129" s="17" t="s">
        <v>174</v>
      </c>
      <c r="D129" s="18">
        <v>2000</v>
      </c>
      <c r="E129" s="18">
        <v>2500</v>
      </c>
      <c r="F129" s="18">
        <v>0</v>
      </c>
      <c r="G129" s="18">
        <v>2500</v>
      </c>
      <c r="H129" s="18">
        <v>0</v>
      </c>
      <c r="I129" s="18">
        <f t="shared" si="31"/>
        <v>2500</v>
      </c>
      <c r="J129" s="18">
        <f t="shared" si="32"/>
        <v>0</v>
      </c>
      <c r="K129" s="37">
        <f t="shared" si="33"/>
        <v>0</v>
      </c>
      <c r="L129" s="37">
        <f t="shared" si="34"/>
        <v>-1</v>
      </c>
      <c r="M129" s="37">
        <f t="shared" si="35"/>
        <v>0.1999999999999999</v>
      </c>
    </row>
    <row r="130" spans="1:13" x14ac:dyDescent="0.2">
      <c r="A130" s="17"/>
      <c r="B130" s="43" t="s">
        <v>241</v>
      </c>
      <c r="C130" s="17" t="s">
        <v>242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f t="shared" si="31"/>
        <v>0</v>
      </c>
      <c r="J130" s="18">
        <f t="shared" si="32"/>
        <v>0</v>
      </c>
      <c r="K130" s="37" t="str">
        <f t="shared" si="33"/>
        <v>NA</v>
      </c>
      <c r="L130" s="37" t="str">
        <f t="shared" si="34"/>
        <v>NA</v>
      </c>
      <c r="M130" s="37" t="str">
        <f t="shared" si="35"/>
        <v>NA</v>
      </c>
    </row>
    <row r="131" spans="1:13" x14ac:dyDescent="0.2">
      <c r="A131" s="17"/>
      <c r="B131" s="43" t="s">
        <v>179</v>
      </c>
      <c r="C131" s="17" t="s">
        <v>180</v>
      </c>
      <c r="D131" s="18">
        <v>145493.61000000002</v>
      </c>
      <c r="E131" s="18">
        <v>158748.61000000002</v>
      </c>
      <c r="F131" s="18">
        <v>10278.6</v>
      </c>
      <c r="G131" s="18">
        <v>61004.380000000005</v>
      </c>
      <c r="H131" s="18">
        <v>9293.52</v>
      </c>
      <c r="I131" s="18">
        <f t="shared" si="31"/>
        <v>70297.900000000009</v>
      </c>
      <c r="J131" s="18">
        <f t="shared" si="32"/>
        <v>88450.71</v>
      </c>
      <c r="K131" s="37">
        <f t="shared" si="33"/>
        <v>0.55717470534072711</v>
      </c>
      <c r="L131" s="37">
        <f t="shared" si="34"/>
        <v>-0.93525234646149025</v>
      </c>
      <c r="M131" s="37">
        <f t="shared" si="35"/>
        <v>-0.53886049143989356</v>
      </c>
    </row>
    <row r="132" spans="1:13" x14ac:dyDescent="0.2">
      <c r="A132" s="17"/>
      <c r="B132" s="43" t="s">
        <v>181</v>
      </c>
      <c r="C132" s="17" t="s">
        <v>182</v>
      </c>
      <c r="D132" s="18">
        <v>282059.3</v>
      </c>
      <c r="E132" s="18">
        <v>2896906.3000000003</v>
      </c>
      <c r="F132" s="18">
        <v>23119.99</v>
      </c>
      <c r="G132" s="18">
        <v>528055.80000000005</v>
      </c>
      <c r="H132" s="18">
        <v>22524.7</v>
      </c>
      <c r="I132" s="18">
        <f t="shared" si="31"/>
        <v>550580.5</v>
      </c>
      <c r="J132" s="18">
        <f t="shared" si="32"/>
        <v>2346325.8000000003</v>
      </c>
      <c r="K132" s="37">
        <f t="shared" si="33"/>
        <v>0.8099419025047514</v>
      </c>
      <c r="L132" s="37">
        <f t="shared" si="34"/>
        <v>-0.99201907566012737</v>
      </c>
      <c r="M132" s="37">
        <f t="shared" si="35"/>
        <v>-0.78126080225653138</v>
      </c>
    </row>
    <row r="133" spans="1:13" x14ac:dyDescent="0.2">
      <c r="A133" s="17"/>
      <c r="B133" s="43" t="s">
        <v>183</v>
      </c>
      <c r="C133" s="17" t="s">
        <v>184</v>
      </c>
      <c r="D133" s="18">
        <v>64039.539999999994</v>
      </c>
      <c r="E133" s="18">
        <v>94039.540000000008</v>
      </c>
      <c r="F133" s="18">
        <v>0</v>
      </c>
      <c r="G133" s="18">
        <v>1719.94</v>
      </c>
      <c r="H133" s="18">
        <v>0</v>
      </c>
      <c r="I133" s="18">
        <f t="shared" si="31"/>
        <v>1719.94</v>
      </c>
      <c r="J133" s="18">
        <f t="shared" si="32"/>
        <v>92319.6</v>
      </c>
      <c r="K133" s="37">
        <f t="shared" si="33"/>
        <v>0.98171045923874145</v>
      </c>
      <c r="L133" s="37">
        <f t="shared" si="34"/>
        <v>-1</v>
      </c>
      <c r="M133" s="37">
        <f t="shared" si="35"/>
        <v>-0.97805255108648981</v>
      </c>
    </row>
    <row r="134" spans="1:13" x14ac:dyDescent="0.2">
      <c r="A134" s="17"/>
      <c r="B134" s="43" t="s">
        <v>187</v>
      </c>
      <c r="C134" s="17" t="s">
        <v>188</v>
      </c>
      <c r="D134" s="18">
        <v>-49875.5</v>
      </c>
      <c r="E134" s="18">
        <v>-46453.5</v>
      </c>
      <c r="F134" s="18">
        <v>0</v>
      </c>
      <c r="G134" s="18">
        <v>0</v>
      </c>
      <c r="H134" s="18">
        <v>0</v>
      </c>
      <c r="I134" s="18">
        <f t="shared" si="31"/>
        <v>0</v>
      </c>
      <c r="J134" s="18">
        <f t="shared" si="32"/>
        <v>-46453.5</v>
      </c>
      <c r="K134" s="37">
        <f t="shared" si="33"/>
        <v>1</v>
      </c>
      <c r="L134" s="37">
        <f t="shared" si="34"/>
        <v>-1</v>
      </c>
      <c r="M134" s="37">
        <f t="shared" si="35"/>
        <v>-1</v>
      </c>
    </row>
    <row r="135" spans="1:13" x14ac:dyDescent="0.2">
      <c r="A135" s="17"/>
      <c r="B135" s="43" t="s">
        <v>189</v>
      </c>
      <c r="C135" s="17" t="s">
        <v>190</v>
      </c>
      <c r="D135" s="18">
        <v>1512255.8900000008</v>
      </c>
      <c r="E135" s="18">
        <v>2082880.2500000016</v>
      </c>
      <c r="F135" s="18">
        <v>23533.22</v>
      </c>
      <c r="G135" s="18">
        <v>362782.99000000005</v>
      </c>
      <c r="H135" s="18">
        <v>93319.67</v>
      </c>
      <c r="I135" s="18">
        <f t="shared" si="31"/>
        <v>456102.66000000003</v>
      </c>
      <c r="J135" s="18">
        <f t="shared" si="32"/>
        <v>1626777.5900000017</v>
      </c>
      <c r="K135" s="37">
        <f t="shared" si="33"/>
        <v>0.78102310010381082</v>
      </c>
      <c r="L135" s="37">
        <f t="shared" si="34"/>
        <v>-0.98870159722336415</v>
      </c>
      <c r="M135" s="37">
        <f t="shared" si="35"/>
        <v>-0.79099154260068494</v>
      </c>
    </row>
    <row r="136" spans="1:13" x14ac:dyDescent="0.2">
      <c r="A136" s="17"/>
      <c r="B136" s="43" t="s">
        <v>191</v>
      </c>
      <c r="C136" s="17" t="s">
        <v>192</v>
      </c>
      <c r="D136" s="18">
        <v>22435.310000000005</v>
      </c>
      <c r="E136" s="18">
        <v>26840.310000000005</v>
      </c>
      <c r="F136" s="18">
        <v>0</v>
      </c>
      <c r="G136" s="18">
        <v>3261.9</v>
      </c>
      <c r="H136" s="18">
        <v>0</v>
      </c>
      <c r="I136" s="18">
        <f t="shared" si="31"/>
        <v>3261.9</v>
      </c>
      <c r="J136" s="18">
        <f t="shared" si="32"/>
        <v>23578.410000000003</v>
      </c>
      <c r="K136" s="37">
        <f t="shared" si="33"/>
        <v>0.87847010708892703</v>
      </c>
      <c r="L136" s="37">
        <f t="shared" si="34"/>
        <v>-1</v>
      </c>
      <c r="M136" s="37">
        <f t="shared" si="35"/>
        <v>-0.85416412850671242</v>
      </c>
    </row>
    <row r="137" spans="1:13" x14ac:dyDescent="0.2">
      <c r="A137" s="17"/>
      <c r="B137" s="43" t="s">
        <v>193</v>
      </c>
      <c r="C137" s="17" t="s">
        <v>194</v>
      </c>
      <c r="D137" s="18">
        <v>10671.27</v>
      </c>
      <c r="E137" s="18">
        <v>20671.27</v>
      </c>
      <c r="F137" s="18">
        <v>0</v>
      </c>
      <c r="G137" s="18">
        <v>0</v>
      </c>
      <c r="H137" s="18">
        <v>641.66999999999996</v>
      </c>
      <c r="I137" s="18">
        <f t="shared" si="31"/>
        <v>641.66999999999996</v>
      </c>
      <c r="J137" s="18">
        <f t="shared" si="32"/>
        <v>20029.600000000002</v>
      </c>
      <c r="K137" s="37">
        <f t="shared" si="33"/>
        <v>0.96895836588656636</v>
      </c>
      <c r="L137" s="37">
        <f t="shared" si="34"/>
        <v>-1</v>
      </c>
      <c r="M137" s="37">
        <f t="shared" si="35"/>
        <v>-1</v>
      </c>
    </row>
    <row r="138" spans="1:13" x14ac:dyDescent="0.2">
      <c r="A138" s="17"/>
      <c r="B138" s="43" t="s">
        <v>195</v>
      </c>
      <c r="C138" s="17" t="s">
        <v>196</v>
      </c>
      <c r="D138" s="18">
        <v>100062.66999999998</v>
      </c>
      <c r="E138" s="18">
        <v>284775.21000000002</v>
      </c>
      <c r="F138" s="18">
        <v>1009.48</v>
      </c>
      <c r="G138" s="18">
        <v>76082.809999999983</v>
      </c>
      <c r="H138" s="18">
        <v>16007.36</v>
      </c>
      <c r="I138" s="18">
        <f t="shared" si="31"/>
        <v>92090.169999999984</v>
      </c>
      <c r="J138" s="18">
        <f t="shared" si="32"/>
        <v>192685.04000000004</v>
      </c>
      <c r="K138" s="37">
        <f t="shared" si="33"/>
        <v>0.67662153598271435</v>
      </c>
      <c r="L138" s="37">
        <f t="shared" si="34"/>
        <v>-0.9964551689734511</v>
      </c>
      <c r="M138" s="37">
        <f t="shared" si="35"/>
        <v>-0.67939845606645344</v>
      </c>
    </row>
    <row r="139" spans="1:13" x14ac:dyDescent="0.2">
      <c r="A139" s="17"/>
      <c r="B139" s="43" t="s">
        <v>197</v>
      </c>
      <c r="C139" s="17" t="s">
        <v>198</v>
      </c>
      <c r="D139" s="18">
        <v>296290.84999999998</v>
      </c>
      <c r="E139" s="18">
        <v>427541.85000000009</v>
      </c>
      <c r="F139" s="18">
        <v>0</v>
      </c>
      <c r="G139" s="18">
        <v>74086.62</v>
      </c>
      <c r="H139" s="18">
        <v>8301.6299999999992</v>
      </c>
      <c r="I139" s="18">
        <f t="shared" si="31"/>
        <v>82388.25</v>
      </c>
      <c r="J139" s="18">
        <f t="shared" si="32"/>
        <v>345153.60000000009</v>
      </c>
      <c r="K139" s="37">
        <f t="shared" si="33"/>
        <v>0.80729781189841421</v>
      </c>
      <c r="L139" s="37">
        <f t="shared" si="34"/>
        <v>-1</v>
      </c>
      <c r="M139" s="37">
        <f t="shared" si="35"/>
        <v>-0.79205791433049189</v>
      </c>
    </row>
    <row r="140" spans="1:13" x14ac:dyDescent="0.2">
      <c r="A140" s="17"/>
      <c r="B140" s="43" t="s">
        <v>370</v>
      </c>
      <c r="C140" s="17" t="s">
        <v>371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f t="shared" si="31"/>
        <v>0</v>
      </c>
      <c r="J140" s="18">
        <f t="shared" si="32"/>
        <v>0</v>
      </c>
      <c r="K140" s="37" t="str">
        <f t="shared" si="33"/>
        <v>NA</v>
      </c>
      <c r="L140" s="37" t="str">
        <f t="shared" si="34"/>
        <v>NA</v>
      </c>
      <c r="M140" s="37" t="str">
        <f t="shared" si="35"/>
        <v>NA</v>
      </c>
    </row>
    <row r="141" spans="1:13" x14ac:dyDescent="0.2">
      <c r="A141" s="17"/>
      <c r="B141" s="43" t="s">
        <v>201</v>
      </c>
      <c r="C141" s="17" t="s">
        <v>202</v>
      </c>
      <c r="D141" s="18">
        <v>255</v>
      </c>
      <c r="E141" s="18">
        <v>255</v>
      </c>
      <c r="F141" s="18">
        <v>0</v>
      </c>
      <c r="G141" s="18">
        <v>0</v>
      </c>
      <c r="H141" s="18">
        <v>0</v>
      </c>
      <c r="I141" s="18">
        <f t="shared" si="31"/>
        <v>0</v>
      </c>
      <c r="J141" s="18">
        <f t="shared" si="32"/>
        <v>255</v>
      </c>
      <c r="K141" s="37">
        <f t="shared" si="33"/>
        <v>1</v>
      </c>
      <c r="L141" s="37">
        <f t="shared" si="34"/>
        <v>-1</v>
      </c>
      <c r="M141" s="37">
        <f t="shared" si="35"/>
        <v>-1</v>
      </c>
    </row>
    <row r="142" spans="1:13" x14ac:dyDescent="0.2">
      <c r="A142" s="17"/>
      <c r="B142" s="43" t="s">
        <v>203</v>
      </c>
      <c r="C142" s="17" t="s">
        <v>204</v>
      </c>
      <c r="D142" s="18">
        <v>514750.20000000007</v>
      </c>
      <c r="E142" s="18">
        <v>560410.20000000007</v>
      </c>
      <c r="F142" s="18">
        <v>1662.1200000000001</v>
      </c>
      <c r="G142" s="18">
        <v>8829.9100000000017</v>
      </c>
      <c r="H142" s="18">
        <v>16321.93</v>
      </c>
      <c r="I142" s="18">
        <f t="shared" si="31"/>
        <v>25151.840000000004</v>
      </c>
      <c r="J142" s="18">
        <f t="shared" si="32"/>
        <v>535258.3600000001</v>
      </c>
      <c r="K142" s="37">
        <f t="shared" si="33"/>
        <v>0.95511887542375218</v>
      </c>
      <c r="L142" s="37">
        <f t="shared" si="34"/>
        <v>-0.99703410109237844</v>
      </c>
      <c r="M142" s="37">
        <f t="shared" si="35"/>
        <v>-0.98109261394599889</v>
      </c>
    </row>
    <row r="143" spans="1:13" x14ac:dyDescent="0.2">
      <c r="A143" s="17"/>
      <c r="B143" s="43" t="s">
        <v>209</v>
      </c>
      <c r="C143" s="17" t="s">
        <v>210</v>
      </c>
      <c r="D143" s="18">
        <v>49200</v>
      </c>
      <c r="E143" s="18">
        <v>79580</v>
      </c>
      <c r="F143" s="18">
        <v>16500</v>
      </c>
      <c r="G143" s="18">
        <v>46500</v>
      </c>
      <c r="H143" s="18">
        <v>2700</v>
      </c>
      <c r="I143" s="18">
        <f t="shared" si="31"/>
        <v>49200</v>
      </c>
      <c r="J143" s="18">
        <f t="shared" si="32"/>
        <v>30380</v>
      </c>
      <c r="K143" s="37">
        <f t="shared" si="33"/>
        <v>0.38175420960040213</v>
      </c>
      <c r="L143" s="37">
        <f t="shared" si="34"/>
        <v>-0.79266147273184218</v>
      </c>
      <c r="M143" s="37">
        <f t="shared" si="35"/>
        <v>-0.29881879869313904</v>
      </c>
    </row>
    <row r="144" spans="1:13" x14ac:dyDescent="0.2">
      <c r="A144" s="17"/>
      <c r="B144" s="43" t="s">
        <v>211</v>
      </c>
      <c r="C144" s="17" t="s">
        <v>212</v>
      </c>
      <c r="D144" s="18">
        <v>0</v>
      </c>
      <c r="E144" s="18">
        <v>100000</v>
      </c>
      <c r="F144" s="18">
        <v>0</v>
      </c>
      <c r="G144" s="18">
        <v>0</v>
      </c>
      <c r="H144" s="18">
        <v>0</v>
      </c>
      <c r="I144" s="18">
        <f t="shared" si="31"/>
        <v>0</v>
      </c>
      <c r="J144" s="18">
        <f t="shared" si="32"/>
        <v>100000</v>
      </c>
      <c r="K144" s="37">
        <f t="shared" si="33"/>
        <v>1</v>
      </c>
      <c r="L144" s="37">
        <f t="shared" si="34"/>
        <v>-1</v>
      </c>
      <c r="M144" s="37">
        <f t="shared" si="35"/>
        <v>-1</v>
      </c>
    </row>
    <row r="145" spans="1:13" x14ac:dyDescent="0.2">
      <c r="A145" s="17"/>
      <c r="B145" s="43" t="s">
        <v>213</v>
      </c>
      <c r="C145" s="17" t="s">
        <v>214</v>
      </c>
      <c r="D145" s="18">
        <v>72621.5</v>
      </c>
      <c r="E145" s="18">
        <v>100036.16</v>
      </c>
      <c r="F145" s="18">
        <v>85</v>
      </c>
      <c r="G145" s="18">
        <v>3995.66</v>
      </c>
      <c r="H145" s="18">
        <v>593.5</v>
      </c>
      <c r="I145" s="18">
        <f t="shared" si="31"/>
        <v>4589.16</v>
      </c>
      <c r="J145" s="18">
        <f t="shared" si="32"/>
        <v>95447</v>
      </c>
      <c r="K145" s="37">
        <f t="shared" si="33"/>
        <v>0.95412498840419302</v>
      </c>
      <c r="L145" s="37">
        <f t="shared" si="34"/>
        <v>-0.99915030724889875</v>
      </c>
      <c r="M145" s="37">
        <f t="shared" si="35"/>
        <v>-0.95206941170072901</v>
      </c>
    </row>
    <row r="146" spans="1:13" x14ac:dyDescent="0.2">
      <c r="A146" s="17"/>
      <c r="B146" s="43" t="s">
        <v>215</v>
      </c>
      <c r="C146" s="17" t="s">
        <v>216</v>
      </c>
      <c r="D146" s="18">
        <v>4951.1000000000004</v>
      </c>
      <c r="E146" s="18">
        <v>4951.1000000000004</v>
      </c>
      <c r="F146" s="18">
        <v>0</v>
      </c>
      <c r="G146" s="18">
        <v>0</v>
      </c>
      <c r="H146" s="18">
        <v>0</v>
      </c>
      <c r="I146" s="18">
        <f t="shared" si="31"/>
        <v>0</v>
      </c>
      <c r="J146" s="18">
        <f t="shared" si="32"/>
        <v>4951.1000000000004</v>
      </c>
      <c r="K146" s="37">
        <f t="shared" si="33"/>
        <v>1</v>
      </c>
      <c r="L146" s="37">
        <f t="shared" si="34"/>
        <v>-1</v>
      </c>
      <c r="M146" s="37">
        <f t="shared" si="35"/>
        <v>-1</v>
      </c>
    </row>
    <row r="147" spans="1:13" x14ac:dyDescent="0.2">
      <c r="A147" s="71" t="s">
        <v>247</v>
      </c>
      <c r="B147" s="72"/>
      <c r="C147" s="71"/>
      <c r="D147" s="59">
        <v>64574490.250000015</v>
      </c>
      <c r="E147" s="59">
        <v>53653265.93</v>
      </c>
      <c r="F147" s="59">
        <v>1923889.6400000001</v>
      </c>
      <c r="G147" s="59">
        <v>16774875.650000002</v>
      </c>
      <c r="H147" s="59">
        <v>3039330.81</v>
      </c>
      <c r="I147" s="59">
        <f t="shared" si="31"/>
        <v>19814206.460000001</v>
      </c>
      <c r="J147" s="59">
        <f t="shared" si="32"/>
        <v>33839059.469999999</v>
      </c>
      <c r="K147" s="60">
        <f t="shared" si="33"/>
        <v>0.63069896833771366</v>
      </c>
      <c r="L147" s="60">
        <f t="shared" si="34"/>
        <v>-0.9641421709069854</v>
      </c>
      <c r="M147" s="60">
        <f t="shared" si="35"/>
        <v>-0.62481592814381715</v>
      </c>
    </row>
    <row r="148" spans="1:13" x14ac:dyDescent="0.2">
      <c r="A148" s="17" t="s">
        <v>248</v>
      </c>
      <c r="B148" s="43" t="s">
        <v>110</v>
      </c>
      <c r="C148" s="17" t="s">
        <v>111</v>
      </c>
      <c r="D148" s="18">
        <v>156528.97</v>
      </c>
      <c r="E148" s="18">
        <v>-27755.03</v>
      </c>
      <c r="F148" s="18">
        <v>9264.7900000000009</v>
      </c>
      <c r="G148" s="18">
        <v>9264.7900000000009</v>
      </c>
      <c r="H148" s="18">
        <v>0</v>
      </c>
      <c r="I148" s="18">
        <f t="shared" si="31"/>
        <v>9264.7900000000009</v>
      </c>
      <c r="J148" s="18">
        <f t="shared" si="32"/>
        <v>-37019.82</v>
      </c>
      <c r="K148" s="37">
        <f t="shared" si="33"/>
        <v>1.3338058002459374</v>
      </c>
      <c r="L148" s="37">
        <f t="shared" si="34"/>
        <v>-1.3338058002459374</v>
      </c>
      <c r="M148" s="37">
        <f t="shared" si="35"/>
        <v>-1.400566960295125</v>
      </c>
    </row>
    <row r="149" spans="1:13" x14ac:dyDescent="0.2">
      <c r="A149" s="17"/>
      <c r="B149" s="43" t="s">
        <v>112</v>
      </c>
      <c r="C149" s="17" t="s">
        <v>113</v>
      </c>
      <c r="D149" s="18">
        <v>45572.82</v>
      </c>
      <c r="E149" s="18">
        <v>46113.13</v>
      </c>
      <c r="F149" s="18">
        <v>540</v>
      </c>
      <c r="G149" s="18">
        <v>2880</v>
      </c>
      <c r="H149" s="18">
        <v>0</v>
      </c>
      <c r="I149" s="18">
        <f t="shared" si="31"/>
        <v>2880</v>
      </c>
      <c r="J149" s="18">
        <f t="shared" si="32"/>
        <v>43233.13</v>
      </c>
      <c r="K149" s="37">
        <f t="shared" si="33"/>
        <v>0.93754490315448114</v>
      </c>
      <c r="L149" s="37">
        <f t="shared" si="34"/>
        <v>-0.98828966934146523</v>
      </c>
      <c r="M149" s="37">
        <f t="shared" si="35"/>
        <v>-0.92505388378537734</v>
      </c>
    </row>
    <row r="150" spans="1:13" x14ac:dyDescent="0.2">
      <c r="A150" s="17"/>
      <c r="B150" s="43" t="s">
        <v>114</v>
      </c>
      <c r="C150" s="17" t="s">
        <v>113</v>
      </c>
      <c r="D150" s="18">
        <v>-563.94000000000005</v>
      </c>
      <c r="E150" s="18">
        <v>-563.94000000000005</v>
      </c>
      <c r="F150" s="18">
        <v>0</v>
      </c>
      <c r="G150" s="18">
        <v>0</v>
      </c>
      <c r="H150" s="18">
        <v>0</v>
      </c>
      <c r="I150" s="18">
        <f t="shared" si="31"/>
        <v>0</v>
      </c>
      <c r="J150" s="18">
        <f t="shared" si="32"/>
        <v>-563.94000000000005</v>
      </c>
      <c r="K150" s="37">
        <f t="shared" si="33"/>
        <v>1</v>
      </c>
      <c r="L150" s="37">
        <f t="shared" si="34"/>
        <v>-1</v>
      </c>
      <c r="M150" s="37">
        <f t="shared" si="35"/>
        <v>-1</v>
      </c>
    </row>
    <row r="151" spans="1:13" x14ac:dyDescent="0.2">
      <c r="A151" s="17"/>
      <c r="B151" s="43" t="s">
        <v>115</v>
      </c>
      <c r="C151" s="17" t="s">
        <v>116</v>
      </c>
      <c r="D151" s="18">
        <v>23113.1</v>
      </c>
      <c r="E151" s="18">
        <v>25113.1</v>
      </c>
      <c r="F151" s="18">
        <v>0</v>
      </c>
      <c r="G151" s="18">
        <v>409.46</v>
      </c>
      <c r="H151" s="18">
        <v>0</v>
      </c>
      <c r="I151" s="18">
        <f t="shared" si="31"/>
        <v>409.46</v>
      </c>
      <c r="J151" s="18">
        <f t="shared" si="32"/>
        <v>24703.64</v>
      </c>
      <c r="K151" s="37">
        <f t="shared" si="33"/>
        <v>0.98369536218149101</v>
      </c>
      <c r="L151" s="37">
        <f t="shared" si="34"/>
        <v>-1</v>
      </c>
      <c r="M151" s="37">
        <f t="shared" si="35"/>
        <v>-0.98043443461778912</v>
      </c>
    </row>
    <row r="152" spans="1:13" x14ac:dyDescent="0.2">
      <c r="A152" s="17"/>
      <c r="B152" s="43" t="s">
        <v>117</v>
      </c>
      <c r="C152" s="17" t="s">
        <v>118</v>
      </c>
      <c r="D152" s="18">
        <v>43674.32</v>
      </c>
      <c r="E152" s="18">
        <v>51424.32</v>
      </c>
      <c r="F152" s="18">
        <v>1750</v>
      </c>
      <c r="G152" s="18">
        <v>17868.510000000002</v>
      </c>
      <c r="H152" s="18">
        <v>0</v>
      </c>
      <c r="I152" s="18">
        <f t="shared" si="31"/>
        <v>17868.510000000002</v>
      </c>
      <c r="J152" s="18">
        <f t="shared" si="32"/>
        <v>33555.81</v>
      </c>
      <c r="K152" s="37">
        <f t="shared" si="33"/>
        <v>0.65252802565012036</v>
      </c>
      <c r="L152" s="37">
        <f t="shared" si="34"/>
        <v>-0.96596940902670181</v>
      </c>
      <c r="M152" s="37">
        <f t="shared" si="35"/>
        <v>-0.58303363078014447</v>
      </c>
    </row>
    <row r="153" spans="1:13" x14ac:dyDescent="0.2">
      <c r="A153" s="17"/>
      <c r="B153" s="43" t="s">
        <v>125</v>
      </c>
      <c r="C153" s="17" t="s">
        <v>126</v>
      </c>
      <c r="F153" s="18">
        <v>0</v>
      </c>
      <c r="G153" s="18">
        <v>0</v>
      </c>
      <c r="H153" s="18">
        <v>0</v>
      </c>
      <c r="I153" s="18">
        <f t="shared" si="31"/>
        <v>0</v>
      </c>
      <c r="J153" s="18">
        <f t="shared" si="32"/>
        <v>0</v>
      </c>
      <c r="K153" s="37" t="str">
        <f t="shared" si="33"/>
        <v>NA</v>
      </c>
      <c r="L153" s="37" t="str">
        <f t="shared" si="34"/>
        <v>NA</v>
      </c>
      <c r="M153" s="37" t="str">
        <f t="shared" si="35"/>
        <v>NA</v>
      </c>
    </row>
    <row r="154" spans="1:13" x14ac:dyDescent="0.2">
      <c r="A154" s="17"/>
      <c r="B154" s="43" t="s">
        <v>127</v>
      </c>
      <c r="C154" s="17" t="s">
        <v>128</v>
      </c>
      <c r="D154" s="18">
        <v>108127.92000000001</v>
      </c>
      <c r="E154" s="18">
        <v>111997.92000000001</v>
      </c>
      <c r="F154" s="18">
        <v>4503.2</v>
      </c>
      <c r="G154" s="18">
        <v>66658.709999999992</v>
      </c>
      <c r="H154" s="18">
        <v>0</v>
      </c>
      <c r="I154" s="18">
        <f t="shared" si="31"/>
        <v>66658.709999999992</v>
      </c>
      <c r="J154" s="18">
        <f t="shared" si="32"/>
        <v>45339.210000000021</v>
      </c>
      <c r="K154" s="37">
        <f t="shared" si="33"/>
        <v>0.40482189312087241</v>
      </c>
      <c r="L154" s="37">
        <f t="shared" si="34"/>
        <v>-0.95979211042490797</v>
      </c>
      <c r="M154" s="37">
        <f t="shared" si="35"/>
        <v>-0.28578627174504695</v>
      </c>
    </row>
    <row r="155" spans="1:13" x14ac:dyDescent="0.2">
      <c r="A155" s="17"/>
      <c r="B155" s="43" t="s">
        <v>229</v>
      </c>
      <c r="C155" s="17" t="s">
        <v>230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f t="shared" si="31"/>
        <v>0</v>
      </c>
      <c r="J155" s="18">
        <f t="shared" si="32"/>
        <v>0</v>
      </c>
      <c r="K155" s="37" t="str">
        <f t="shared" si="33"/>
        <v>NA</v>
      </c>
      <c r="L155" s="37" t="str">
        <f t="shared" si="34"/>
        <v>NA</v>
      </c>
      <c r="M155" s="37" t="str">
        <f t="shared" si="35"/>
        <v>NA</v>
      </c>
    </row>
    <row r="156" spans="1:13" x14ac:dyDescent="0.2">
      <c r="A156" s="17"/>
      <c r="B156" s="43" t="s">
        <v>141</v>
      </c>
      <c r="C156" s="17" t="s">
        <v>142</v>
      </c>
      <c r="D156" s="18">
        <v>433642.04000000004</v>
      </c>
      <c r="E156" s="18">
        <v>447629.04</v>
      </c>
      <c r="F156" s="18">
        <v>28325.340000000004</v>
      </c>
      <c r="G156" s="18">
        <v>282472.15999999997</v>
      </c>
      <c r="H156" s="18">
        <v>0</v>
      </c>
      <c r="I156" s="18">
        <f t="shared" si="31"/>
        <v>282472.15999999997</v>
      </c>
      <c r="J156" s="18">
        <f t="shared" si="32"/>
        <v>165156.88</v>
      </c>
      <c r="K156" s="37">
        <f t="shared" si="33"/>
        <v>0.36895926144559343</v>
      </c>
      <c r="L156" s="37">
        <f t="shared" si="34"/>
        <v>-0.9367213977002028</v>
      </c>
      <c r="M156" s="37">
        <f t="shared" si="35"/>
        <v>-0.24275111373471209</v>
      </c>
    </row>
    <row r="157" spans="1:13" x14ac:dyDescent="0.2">
      <c r="A157" s="17"/>
      <c r="B157" s="43" t="s">
        <v>231</v>
      </c>
      <c r="C157" s="17" t="s">
        <v>232</v>
      </c>
      <c r="D157" s="18">
        <v>603470.12</v>
      </c>
      <c r="E157" s="18">
        <v>698737.12</v>
      </c>
      <c r="F157" s="18">
        <v>11927.57</v>
      </c>
      <c r="G157" s="18">
        <v>193402.36</v>
      </c>
      <c r="H157" s="18">
        <v>0</v>
      </c>
      <c r="I157" s="18">
        <f t="shared" si="31"/>
        <v>193402.36</v>
      </c>
      <c r="J157" s="18">
        <f t="shared" si="32"/>
        <v>505334.76</v>
      </c>
      <c r="K157" s="37">
        <f t="shared" si="33"/>
        <v>0.72321155630031508</v>
      </c>
      <c r="L157" s="37">
        <f t="shared" si="34"/>
        <v>-0.98292981772601407</v>
      </c>
      <c r="M157" s="37">
        <f t="shared" si="35"/>
        <v>-0.66785386756037812</v>
      </c>
    </row>
    <row r="158" spans="1:13" x14ac:dyDescent="0.2">
      <c r="A158" s="17"/>
      <c r="B158" s="43" t="s">
        <v>143</v>
      </c>
      <c r="C158" s="17" t="s">
        <v>144</v>
      </c>
      <c r="D158" s="18">
        <v>119990.5</v>
      </c>
      <c r="E158" s="18">
        <v>126490.5</v>
      </c>
      <c r="F158" s="18">
        <v>0</v>
      </c>
      <c r="G158" s="18">
        <v>0</v>
      </c>
      <c r="H158" s="18">
        <v>0</v>
      </c>
      <c r="I158" s="18">
        <f t="shared" si="31"/>
        <v>0</v>
      </c>
      <c r="J158" s="18">
        <f t="shared" si="32"/>
        <v>126490.5</v>
      </c>
      <c r="K158" s="37">
        <f t="shared" si="33"/>
        <v>1</v>
      </c>
      <c r="L158" s="37">
        <f t="shared" si="34"/>
        <v>-1</v>
      </c>
      <c r="M158" s="37">
        <f t="shared" si="35"/>
        <v>-1</v>
      </c>
    </row>
    <row r="159" spans="1:13" x14ac:dyDescent="0.2">
      <c r="A159" s="17"/>
      <c r="B159" s="43" t="s">
        <v>145</v>
      </c>
      <c r="C159" s="17" t="s">
        <v>146</v>
      </c>
      <c r="D159" s="18">
        <v>0</v>
      </c>
      <c r="E159" s="18">
        <v>0</v>
      </c>
      <c r="F159" s="18">
        <v>0</v>
      </c>
      <c r="G159" s="18">
        <v>4099.0200000000004</v>
      </c>
      <c r="H159" s="18">
        <v>0</v>
      </c>
      <c r="I159" s="18">
        <f t="shared" si="31"/>
        <v>4099.0200000000004</v>
      </c>
      <c r="J159" s="18">
        <f t="shared" si="32"/>
        <v>-4099.0200000000004</v>
      </c>
      <c r="K159" s="37" t="str">
        <f t="shared" si="33"/>
        <v>NA</v>
      </c>
      <c r="L159" s="37" t="str">
        <f t="shared" si="34"/>
        <v>NA</v>
      </c>
      <c r="M159" s="37" t="str">
        <f t="shared" si="35"/>
        <v>NA</v>
      </c>
    </row>
    <row r="160" spans="1:13" x14ac:dyDescent="0.2">
      <c r="A160" s="17"/>
      <c r="B160" s="43" t="s">
        <v>147</v>
      </c>
      <c r="C160" s="17" t="s">
        <v>148</v>
      </c>
      <c r="D160" s="18">
        <v>5000</v>
      </c>
      <c r="E160" s="18">
        <v>6689</v>
      </c>
      <c r="F160" s="18">
        <v>0</v>
      </c>
      <c r="G160" s="18">
        <v>0</v>
      </c>
      <c r="H160" s="18">
        <v>0</v>
      </c>
      <c r="I160" s="18">
        <f t="shared" si="31"/>
        <v>0</v>
      </c>
      <c r="J160" s="18">
        <f t="shared" si="32"/>
        <v>6689</v>
      </c>
      <c r="K160" s="37">
        <f t="shared" si="33"/>
        <v>1</v>
      </c>
      <c r="L160" s="37">
        <f t="shared" si="34"/>
        <v>-1</v>
      </c>
      <c r="M160" s="37">
        <f t="shared" si="35"/>
        <v>-1</v>
      </c>
    </row>
    <row r="161" spans="1:13" x14ac:dyDescent="0.2">
      <c r="A161" s="17"/>
      <c r="B161" s="43" t="s">
        <v>149</v>
      </c>
      <c r="C161" s="17" t="s">
        <v>150</v>
      </c>
      <c r="D161" s="18">
        <v>129575.27</v>
      </c>
      <c r="E161" s="18">
        <v>140915.27000000002</v>
      </c>
      <c r="F161" s="18">
        <v>3485</v>
      </c>
      <c r="G161" s="18">
        <v>30454.54</v>
      </c>
      <c r="H161" s="18">
        <v>0</v>
      </c>
      <c r="I161" s="18">
        <f t="shared" si="31"/>
        <v>30454.54</v>
      </c>
      <c r="J161" s="18">
        <f t="shared" si="32"/>
        <v>110460.73000000001</v>
      </c>
      <c r="K161" s="37">
        <f t="shared" si="33"/>
        <v>0.78388048364098506</v>
      </c>
      <c r="L161" s="37">
        <f t="shared" si="34"/>
        <v>-0.97526882643733359</v>
      </c>
      <c r="M161" s="37">
        <f t="shared" si="35"/>
        <v>-0.74065658036918214</v>
      </c>
    </row>
    <row r="162" spans="1:13" x14ac:dyDescent="0.2">
      <c r="A162" s="17"/>
      <c r="B162" s="43" t="s">
        <v>151</v>
      </c>
      <c r="C162" s="17" t="s">
        <v>152</v>
      </c>
      <c r="D162" s="18">
        <v>195675.72</v>
      </c>
      <c r="E162" s="18">
        <v>160666.06</v>
      </c>
      <c r="F162" s="18">
        <v>6559.16</v>
      </c>
      <c r="G162" s="18">
        <v>67725.59</v>
      </c>
      <c r="H162" s="18">
        <v>0</v>
      </c>
      <c r="I162" s="18">
        <f t="shared" si="31"/>
        <v>67725.59</v>
      </c>
      <c r="J162" s="18">
        <f t="shared" si="32"/>
        <v>92940.47</v>
      </c>
      <c r="K162" s="37">
        <f t="shared" si="33"/>
        <v>0.57846983986537048</v>
      </c>
      <c r="L162" s="37">
        <f t="shared" si="34"/>
        <v>-0.95917519854535549</v>
      </c>
      <c r="M162" s="37">
        <f t="shared" si="35"/>
        <v>-0.49416380783844455</v>
      </c>
    </row>
    <row r="163" spans="1:13" x14ac:dyDescent="0.2">
      <c r="A163" s="17"/>
      <c r="B163" s="43" t="s">
        <v>163</v>
      </c>
      <c r="C163" s="17" t="s">
        <v>164</v>
      </c>
      <c r="D163" s="18">
        <v>18254.950000000008</v>
      </c>
      <c r="E163" s="18">
        <v>28561.570000000003</v>
      </c>
      <c r="F163" s="18">
        <v>2224.2000000000003</v>
      </c>
      <c r="G163" s="18">
        <v>25236.78</v>
      </c>
      <c r="H163" s="18">
        <v>0</v>
      </c>
      <c r="I163" s="18">
        <f t="shared" si="31"/>
        <v>25236.78</v>
      </c>
      <c r="J163" s="18">
        <f t="shared" si="32"/>
        <v>3324.7900000000045</v>
      </c>
      <c r="K163" s="37">
        <f t="shared" si="33"/>
        <v>0.11640781651708937</v>
      </c>
      <c r="L163" s="37">
        <f t="shared" si="34"/>
        <v>-0.92212612962102569</v>
      </c>
      <c r="M163" s="37">
        <f t="shared" si="35"/>
        <v>6.031062017949284E-2</v>
      </c>
    </row>
    <row r="164" spans="1:13" x14ac:dyDescent="0.2">
      <c r="A164" s="17"/>
      <c r="B164" s="43" t="s">
        <v>165</v>
      </c>
      <c r="C164" s="17" t="s">
        <v>166</v>
      </c>
      <c r="D164" s="18">
        <v>27307375.469999995</v>
      </c>
      <c r="E164" s="18">
        <v>1140478.3899999999</v>
      </c>
      <c r="F164" s="18">
        <v>0</v>
      </c>
      <c r="G164" s="18">
        <v>27522.95</v>
      </c>
      <c r="H164" s="18">
        <v>0</v>
      </c>
      <c r="I164" s="18">
        <f t="shared" si="31"/>
        <v>27522.95</v>
      </c>
      <c r="J164" s="18">
        <f t="shared" si="32"/>
        <v>1112955.44</v>
      </c>
      <c r="K164" s="37">
        <f t="shared" si="33"/>
        <v>0.97586718850499221</v>
      </c>
      <c r="L164" s="37">
        <f t="shared" si="34"/>
        <v>-1</v>
      </c>
      <c r="M164" s="37">
        <f t="shared" si="35"/>
        <v>-0.97104062620599063</v>
      </c>
    </row>
    <row r="165" spans="1:13" x14ac:dyDescent="0.2">
      <c r="A165" s="17"/>
      <c r="B165" s="43" t="s">
        <v>318</v>
      </c>
      <c r="C165" s="17" t="s">
        <v>319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f t="shared" si="31"/>
        <v>0</v>
      </c>
      <c r="J165" s="18">
        <f t="shared" si="32"/>
        <v>0</v>
      </c>
      <c r="K165" s="37" t="str">
        <f t="shared" si="33"/>
        <v>NA</v>
      </c>
      <c r="L165" s="37" t="str">
        <f t="shared" si="34"/>
        <v>NA</v>
      </c>
      <c r="M165" s="37" t="str">
        <f t="shared" si="35"/>
        <v>NA</v>
      </c>
    </row>
    <row r="166" spans="1:13" x14ac:dyDescent="0.2">
      <c r="A166" s="17"/>
      <c r="B166" s="43" t="s">
        <v>251</v>
      </c>
      <c r="C166" s="17" t="s">
        <v>252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f t="shared" si="31"/>
        <v>0</v>
      </c>
      <c r="J166" s="18">
        <f t="shared" si="32"/>
        <v>0</v>
      </c>
      <c r="K166" s="37" t="str">
        <f t="shared" si="33"/>
        <v>NA</v>
      </c>
      <c r="L166" s="37" t="str">
        <f t="shared" si="34"/>
        <v>NA</v>
      </c>
      <c r="M166" s="37" t="str">
        <f t="shared" si="35"/>
        <v>NA</v>
      </c>
    </row>
    <row r="167" spans="1:13" x14ac:dyDescent="0.2">
      <c r="A167" s="17"/>
      <c r="B167" s="43" t="s">
        <v>171</v>
      </c>
      <c r="C167" s="17" t="s">
        <v>172</v>
      </c>
      <c r="D167" s="18">
        <v>169920</v>
      </c>
      <c r="E167" s="18">
        <v>154920</v>
      </c>
      <c r="F167" s="18">
        <v>0</v>
      </c>
      <c r="G167" s="18">
        <v>29475</v>
      </c>
      <c r="H167" s="18">
        <v>0</v>
      </c>
      <c r="I167" s="18">
        <f t="shared" si="31"/>
        <v>29475</v>
      </c>
      <c r="J167" s="18">
        <f t="shared" si="32"/>
        <v>125445</v>
      </c>
      <c r="K167" s="37">
        <f t="shared" si="33"/>
        <v>0.8097405112316034</v>
      </c>
      <c r="L167" s="37">
        <f t="shared" si="34"/>
        <v>-1</v>
      </c>
      <c r="M167" s="37">
        <f t="shared" si="35"/>
        <v>-0.77168861347792406</v>
      </c>
    </row>
    <row r="168" spans="1:13" x14ac:dyDescent="0.2">
      <c r="A168" s="17"/>
      <c r="B168" s="43" t="s">
        <v>173</v>
      </c>
      <c r="C168" s="17" t="s">
        <v>174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f t="shared" si="31"/>
        <v>0</v>
      </c>
      <c r="J168" s="18">
        <f t="shared" si="32"/>
        <v>0</v>
      </c>
      <c r="K168" s="37" t="str">
        <f t="shared" si="33"/>
        <v>NA</v>
      </c>
      <c r="L168" s="37" t="str">
        <f t="shared" si="34"/>
        <v>NA</v>
      </c>
      <c r="M168" s="37" t="str">
        <f t="shared" si="35"/>
        <v>NA</v>
      </c>
    </row>
    <row r="169" spans="1:13" x14ac:dyDescent="0.2">
      <c r="A169" s="17"/>
      <c r="B169" s="43" t="s">
        <v>175</v>
      </c>
      <c r="C169" s="17" t="s">
        <v>176</v>
      </c>
      <c r="D169" s="18">
        <v>5292</v>
      </c>
      <c r="E169" s="18">
        <v>5292</v>
      </c>
      <c r="F169" s="18">
        <v>0</v>
      </c>
      <c r="G169" s="18">
        <v>0</v>
      </c>
      <c r="H169" s="18">
        <v>0</v>
      </c>
      <c r="I169" s="18">
        <f t="shared" si="31"/>
        <v>0</v>
      </c>
      <c r="J169" s="18">
        <f t="shared" si="32"/>
        <v>5292</v>
      </c>
      <c r="K169" s="37">
        <f t="shared" si="33"/>
        <v>1</v>
      </c>
      <c r="L169" s="37">
        <f t="shared" si="34"/>
        <v>-1</v>
      </c>
      <c r="M169" s="37">
        <f t="shared" si="35"/>
        <v>-1</v>
      </c>
    </row>
    <row r="170" spans="1:13" x14ac:dyDescent="0.2">
      <c r="A170" s="17"/>
      <c r="B170" s="43" t="s">
        <v>179</v>
      </c>
      <c r="C170" s="17" t="s">
        <v>180</v>
      </c>
      <c r="D170" s="18">
        <v>6858.1900000000005</v>
      </c>
      <c r="E170" s="18">
        <v>5258.1900000000005</v>
      </c>
      <c r="F170" s="18">
        <v>0</v>
      </c>
      <c r="G170" s="18">
        <v>1041.75</v>
      </c>
      <c r="H170" s="18">
        <v>0</v>
      </c>
      <c r="I170" s="18">
        <f t="shared" si="31"/>
        <v>1041.75</v>
      </c>
      <c r="J170" s="18">
        <f t="shared" si="32"/>
        <v>4216.4400000000005</v>
      </c>
      <c r="K170" s="37">
        <f t="shared" si="33"/>
        <v>0.80188049499922975</v>
      </c>
      <c r="L170" s="37">
        <f t="shared" si="34"/>
        <v>-1</v>
      </c>
      <c r="M170" s="37">
        <f t="shared" si="35"/>
        <v>-0.76225659399907575</v>
      </c>
    </row>
    <row r="171" spans="1:13" x14ac:dyDescent="0.2">
      <c r="A171" s="17"/>
      <c r="B171" s="43" t="s">
        <v>181</v>
      </c>
      <c r="C171" s="17" t="s">
        <v>182</v>
      </c>
      <c r="D171" s="18">
        <v>123362.03</v>
      </c>
      <c r="E171" s="18">
        <v>1384133.23</v>
      </c>
      <c r="F171" s="18">
        <v>185</v>
      </c>
      <c r="G171" s="18">
        <v>1308652</v>
      </c>
      <c r="H171" s="18">
        <v>185</v>
      </c>
      <c r="I171" s="18">
        <f t="shared" si="31"/>
        <v>1308837</v>
      </c>
      <c r="J171" s="18">
        <f t="shared" si="32"/>
        <v>75296.229999999981</v>
      </c>
      <c r="K171" s="37">
        <f t="shared" si="33"/>
        <v>5.4399553719261536E-2</v>
      </c>
      <c r="L171" s="37">
        <f t="shared" si="34"/>
        <v>-0.99986634234624938</v>
      </c>
      <c r="M171" s="37">
        <f t="shared" si="35"/>
        <v>0.13456014635238539</v>
      </c>
    </row>
    <row r="172" spans="1:13" x14ac:dyDescent="0.2">
      <c r="A172" s="17"/>
      <c r="B172" s="43" t="s">
        <v>183</v>
      </c>
      <c r="C172" s="17" t="s">
        <v>184</v>
      </c>
      <c r="D172" s="18">
        <v>117156.49999999999</v>
      </c>
      <c r="E172" s="18">
        <v>166867.85</v>
      </c>
      <c r="F172" s="18">
        <v>105.46</v>
      </c>
      <c r="G172" s="18">
        <v>14733</v>
      </c>
      <c r="H172" s="18">
        <v>1548.8</v>
      </c>
      <c r="I172" s="18">
        <f t="shared" si="31"/>
        <v>16281.8</v>
      </c>
      <c r="J172" s="18">
        <f t="shared" si="32"/>
        <v>150586.05000000002</v>
      </c>
      <c r="K172" s="37">
        <f t="shared" si="33"/>
        <v>0.90242698039196889</v>
      </c>
      <c r="L172" s="37">
        <f t="shared" si="34"/>
        <v>-0.99936800288371908</v>
      </c>
      <c r="M172" s="37">
        <f t="shared" si="35"/>
        <v>-0.89405029189265639</v>
      </c>
    </row>
    <row r="173" spans="1:13" x14ac:dyDescent="0.2">
      <c r="A173" s="17"/>
      <c r="B173" s="43" t="s">
        <v>187</v>
      </c>
      <c r="C173" s="17" t="s">
        <v>188</v>
      </c>
      <c r="D173" s="18">
        <v>0</v>
      </c>
      <c r="E173" s="18">
        <v>53912</v>
      </c>
      <c r="F173" s="18">
        <v>0</v>
      </c>
      <c r="G173" s="18">
        <v>38709.450000000004</v>
      </c>
      <c r="H173" s="18">
        <v>0</v>
      </c>
      <c r="I173" s="18">
        <f t="shared" si="31"/>
        <v>38709.450000000004</v>
      </c>
      <c r="J173" s="18">
        <f t="shared" si="32"/>
        <v>15202.549999999996</v>
      </c>
      <c r="K173" s="37">
        <f t="shared" si="33"/>
        <v>0.28198824009496948</v>
      </c>
      <c r="L173" s="37">
        <f t="shared" si="34"/>
        <v>-1</v>
      </c>
      <c r="M173" s="37">
        <f t="shared" si="35"/>
        <v>-0.13838588811396349</v>
      </c>
    </row>
    <row r="174" spans="1:13" x14ac:dyDescent="0.2">
      <c r="A174" s="17"/>
      <c r="B174" s="43" t="s">
        <v>189</v>
      </c>
      <c r="C174" s="17" t="s">
        <v>190</v>
      </c>
      <c r="D174" s="18">
        <v>428134.78</v>
      </c>
      <c r="E174" s="18">
        <v>726571.51999999979</v>
      </c>
      <c r="F174" s="18">
        <v>41515.11</v>
      </c>
      <c r="G174" s="18">
        <v>408848.66000000003</v>
      </c>
      <c r="H174" s="18">
        <v>83980.479999999996</v>
      </c>
      <c r="I174" s="18">
        <f t="shared" si="31"/>
        <v>492829.14</v>
      </c>
      <c r="J174" s="18">
        <f t="shared" si="32"/>
        <v>233742.37999999977</v>
      </c>
      <c r="K174" s="37">
        <f t="shared" si="33"/>
        <v>0.3217059485073126</v>
      </c>
      <c r="L174" s="37">
        <f t="shared" si="34"/>
        <v>-0.94286163322228755</v>
      </c>
      <c r="M174" s="37">
        <f t="shared" si="35"/>
        <v>-0.32474866066867003</v>
      </c>
    </row>
    <row r="175" spans="1:13" x14ac:dyDescent="0.2">
      <c r="A175" s="17"/>
      <c r="B175" s="43" t="s">
        <v>191</v>
      </c>
      <c r="C175" s="17" t="s">
        <v>192</v>
      </c>
      <c r="D175" s="18">
        <v>14350</v>
      </c>
      <c r="E175" s="18">
        <v>14491.009999999997</v>
      </c>
      <c r="F175" s="18">
        <v>992.07999999999993</v>
      </c>
      <c r="G175" s="18">
        <v>5293.49</v>
      </c>
      <c r="H175" s="18">
        <v>1760.75</v>
      </c>
      <c r="I175" s="18">
        <f t="shared" si="31"/>
        <v>7054.24</v>
      </c>
      <c r="J175" s="18">
        <f t="shared" si="32"/>
        <v>7436.7699999999968</v>
      </c>
      <c r="K175" s="37">
        <f t="shared" si="33"/>
        <v>0.51319887295640532</v>
      </c>
      <c r="L175" s="37">
        <f t="shared" si="34"/>
        <v>-0.93153824336605939</v>
      </c>
      <c r="M175" s="37">
        <f t="shared" si="35"/>
        <v>-0.56164628966510954</v>
      </c>
    </row>
    <row r="176" spans="1:13" x14ac:dyDescent="0.2">
      <c r="A176" s="17"/>
      <c r="B176" s="43" t="s">
        <v>193</v>
      </c>
      <c r="C176" s="17" t="s">
        <v>194</v>
      </c>
      <c r="D176" s="18">
        <v>310633</v>
      </c>
      <c r="E176" s="18">
        <v>337781</v>
      </c>
      <c r="F176" s="18">
        <v>0</v>
      </c>
      <c r="G176" s="18">
        <v>67591.259999999995</v>
      </c>
      <c r="H176" s="18">
        <v>76.97</v>
      </c>
      <c r="I176" s="18">
        <f t="shared" si="31"/>
        <v>67668.23</v>
      </c>
      <c r="J176" s="18">
        <f t="shared" si="32"/>
        <v>270112.77</v>
      </c>
      <c r="K176" s="37">
        <f t="shared" si="33"/>
        <v>0.79966833540074789</v>
      </c>
      <c r="L176" s="37">
        <f t="shared" si="34"/>
        <v>-1</v>
      </c>
      <c r="M176" s="37">
        <f t="shared" si="35"/>
        <v>-0.75987544592502243</v>
      </c>
    </row>
    <row r="177" spans="1:13" x14ac:dyDescent="0.2">
      <c r="A177" s="17"/>
      <c r="B177" s="43" t="s">
        <v>195</v>
      </c>
      <c r="C177" s="17" t="s">
        <v>196</v>
      </c>
      <c r="D177" s="18">
        <v>18338.48</v>
      </c>
      <c r="E177" s="18">
        <v>439593.64999999997</v>
      </c>
      <c r="F177" s="18">
        <v>53079.21</v>
      </c>
      <c r="G177" s="18">
        <v>344354.57000000012</v>
      </c>
      <c r="H177" s="18">
        <v>87079.63</v>
      </c>
      <c r="I177" s="18">
        <f t="shared" si="31"/>
        <v>431434.20000000013</v>
      </c>
      <c r="J177" s="18">
        <f t="shared" si="32"/>
        <v>8159.449999999837</v>
      </c>
      <c r="K177" s="37">
        <f t="shared" si="33"/>
        <v>1.8561346370676277E-2</v>
      </c>
      <c r="L177" s="37">
        <f t="shared" si="34"/>
        <v>-0.8792539200691365</v>
      </c>
      <c r="M177" s="37">
        <f t="shared" si="35"/>
        <v>-5.998304570596006E-2</v>
      </c>
    </row>
    <row r="178" spans="1:13" x14ac:dyDescent="0.2">
      <c r="A178" s="17"/>
      <c r="B178" s="43" t="s">
        <v>197</v>
      </c>
      <c r="C178" s="17" t="s">
        <v>198</v>
      </c>
      <c r="D178" s="18">
        <v>147974.45000000001</v>
      </c>
      <c r="E178" s="18">
        <v>152850.31</v>
      </c>
      <c r="F178" s="18">
        <v>225.96999999999997</v>
      </c>
      <c r="G178" s="18">
        <v>11736.659999999996</v>
      </c>
      <c r="H178" s="18">
        <v>6172.2899999999991</v>
      </c>
      <c r="I178" s="18">
        <f t="shared" si="31"/>
        <v>17908.949999999997</v>
      </c>
      <c r="J178" s="18">
        <f t="shared" si="32"/>
        <v>134941.35999999999</v>
      </c>
      <c r="K178" s="37">
        <f t="shared" si="33"/>
        <v>0.88283340740362248</v>
      </c>
      <c r="L178" s="37">
        <f t="shared" si="34"/>
        <v>-0.99852162550406343</v>
      </c>
      <c r="M178" s="37">
        <f t="shared" si="35"/>
        <v>-0.9078576157287479</v>
      </c>
    </row>
    <row r="179" spans="1:13" x14ac:dyDescent="0.2">
      <c r="A179" s="17"/>
      <c r="B179" s="43" t="s">
        <v>201</v>
      </c>
      <c r="C179" s="17" t="s">
        <v>202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f t="shared" si="31"/>
        <v>0</v>
      </c>
      <c r="J179" s="18">
        <f t="shared" si="32"/>
        <v>0</v>
      </c>
      <c r="K179" s="37" t="str">
        <f t="shared" si="33"/>
        <v>NA</v>
      </c>
      <c r="L179" s="37" t="str">
        <f t="shared" si="34"/>
        <v>NA</v>
      </c>
      <c r="M179" s="37" t="str">
        <f t="shared" si="35"/>
        <v>NA</v>
      </c>
    </row>
    <row r="180" spans="1:13" x14ac:dyDescent="0.2">
      <c r="A180" s="17"/>
      <c r="B180" s="43" t="s">
        <v>203</v>
      </c>
      <c r="C180" s="17" t="s">
        <v>204</v>
      </c>
      <c r="D180" s="18">
        <v>13767.07</v>
      </c>
      <c r="E180" s="18">
        <v>39675.040000000001</v>
      </c>
      <c r="F180" s="18">
        <v>1008.89</v>
      </c>
      <c r="G180" s="18">
        <v>11557.92</v>
      </c>
      <c r="H180" s="18">
        <v>7532.420000000001</v>
      </c>
      <c r="I180" s="18">
        <f t="shared" si="31"/>
        <v>19090.34</v>
      </c>
      <c r="J180" s="18">
        <f t="shared" si="32"/>
        <v>20584.7</v>
      </c>
      <c r="K180" s="37">
        <f t="shared" si="33"/>
        <v>0.51883249519093111</v>
      </c>
      <c r="L180" s="37">
        <f t="shared" si="34"/>
        <v>-0.97457116615383377</v>
      </c>
      <c r="M180" s="37">
        <f t="shared" si="35"/>
        <v>-0.6504224318362376</v>
      </c>
    </row>
    <row r="181" spans="1:13" x14ac:dyDescent="0.2">
      <c r="A181" s="17"/>
      <c r="B181" s="43" t="s">
        <v>209</v>
      </c>
      <c r="C181" s="17" t="s">
        <v>210</v>
      </c>
      <c r="D181" s="18">
        <v>1423.92</v>
      </c>
      <c r="E181" s="18">
        <v>1423.92</v>
      </c>
      <c r="F181" s="18">
        <v>0</v>
      </c>
      <c r="G181" s="18">
        <v>0</v>
      </c>
      <c r="H181" s="18">
        <v>0</v>
      </c>
      <c r="I181" s="18">
        <f t="shared" si="31"/>
        <v>0</v>
      </c>
      <c r="J181" s="18">
        <f t="shared" si="32"/>
        <v>1423.92</v>
      </c>
      <c r="K181" s="37">
        <f t="shared" si="33"/>
        <v>1</v>
      </c>
      <c r="L181" s="37">
        <f t="shared" si="34"/>
        <v>-1</v>
      </c>
      <c r="M181" s="37">
        <f t="shared" si="35"/>
        <v>-1</v>
      </c>
    </row>
    <row r="182" spans="1:13" x14ac:dyDescent="0.2">
      <c r="A182" s="17"/>
      <c r="B182" s="43" t="s">
        <v>213</v>
      </c>
      <c r="C182" s="17" t="s">
        <v>214</v>
      </c>
      <c r="D182" s="18">
        <v>116613.41000000002</v>
      </c>
      <c r="E182" s="18">
        <v>124448.41000000002</v>
      </c>
      <c r="F182" s="18">
        <v>0</v>
      </c>
      <c r="G182" s="18">
        <v>16083</v>
      </c>
      <c r="H182" s="18">
        <v>2800</v>
      </c>
      <c r="I182" s="18">
        <f t="shared" ref="I182:I343" si="36">SUM(G182:H182)</f>
        <v>18883</v>
      </c>
      <c r="J182" s="18">
        <f t="shared" ref="J182:J343" si="37">E182-I182</f>
        <v>105565.41000000002</v>
      </c>
      <c r="K182" s="37">
        <f t="shared" ref="K182:K343" si="38">IF(E182=0,"NA",J182/E182)</f>
        <v>0.84826644229524506</v>
      </c>
      <c r="L182" s="37">
        <f t="shared" ref="L182:L343" si="39">IF(E182=0,"NA",(  ( F182 - (E182/$L$6)) / (E182/$L$6)))</f>
        <v>-1</v>
      </c>
      <c r="M182" s="37">
        <f t="shared" ref="M182:M343" si="40">IF(E182=0,"NA",(  ( G182 - ($M$6*(E182/12))) / ($M$6*(E182/12))))</f>
        <v>-0.84491887039778168</v>
      </c>
    </row>
    <row r="183" spans="1:13" x14ac:dyDescent="0.2">
      <c r="A183" s="17"/>
      <c r="B183" s="43" t="s">
        <v>215</v>
      </c>
      <c r="C183" s="17" t="s">
        <v>216</v>
      </c>
      <c r="F183" s="18">
        <v>0</v>
      </c>
      <c r="G183" s="18">
        <v>0</v>
      </c>
      <c r="H183" s="18">
        <v>0</v>
      </c>
      <c r="I183" s="18">
        <f t="shared" si="36"/>
        <v>0</v>
      </c>
      <c r="J183" s="18">
        <f t="shared" si="37"/>
        <v>0</v>
      </c>
      <c r="K183" s="37" t="str">
        <f t="shared" si="38"/>
        <v>NA</v>
      </c>
      <c r="L183" s="37" t="str">
        <f t="shared" si="39"/>
        <v>NA</v>
      </c>
      <c r="M183" s="37" t="str">
        <f t="shared" si="40"/>
        <v>NA</v>
      </c>
    </row>
    <row r="184" spans="1:13" x14ac:dyDescent="0.2">
      <c r="A184" s="17"/>
      <c r="B184" s="43" t="s">
        <v>422</v>
      </c>
      <c r="C184" s="17" t="s">
        <v>104</v>
      </c>
      <c r="D184" s="18">
        <v>3000</v>
      </c>
      <c r="E184" s="18">
        <v>0</v>
      </c>
      <c r="F184" s="18">
        <v>0</v>
      </c>
      <c r="G184" s="18">
        <v>0</v>
      </c>
      <c r="H184" s="18">
        <v>0</v>
      </c>
      <c r="I184" s="18">
        <f t="shared" si="36"/>
        <v>0</v>
      </c>
      <c r="J184" s="18">
        <f t="shared" si="37"/>
        <v>0</v>
      </c>
      <c r="K184" s="37" t="str">
        <f t="shared" si="38"/>
        <v>NA</v>
      </c>
      <c r="L184" s="37" t="str">
        <f t="shared" si="39"/>
        <v>NA</v>
      </c>
      <c r="M184" s="37" t="str">
        <f t="shared" si="40"/>
        <v>NA</v>
      </c>
    </row>
    <row r="185" spans="1:13" x14ac:dyDescent="0.2">
      <c r="A185" s="71" t="s">
        <v>257</v>
      </c>
      <c r="B185" s="72"/>
      <c r="C185" s="71"/>
      <c r="D185" s="59">
        <v>30666261.09</v>
      </c>
      <c r="E185" s="59">
        <v>6563714.5799999991</v>
      </c>
      <c r="F185" s="59">
        <v>165690.98000000001</v>
      </c>
      <c r="G185" s="59">
        <v>2986071.6300000008</v>
      </c>
      <c r="H185" s="59">
        <v>191136.34000000003</v>
      </c>
      <c r="I185" s="59">
        <f t="shared" si="36"/>
        <v>3177207.9700000007</v>
      </c>
      <c r="J185" s="59">
        <f t="shared" si="37"/>
        <v>3386506.6099999985</v>
      </c>
      <c r="K185" s="60">
        <f t="shared" si="38"/>
        <v>0.51594361222209006</v>
      </c>
      <c r="L185" s="60">
        <f t="shared" si="39"/>
        <v>-0.97475652270059543</v>
      </c>
      <c r="M185" s="60">
        <f t="shared" si="40"/>
        <v>-0.45407651226662549</v>
      </c>
    </row>
    <row r="186" spans="1:13" x14ac:dyDescent="0.2">
      <c r="A186" s="17" t="s">
        <v>258</v>
      </c>
      <c r="B186" s="43" t="s">
        <v>110</v>
      </c>
      <c r="C186" s="17" t="s">
        <v>111</v>
      </c>
      <c r="F186" s="18">
        <v>0</v>
      </c>
      <c r="G186" s="18">
        <v>0</v>
      </c>
      <c r="H186" s="18">
        <v>0</v>
      </c>
      <c r="I186" s="18">
        <f t="shared" si="36"/>
        <v>0</v>
      </c>
      <c r="J186" s="18">
        <f t="shared" si="37"/>
        <v>0</v>
      </c>
      <c r="K186" s="37" t="str">
        <f t="shared" si="38"/>
        <v>NA</v>
      </c>
      <c r="L186" s="37" t="str">
        <f t="shared" si="39"/>
        <v>NA</v>
      </c>
      <c r="M186" s="37" t="str">
        <f t="shared" si="40"/>
        <v>NA</v>
      </c>
    </row>
    <row r="187" spans="1:13" x14ac:dyDescent="0.2">
      <c r="A187" s="17"/>
      <c r="B187" s="43" t="s">
        <v>112</v>
      </c>
      <c r="C187" s="17" t="s">
        <v>113</v>
      </c>
      <c r="D187" s="18">
        <v>173200.62999999998</v>
      </c>
      <c r="E187" s="18">
        <v>206250.62999999998</v>
      </c>
      <c r="F187" s="18">
        <v>0</v>
      </c>
      <c r="G187" s="18">
        <v>6211.88</v>
      </c>
      <c r="H187" s="18">
        <v>0</v>
      </c>
      <c r="I187" s="18">
        <f t="shared" si="36"/>
        <v>6211.88</v>
      </c>
      <c r="J187" s="18">
        <f t="shared" si="37"/>
        <v>200038.74999999997</v>
      </c>
      <c r="K187" s="37">
        <f t="shared" si="38"/>
        <v>0.96988188593654234</v>
      </c>
      <c r="L187" s="37">
        <f t="shared" si="39"/>
        <v>-1</v>
      </c>
      <c r="M187" s="37">
        <f t="shared" si="40"/>
        <v>-0.96385826312385081</v>
      </c>
    </row>
    <row r="188" spans="1:13" x14ac:dyDescent="0.2">
      <c r="A188" s="17"/>
      <c r="B188" s="43" t="s">
        <v>114</v>
      </c>
      <c r="C188" s="17" t="s">
        <v>113</v>
      </c>
      <c r="D188" s="18">
        <v>26229.64</v>
      </c>
      <c r="E188" s="18">
        <v>69249.64</v>
      </c>
      <c r="F188" s="18">
        <v>0</v>
      </c>
      <c r="G188" s="18">
        <v>0</v>
      </c>
      <c r="H188" s="18">
        <v>0</v>
      </c>
      <c r="I188" s="18">
        <f t="shared" si="36"/>
        <v>0</v>
      </c>
      <c r="J188" s="18">
        <f t="shared" si="37"/>
        <v>69249.64</v>
      </c>
      <c r="K188" s="37">
        <f t="shared" si="38"/>
        <v>1</v>
      </c>
      <c r="L188" s="37">
        <f t="shared" si="39"/>
        <v>-1</v>
      </c>
      <c r="M188" s="37">
        <f t="shared" si="40"/>
        <v>-1</v>
      </c>
    </row>
    <row r="189" spans="1:13" x14ac:dyDescent="0.2">
      <c r="A189" s="17"/>
      <c r="B189" s="43" t="s">
        <v>117</v>
      </c>
      <c r="C189" s="17" t="s">
        <v>118</v>
      </c>
      <c r="D189" s="18">
        <v>3874659.9500000011</v>
      </c>
      <c r="E189" s="18">
        <v>18398178.949999988</v>
      </c>
      <c r="F189" s="18">
        <v>18716.75</v>
      </c>
      <c r="G189" s="18">
        <v>962927.31</v>
      </c>
      <c r="H189" s="18">
        <v>0</v>
      </c>
      <c r="I189" s="18">
        <f t="shared" si="36"/>
        <v>962927.31</v>
      </c>
      <c r="J189" s="18">
        <f t="shared" si="37"/>
        <v>17435251.639999989</v>
      </c>
      <c r="K189" s="37">
        <f t="shared" si="38"/>
        <v>0.94766181410579231</v>
      </c>
      <c r="L189" s="37">
        <f t="shared" si="39"/>
        <v>-0.99898268464227546</v>
      </c>
      <c r="M189" s="37">
        <f t="shared" si="40"/>
        <v>-0.93719417692695062</v>
      </c>
    </row>
    <row r="190" spans="1:13" x14ac:dyDescent="0.2">
      <c r="A190" s="17"/>
      <c r="B190" s="43" t="s">
        <v>119</v>
      </c>
      <c r="C190" s="17" t="s">
        <v>120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f t="shared" si="36"/>
        <v>0</v>
      </c>
      <c r="J190" s="18">
        <f t="shared" si="37"/>
        <v>0</v>
      </c>
      <c r="K190" s="37" t="str">
        <f t="shared" si="38"/>
        <v>NA</v>
      </c>
      <c r="L190" s="37" t="str">
        <f t="shared" si="39"/>
        <v>NA</v>
      </c>
      <c r="M190" s="37" t="str">
        <f t="shared" si="40"/>
        <v>NA</v>
      </c>
    </row>
    <row r="191" spans="1:13" x14ac:dyDescent="0.2">
      <c r="A191" s="17"/>
      <c r="B191" s="43" t="s">
        <v>227</v>
      </c>
      <c r="C191" s="17" t="s">
        <v>228</v>
      </c>
      <c r="F191" s="18">
        <v>0</v>
      </c>
      <c r="G191" s="18">
        <v>0</v>
      </c>
      <c r="H191" s="18">
        <v>0</v>
      </c>
      <c r="I191" s="18">
        <f t="shared" si="36"/>
        <v>0</v>
      </c>
      <c r="J191" s="18">
        <f t="shared" si="37"/>
        <v>0</v>
      </c>
      <c r="K191" s="37" t="str">
        <f t="shared" si="38"/>
        <v>NA</v>
      </c>
      <c r="L191" s="37" t="str">
        <f t="shared" si="39"/>
        <v>NA</v>
      </c>
      <c r="M191" s="37" t="str">
        <f t="shared" si="40"/>
        <v>NA</v>
      </c>
    </row>
    <row r="192" spans="1:13" x14ac:dyDescent="0.2">
      <c r="A192" s="17"/>
      <c r="B192" s="43" t="s">
        <v>141</v>
      </c>
      <c r="C192" s="17" t="s">
        <v>142</v>
      </c>
      <c r="D192" s="18">
        <v>0</v>
      </c>
      <c r="E192" s="18">
        <v>60000</v>
      </c>
      <c r="F192" s="18">
        <v>0</v>
      </c>
      <c r="G192" s="18">
        <v>19800</v>
      </c>
      <c r="H192" s="18">
        <v>0</v>
      </c>
      <c r="I192" s="18">
        <f t="shared" si="36"/>
        <v>19800</v>
      </c>
      <c r="J192" s="18">
        <f t="shared" si="37"/>
        <v>40200</v>
      </c>
      <c r="K192" s="37">
        <f t="shared" si="38"/>
        <v>0.67</v>
      </c>
      <c r="L192" s="37">
        <f t="shared" si="39"/>
        <v>-1</v>
      </c>
      <c r="M192" s="37">
        <f t="shared" si="40"/>
        <v>-0.60399999999999998</v>
      </c>
    </row>
    <row r="193" spans="1:13" x14ac:dyDescent="0.2">
      <c r="A193" s="17"/>
      <c r="B193" s="43" t="s">
        <v>231</v>
      </c>
      <c r="C193" s="17" t="s">
        <v>232</v>
      </c>
      <c r="D193" s="18">
        <v>16919277.050000012</v>
      </c>
      <c r="E193" s="18">
        <v>28885066.049999993</v>
      </c>
      <c r="F193" s="18">
        <v>266546.32999999996</v>
      </c>
      <c r="G193" s="18">
        <v>8462356.4700000007</v>
      </c>
      <c r="H193" s="18">
        <v>0</v>
      </c>
      <c r="I193" s="18">
        <f t="shared" si="36"/>
        <v>8462356.4700000007</v>
      </c>
      <c r="J193" s="18">
        <f t="shared" si="37"/>
        <v>20422709.579999991</v>
      </c>
      <c r="K193" s="37">
        <f t="shared" si="38"/>
        <v>0.70703350806428211</v>
      </c>
      <c r="L193" s="37">
        <f t="shared" si="39"/>
        <v>-0.99077217516004268</v>
      </c>
      <c r="M193" s="37">
        <f t="shared" si="40"/>
        <v>-0.64844020967713856</v>
      </c>
    </row>
    <row r="194" spans="1:13" x14ac:dyDescent="0.2">
      <c r="A194" s="17"/>
      <c r="B194" s="43" t="s">
        <v>143</v>
      </c>
      <c r="C194" s="17" t="s">
        <v>144</v>
      </c>
      <c r="D194" s="18">
        <v>4440449.66</v>
      </c>
      <c r="E194" s="18">
        <v>-3133747.0999999996</v>
      </c>
      <c r="F194" s="18">
        <v>913219.12000000011</v>
      </c>
      <c r="G194" s="18">
        <v>968556.85000000009</v>
      </c>
      <c r="H194" s="18">
        <v>0</v>
      </c>
      <c r="I194" s="18">
        <f t="shared" si="36"/>
        <v>968556.85000000009</v>
      </c>
      <c r="J194" s="18">
        <f t="shared" si="37"/>
        <v>-4102303.9499999997</v>
      </c>
      <c r="K194" s="37">
        <f t="shared" si="38"/>
        <v>1.3090730742120193</v>
      </c>
      <c r="L194" s="37">
        <f t="shared" si="39"/>
        <v>-1.2914144284329774</v>
      </c>
      <c r="M194" s="37">
        <f t="shared" si="40"/>
        <v>-1.370887689054423</v>
      </c>
    </row>
    <row r="195" spans="1:13" x14ac:dyDescent="0.2">
      <c r="A195" s="17"/>
      <c r="B195" s="43" t="s">
        <v>147</v>
      </c>
      <c r="C195" s="17" t="s">
        <v>148</v>
      </c>
      <c r="D195" s="18">
        <v>122077</v>
      </c>
      <c r="E195" s="18">
        <v>303024</v>
      </c>
      <c r="F195" s="18">
        <v>0</v>
      </c>
      <c r="G195" s="18">
        <v>0</v>
      </c>
      <c r="H195" s="18">
        <v>0</v>
      </c>
      <c r="I195" s="18">
        <f t="shared" si="36"/>
        <v>0</v>
      </c>
      <c r="J195" s="18">
        <f t="shared" si="37"/>
        <v>303024</v>
      </c>
      <c r="K195" s="37">
        <f t="shared" si="38"/>
        <v>1</v>
      </c>
      <c r="L195" s="37">
        <f t="shared" si="39"/>
        <v>-1</v>
      </c>
      <c r="M195" s="37">
        <f t="shared" si="40"/>
        <v>-1</v>
      </c>
    </row>
    <row r="196" spans="1:13" x14ac:dyDescent="0.2">
      <c r="A196" s="17"/>
      <c r="B196" s="43" t="s">
        <v>149</v>
      </c>
      <c r="C196" s="17" t="s">
        <v>150</v>
      </c>
      <c r="D196" s="18">
        <v>2103333.8899999992</v>
      </c>
      <c r="E196" s="18">
        <v>2592203.8899999992</v>
      </c>
      <c r="F196" s="18">
        <v>259225.8</v>
      </c>
      <c r="G196" s="18">
        <v>1310033.7600000002</v>
      </c>
      <c r="H196" s="18">
        <v>0</v>
      </c>
      <c r="I196" s="18">
        <f t="shared" si="36"/>
        <v>1310033.7600000002</v>
      </c>
      <c r="J196" s="18">
        <f t="shared" si="37"/>
        <v>1282170.129999999</v>
      </c>
      <c r="K196" s="37">
        <f t="shared" si="38"/>
        <v>0.49462549413888862</v>
      </c>
      <c r="L196" s="37">
        <f t="shared" si="39"/>
        <v>-0.8999979125870381</v>
      </c>
      <c r="M196" s="37">
        <f t="shared" si="40"/>
        <v>-0.39355059296666639</v>
      </c>
    </row>
    <row r="197" spans="1:13" x14ac:dyDescent="0.2">
      <c r="A197" s="17"/>
      <c r="B197" s="43" t="s">
        <v>151</v>
      </c>
      <c r="C197" s="17" t="s">
        <v>152</v>
      </c>
      <c r="D197" s="18">
        <v>3276718.0700000012</v>
      </c>
      <c r="E197" s="18">
        <v>3869488.8700000015</v>
      </c>
      <c r="F197" s="18">
        <v>234653.91999999987</v>
      </c>
      <c r="G197" s="18">
        <v>1859201.65</v>
      </c>
      <c r="H197" s="18">
        <v>0</v>
      </c>
      <c r="I197" s="18">
        <f t="shared" si="36"/>
        <v>1859201.65</v>
      </c>
      <c r="J197" s="18">
        <f t="shared" si="37"/>
        <v>2010287.2200000016</v>
      </c>
      <c r="K197" s="37">
        <f t="shared" si="38"/>
        <v>0.51952267793963203</v>
      </c>
      <c r="L197" s="37">
        <f t="shared" si="39"/>
        <v>-0.9393579028436384</v>
      </c>
      <c r="M197" s="37">
        <f t="shared" si="40"/>
        <v>-0.42342721352755847</v>
      </c>
    </row>
    <row r="198" spans="1:13" x14ac:dyDescent="0.2">
      <c r="A198" s="17"/>
      <c r="B198" s="43" t="s">
        <v>163</v>
      </c>
      <c r="C198" s="17" t="s">
        <v>164</v>
      </c>
      <c r="D198" s="18">
        <v>875755.81000000041</v>
      </c>
      <c r="E198" s="18">
        <v>1001700.7899999999</v>
      </c>
      <c r="F198" s="18">
        <v>44922.950000000084</v>
      </c>
      <c r="G198" s="18">
        <v>379056.94000000018</v>
      </c>
      <c r="H198" s="18">
        <v>0</v>
      </c>
      <c r="I198" s="18">
        <f t="shared" si="36"/>
        <v>379056.94000000018</v>
      </c>
      <c r="J198" s="18">
        <f t="shared" si="37"/>
        <v>622643.84999999974</v>
      </c>
      <c r="K198" s="37">
        <f t="shared" si="38"/>
        <v>0.62158666162178011</v>
      </c>
      <c r="L198" s="37">
        <f t="shared" si="39"/>
        <v>-0.95515332477675285</v>
      </c>
      <c r="M198" s="37">
        <f t="shared" si="40"/>
        <v>-0.54590399394613609</v>
      </c>
    </row>
    <row r="199" spans="1:13" x14ac:dyDescent="0.2">
      <c r="A199" s="17"/>
      <c r="B199" s="43" t="s">
        <v>165</v>
      </c>
      <c r="C199" s="17" t="s">
        <v>166</v>
      </c>
      <c r="D199" s="18">
        <v>30633122.359999996</v>
      </c>
      <c r="E199" s="18">
        <v>8148582.7700000033</v>
      </c>
      <c r="F199" s="18">
        <v>141928.46</v>
      </c>
      <c r="G199" s="18">
        <v>989527.38</v>
      </c>
      <c r="H199" s="18">
        <v>196837.94</v>
      </c>
      <c r="I199" s="18">
        <f t="shared" si="36"/>
        <v>1186365.32</v>
      </c>
      <c r="J199" s="18">
        <f t="shared" si="37"/>
        <v>6962217.450000003</v>
      </c>
      <c r="K199" s="37">
        <f t="shared" si="38"/>
        <v>0.85440838566827249</v>
      </c>
      <c r="L199" s="37">
        <f t="shared" si="39"/>
        <v>-0.98258243623387775</v>
      </c>
      <c r="M199" s="37">
        <f t="shared" si="40"/>
        <v>-0.85427737687445748</v>
      </c>
    </row>
    <row r="200" spans="1:13" x14ac:dyDescent="0.2">
      <c r="A200" s="17"/>
      <c r="B200" s="43" t="s">
        <v>171</v>
      </c>
      <c r="C200" s="17" t="s">
        <v>172</v>
      </c>
      <c r="D200" s="18">
        <v>0</v>
      </c>
      <c r="E200" s="18">
        <v>43473</v>
      </c>
      <c r="F200" s="18">
        <v>0</v>
      </c>
      <c r="G200" s="18">
        <v>0</v>
      </c>
      <c r="H200" s="18">
        <v>0</v>
      </c>
      <c r="I200" s="18">
        <f t="shared" si="36"/>
        <v>0</v>
      </c>
      <c r="J200" s="18">
        <f t="shared" si="37"/>
        <v>43473</v>
      </c>
      <c r="K200" s="37">
        <f t="shared" si="38"/>
        <v>1</v>
      </c>
      <c r="L200" s="37">
        <f t="shared" si="39"/>
        <v>-1</v>
      </c>
      <c r="M200" s="37">
        <f t="shared" si="40"/>
        <v>-1</v>
      </c>
    </row>
    <row r="201" spans="1:13" x14ac:dyDescent="0.2">
      <c r="A201" s="17"/>
      <c r="B201" s="43" t="s">
        <v>423</v>
      </c>
      <c r="C201" s="17" t="s">
        <v>424</v>
      </c>
      <c r="D201" s="18">
        <v>42000</v>
      </c>
      <c r="E201" s="18">
        <v>70563</v>
      </c>
      <c r="F201" s="18">
        <v>0</v>
      </c>
      <c r="G201" s="18">
        <v>11200</v>
      </c>
      <c r="H201" s="18">
        <v>0</v>
      </c>
      <c r="I201" s="18">
        <f t="shared" si="36"/>
        <v>11200</v>
      </c>
      <c r="J201" s="18">
        <f t="shared" si="37"/>
        <v>59363</v>
      </c>
      <c r="K201" s="37">
        <f t="shared" si="38"/>
        <v>0.8412765897141562</v>
      </c>
      <c r="L201" s="37">
        <f t="shared" si="39"/>
        <v>-1</v>
      </c>
      <c r="M201" s="37">
        <f t="shared" si="40"/>
        <v>-0.80953190765698735</v>
      </c>
    </row>
    <row r="202" spans="1:13" x14ac:dyDescent="0.2">
      <c r="A202" s="17"/>
      <c r="B202" s="43" t="s">
        <v>425</v>
      </c>
      <c r="C202" s="17" t="s">
        <v>426</v>
      </c>
      <c r="D202" s="18">
        <v>10500</v>
      </c>
      <c r="E202" s="18">
        <v>10500</v>
      </c>
      <c r="F202" s="18">
        <v>0</v>
      </c>
      <c r="G202" s="18">
        <v>0</v>
      </c>
      <c r="H202" s="18">
        <v>0</v>
      </c>
      <c r="I202" s="18">
        <f t="shared" si="36"/>
        <v>0</v>
      </c>
      <c r="J202" s="18">
        <f t="shared" si="37"/>
        <v>10500</v>
      </c>
      <c r="K202" s="37">
        <f t="shared" si="38"/>
        <v>1</v>
      </c>
      <c r="L202" s="37">
        <f t="shared" si="39"/>
        <v>-1</v>
      </c>
      <c r="M202" s="37">
        <f t="shared" si="40"/>
        <v>-1</v>
      </c>
    </row>
    <row r="203" spans="1:13" x14ac:dyDescent="0.2">
      <c r="A203" s="17"/>
      <c r="B203" s="43" t="s">
        <v>181</v>
      </c>
      <c r="C203" s="17" t="s">
        <v>182</v>
      </c>
      <c r="D203" s="18">
        <v>106926.68</v>
      </c>
      <c r="E203" s="18">
        <v>2275331.6799999997</v>
      </c>
      <c r="F203" s="18">
        <v>0</v>
      </c>
      <c r="G203" s="18">
        <v>698509</v>
      </c>
      <c r="H203" s="18">
        <v>1425</v>
      </c>
      <c r="I203" s="18">
        <f t="shared" si="36"/>
        <v>699934</v>
      </c>
      <c r="J203" s="18">
        <f t="shared" si="37"/>
        <v>1575397.6799999997</v>
      </c>
      <c r="K203" s="37">
        <f t="shared" si="38"/>
        <v>0.69238155203816254</v>
      </c>
      <c r="L203" s="37">
        <f t="shared" si="39"/>
        <v>-1</v>
      </c>
      <c r="M203" s="37">
        <f t="shared" si="40"/>
        <v>-0.63160940122804421</v>
      </c>
    </row>
    <row r="204" spans="1:13" x14ac:dyDescent="0.2">
      <c r="A204" s="17"/>
      <c r="B204" s="43" t="s">
        <v>183</v>
      </c>
      <c r="C204" s="17" t="s">
        <v>184</v>
      </c>
      <c r="D204" s="18">
        <v>1219276.9700000002</v>
      </c>
      <c r="E204" s="18">
        <v>2217622.9799999995</v>
      </c>
      <c r="F204" s="18">
        <v>36686.61</v>
      </c>
      <c r="G204" s="18">
        <v>185525.99000000002</v>
      </c>
      <c r="H204" s="18">
        <v>14503.17</v>
      </c>
      <c r="I204" s="18">
        <f t="shared" si="36"/>
        <v>200029.16000000003</v>
      </c>
      <c r="J204" s="18">
        <f t="shared" si="37"/>
        <v>2017593.8199999994</v>
      </c>
      <c r="K204" s="37">
        <f t="shared" si="38"/>
        <v>0.90980019516211896</v>
      </c>
      <c r="L204" s="37">
        <f t="shared" si="39"/>
        <v>-0.98345678668968339</v>
      </c>
      <c r="M204" s="37">
        <f t="shared" si="40"/>
        <v>-0.89960818858397651</v>
      </c>
    </row>
    <row r="205" spans="1:13" x14ac:dyDescent="0.2">
      <c r="A205" s="17"/>
      <c r="B205" s="43" t="s">
        <v>187</v>
      </c>
      <c r="C205" s="17" t="s">
        <v>188</v>
      </c>
      <c r="D205" s="18">
        <v>0</v>
      </c>
      <c r="E205" s="18">
        <v>20299</v>
      </c>
      <c r="F205" s="18">
        <v>0</v>
      </c>
      <c r="G205" s="18">
        <v>0</v>
      </c>
      <c r="H205" s="18">
        <v>0</v>
      </c>
      <c r="I205" s="18">
        <f t="shared" si="36"/>
        <v>0</v>
      </c>
      <c r="J205" s="18">
        <f t="shared" si="37"/>
        <v>20299</v>
      </c>
      <c r="K205" s="37">
        <f t="shared" si="38"/>
        <v>1</v>
      </c>
      <c r="L205" s="37">
        <f t="shared" si="39"/>
        <v>-1</v>
      </c>
      <c r="M205" s="37">
        <f t="shared" si="40"/>
        <v>-1</v>
      </c>
    </row>
    <row r="206" spans="1:13" x14ac:dyDescent="0.2">
      <c r="A206" s="17"/>
      <c r="B206" s="43" t="s">
        <v>189</v>
      </c>
      <c r="C206" s="17" t="s">
        <v>190</v>
      </c>
      <c r="D206" s="18">
        <v>1920261.4600000009</v>
      </c>
      <c r="E206" s="18">
        <v>3674555.42</v>
      </c>
      <c r="F206" s="18">
        <v>16864.16</v>
      </c>
      <c r="G206" s="18">
        <v>204728.06000000003</v>
      </c>
      <c r="H206" s="18">
        <v>41285.829999999994</v>
      </c>
      <c r="I206" s="18">
        <f t="shared" si="36"/>
        <v>246013.89</v>
      </c>
      <c r="J206" s="18">
        <f t="shared" si="37"/>
        <v>3428541.53</v>
      </c>
      <c r="K206" s="37">
        <f t="shared" si="38"/>
        <v>0.93304934559947383</v>
      </c>
      <c r="L206" s="37">
        <f t="shared" si="39"/>
        <v>-0.99541055772129294</v>
      </c>
      <c r="M206" s="37">
        <f t="shared" si="40"/>
        <v>-0.93314193312670191</v>
      </c>
    </row>
    <row r="207" spans="1:13" x14ac:dyDescent="0.2">
      <c r="A207" s="17"/>
      <c r="B207" s="43" t="s">
        <v>191</v>
      </c>
      <c r="C207" s="17" t="s">
        <v>192</v>
      </c>
      <c r="D207" s="18">
        <v>83171.600000000006</v>
      </c>
      <c r="E207" s="18">
        <v>47892.6</v>
      </c>
      <c r="F207" s="18">
        <v>0</v>
      </c>
      <c r="G207" s="18">
        <v>7920</v>
      </c>
      <c r="H207" s="18">
        <v>0</v>
      </c>
      <c r="I207" s="18">
        <f t="shared" si="36"/>
        <v>7920</v>
      </c>
      <c r="J207" s="18">
        <f t="shared" si="37"/>
        <v>39972.6</v>
      </c>
      <c r="K207" s="37">
        <f t="shared" si="38"/>
        <v>0.83462998459052129</v>
      </c>
      <c r="L207" s="37">
        <f t="shared" si="39"/>
        <v>-1</v>
      </c>
      <c r="M207" s="37">
        <f t="shared" si="40"/>
        <v>-0.8015559815086255</v>
      </c>
    </row>
    <row r="208" spans="1:13" x14ac:dyDescent="0.2">
      <c r="A208" s="17"/>
      <c r="B208" s="43" t="s">
        <v>193</v>
      </c>
      <c r="C208" s="17" t="s">
        <v>194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f t="shared" si="36"/>
        <v>0</v>
      </c>
      <c r="J208" s="18">
        <f t="shared" si="37"/>
        <v>0</v>
      </c>
      <c r="K208" s="37" t="str">
        <f t="shared" si="38"/>
        <v>NA</v>
      </c>
      <c r="L208" s="37" t="str">
        <f t="shared" si="39"/>
        <v>NA</v>
      </c>
      <c r="M208" s="37" t="str">
        <f t="shared" si="40"/>
        <v>NA</v>
      </c>
    </row>
    <row r="209" spans="1:13" x14ac:dyDescent="0.2">
      <c r="A209" s="17"/>
      <c r="B209" s="43" t="s">
        <v>195</v>
      </c>
      <c r="C209" s="17" t="s">
        <v>196</v>
      </c>
      <c r="D209" s="18">
        <v>-54051.92</v>
      </c>
      <c r="E209" s="18">
        <v>2554987.7600000002</v>
      </c>
      <c r="F209" s="18">
        <v>0</v>
      </c>
      <c r="G209" s="18">
        <v>6668.1</v>
      </c>
      <c r="H209" s="18">
        <v>650.4</v>
      </c>
      <c r="I209" s="18">
        <f t="shared" si="36"/>
        <v>7318.5</v>
      </c>
      <c r="J209" s="18">
        <f t="shared" si="37"/>
        <v>2547669.2600000002</v>
      </c>
      <c r="K209" s="37">
        <f t="shared" si="38"/>
        <v>0.99713560271615553</v>
      </c>
      <c r="L209" s="37">
        <f t="shared" si="39"/>
        <v>-1</v>
      </c>
      <c r="M209" s="37">
        <f t="shared" si="40"/>
        <v>-0.99686819634705404</v>
      </c>
    </row>
    <row r="210" spans="1:13" x14ac:dyDescent="0.2">
      <c r="A210" s="17"/>
      <c r="B210" s="43" t="s">
        <v>197</v>
      </c>
      <c r="C210" s="17" t="s">
        <v>198</v>
      </c>
      <c r="D210" s="18">
        <v>187668.07</v>
      </c>
      <c r="E210" s="18">
        <v>276356.81</v>
      </c>
      <c r="F210" s="18">
        <v>0</v>
      </c>
      <c r="G210" s="18">
        <v>37920</v>
      </c>
      <c r="H210" s="18">
        <v>0</v>
      </c>
      <c r="I210" s="18">
        <f t="shared" si="36"/>
        <v>37920</v>
      </c>
      <c r="J210" s="18">
        <f t="shared" si="37"/>
        <v>238436.81</v>
      </c>
      <c r="K210" s="37">
        <f t="shared" si="38"/>
        <v>0.8627860844102232</v>
      </c>
      <c r="L210" s="37">
        <f t="shared" si="39"/>
        <v>-1</v>
      </c>
      <c r="M210" s="37">
        <f t="shared" si="40"/>
        <v>-0.83534330129226775</v>
      </c>
    </row>
    <row r="211" spans="1:13" x14ac:dyDescent="0.2">
      <c r="A211" s="17"/>
      <c r="B211" s="43" t="s">
        <v>199</v>
      </c>
      <c r="C211" s="17" t="s">
        <v>200</v>
      </c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f t="shared" si="36"/>
        <v>0</v>
      </c>
      <c r="J211" s="18">
        <f t="shared" si="37"/>
        <v>0</v>
      </c>
      <c r="K211" s="37" t="str">
        <f t="shared" si="38"/>
        <v>NA</v>
      </c>
      <c r="L211" s="37" t="str">
        <f t="shared" si="39"/>
        <v>NA</v>
      </c>
      <c r="M211" s="37" t="str">
        <f t="shared" si="40"/>
        <v>NA</v>
      </c>
    </row>
    <row r="212" spans="1:13" x14ac:dyDescent="0.2">
      <c r="A212" s="17"/>
      <c r="B212" s="43" t="s">
        <v>203</v>
      </c>
      <c r="C212" s="17" t="s">
        <v>204</v>
      </c>
      <c r="D212" s="18">
        <v>2574101.0699999994</v>
      </c>
      <c r="E212" s="18">
        <v>9629522.4900000002</v>
      </c>
      <c r="F212" s="18">
        <v>576.42999999999995</v>
      </c>
      <c r="G212" s="18">
        <v>210921.95000000004</v>
      </c>
      <c r="H212" s="18">
        <v>21597.39</v>
      </c>
      <c r="I212" s="18">
        <f t="shared" si="36"/>
        <v>232519.34000000003</v>
      </c>
      <c r="J212" s="18">
        <f t="shared" si="37"/>
        <v>9397003.1500000004</v>
      </c>
      <c r="K212" s="37">
        <f t="shared" si="38"/>
        <v>0.97585349219117923</v>
      </c>
      <c r="L212" s="37">
        <f t="shared" si="39"/>
        <v>-0.99994013929552594</v>
      </c>
      <c r="M212" s="37">
        <f t="shared" si="40"/>
        <v>-0.97371558763554011</v>
      </c>
    </row>
    <row r="213" spans="1:13" x14ac:dyDescent="0.2">
      <c r="A213" s="17"/>
      <c r="B213" s="43" t="s">
        <v>209</v>
      </c>
      <c r="C213" s="17" t="s">
        <v>210</v>
      </c>
      <c r="F213" s="18">
        <v>0</v>
      </c>
      <c r="G213" s="18">
        <v>0</v>
      </c>
      <c r="H213" s="18">
        <v>0</v>
      </c>
      <c r="I213" s="18">
        <f t="shared" si="36"/>
        <v>0</v>
      </c>
      <c r="J213" s="18">
        <f t="shared" si="37"/>
        <v>0</v>
      </c>
      <c r="K213" s="37" t="str">
        <f t="shared" si="38"/>
        <v>NA</v>
      </c>
      <c r="L213" s="37" t="str">
        <f t="shared" si="39"/>
        <v>NA</v>
      </c>
      <c r="M213" s="37" t="str">
        <f t="shared" si="40"/>
        <v>NA</v>
      </c>
    </row>
    <row r="214" spans="1:13" x14ac:dyDescent="0.2">
      <c r="A214" s="17"/>
      <c r="B214" s="43" t="s">
        <v>213</v>
      </c>
      <c r="C214" s="17" t="s">
        <v>214</v>
      </c>
      <c r="D214" s="18">
        <v>1716439.24</v>
      </c>
      <c r="E214" s="18">
        <v>4103328.29</v>
      </c>
      <c r="F214" s="18">
        <v>72832.25</v>
      </c>
      <c r="G214" s="18">
        <v>221516.84</v>
      </c>
      <c r="H214" s="18">
        <v>42393</v>
      </c>
      <c r="I214" s="18">
        <f t="shared" si="36"/>
        <v>263909.83999999997</v>
      </c>
      <c r="J214" s="18">
        <f t="shared" si="37"/>
        <v>3839418.45</v>
      </c>
      <c r="K214" s="37">
        <f t="shared" si="38"/>
        <v>0.93568395669360405</v>
      </c>
      <c r="L214" s="37">
        <f t="shared" si="39"/>
        <v>-0.98225044528425975</v>
      </c>
      <c r="M214" s="37">
        <f t="shared" si="40"/>
        <v>-0.93521839121480577</v>
      </c>
    </row>
    <row r="215" spans="1:13" x14ac:dyDescent="0.2">
      <c r="A215" s="17"/>
      <c r="B215" s="43" t="s">
        <v>215</v>
      </c>
      <c r="C215" s="17" t="s">
        <v>216</v>
      </c>
      <c r="D215" s="18">
        <v>150000</v>
      </c>
      <c r="E215" s="18">
        <v>150000</v>
      </c>
      <c r="F215" s="18">
        <v>0</v>
      </c>
      <c r="G215" s="18">
        <v>0</v>
      </c>
      <c r="H215" s="18">
        <v>0</v>
      </c>
      <c r="I215" s="18">
        <f t="shared" si="36"/>
        <v>0</v>
      </c>
      <c r="J215" s="18">
        <f t="shared" si="37"/>
        <v>150000</v>
      </c>
      <c r="K215" s="37">
        <f t="shared" si="38"/>
        <v>1</v>
      </c>
      <c r="L215" s="37">
        <f t="shared" si="39"/>
        <v>-1</v>
      </c>
      <c r="M215" s="37">
        <f t="shared" si="40"/>
        <v>-1</v>
      </c>
    </row>
    <row r="216" spans="1:13" x14ac:dyDescent="0.2">
      <c r="A216" s="71" t="s">
        <v>259</v>
      </c>
      <c r="B216" s="72"/>
      <c r="C216" s="71"/>
      <c r="D216" s="59">
        <v>70401117.230000004</v>
      </c>
      <c r="E216" s="59">
        <v>85474431.519999981</v>
      </c>
      <c r="F216" s="59">
        <v>2006172.7800000003</v>
      </c>
      <c r="G216" s="59">
        <v>16542582.18</v>
      </c>
      <c r="H216" s="59">
        <v>318692.73</v>
      </c>
      <c r="I216" s="59">
        <f t="shared" si="36"/>
        <v>16861274.91</v>
      </c>
      <c r="J216" s="59">
        <f t="shared" si="37"/>
        <v>68613156.609999985</v>
      </c>
      <c r="K216" s="60">
        <f t="shared" si="38"/>
        <v>0.80273311433425953</v>
      </c>
      <c r="L216" s="60">
        <f t="shared" si="39"/>
        <v>-0.97652897194723565</v>
      </c>
      <c r="M216" s="60">
        <f t="shared" si="40"/>
        <v>-0.76775395562174542</v>
      </c>
    </row>
    <row r="217" spans="1:13" x14ac:dyDescent="0.2">
      <c r="A217" s="17" t="s">
        <v>260</v>
      </c>
      <c r="B217" s="43" t="s">
        <v>127</v>
      </c>
      <c r="C217" s="17" t="s">
        <v>128</v>
      </c>
      <c r="D217" s="18">
        <v>0</v>
      </c>
      <c r="E217" s="18">
        <v>0</v>
      </c>
      <c r="F217" s="18">
        <v>2879</v>
      </c>
      <c r="G217" s="18">
        <v>2879</v>
      </c>
      <c r="H217" s="18">
        <v>0</v>
      </c>
      <c r="I217" s="18">
        <f t="shared" si="36"/>
        <v>2879</v>
      </c>
      <c r="J217" s="18">
        <f t="shared" si="37"/>
        <v>-2879</v>
      </c>
      <c r="K217" s="37" t="str">
        <f t="shared" si="38"/>
        <v>NA</v>
      </c>
      <c r="L217" s="37" t="str">
        <f t="shared" si="39"/>
        <v>NA</v>
      </c>
      <c r="M217" s="37" t="str">
        <f t="shared" si="40"/>
        <v>NA</v>
      </c>
    </row>
    <row r="218" spans="1:13" x14ac:dyDescent="0.2">
      <c r="A218" s="17"/>
      <c r="B218" s="43" t="s">
        <v>261</v>
      </c>
      <c r="C218" s="17" t="s">
        <v>262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f t="shared" si="36"/>
        <v>0</v>
      </c>
      <c r="J218" s="18">
        <f t="shared" si="37"/>
        <v>0</v>
      </c>
      <c r="K218" s="37" t="str">
        <f t="shared" si="38"/>
        <v>NA</v>
      </c>
      <c r="L218" s="37" t="str">
        <f t="shared" si="39"/>
        <v>NA</v>
      </c>
      <c r="M218" s="37" t="str">
        <f t="shared" si="40"/>
        <v>NA</v>
      </c>
    </row>
    <row r="219" spans="1:13" x14ac:dyDescent="0.2">
      <c r="A219" s="17"/>
      <c r="B219" s="43" t="s">
        <v>143</v>
      </c>
      <c r="C219" s="17" t="s">
        <v>144</v>
      </c>
      <c r="D219" s="18">
        <v>2800000</v>
      </c>
      <c r="E219" s="18">
        <v>5600000</v>
      </c>
      <c r="F219" s="18">
        <v>0</v>
      </c>
      <c r="G219" s="18">
        <v>0</v>
      </c>
      <c r="H219" s="18">
        <v>0</v>
      </c>
      <c r="I219" s="18">
        <f t="shared" si="36"/>
        <v>0</v>
      </c>
      <c r="J219" s="18">
        <f t="shared" si="37"/>
        <v>5600000</v>
      </c>
      <c r="K219" s="37">
        <f t="shared" si="38"/>
        <v>1</v>
      </c>
      <c r="L219" s="37">
        <f t="shared" si="39"/>
        <v>-1</v>
      </c>
      <c r="M219" s="37">
        <f t="shared" si="40"/>
        <v>-1</v>
      </c>
    </row>
    <row r="220" spans="1:13" x14ac:dyDescent="0.2">
      <c r="A220" s="17"/>
      <c r="B220" s="43" t="s">
        <v>149</v>
      </c>
      <c r="C220" s="17" t="s">
        <v>150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f t="shared" si="36"/>
        <v>0</v>
      </c>
      <c r="J220" s="18">
        <f t="shared" si="37"/>
        <v>0</v>
      </c>
      <c r="K220" s="37" t="str">
        <f t="shared" si="38"/>
        <v>NA</v>
      </c>
      <c r="L220" s="37" t="str">
        <f t="shared" si="39"/>
        <v>NA</v>
      </c>
      <c r="M220" s="37" t="str">
        <f t="shared" si="40"/>
        <v>NA</v>
      </c>
    </row>
    <row r="221" spans="1:13" x14ac:dyDescent="0.2">
      <c r="A221" s="17"/>
      <c r="B221" s="43" t="s">
        <v>151</v>
      </c>
      <c r="C221" s="17" t="s">
        <v>152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f t="shared" si="36"/>
        <v>0</v>
      </c>
      <c r="J221" s="18">
        <f t="shared" si="37"/>
        <v>0</v>
      </c>
      <c r="K221" s="37" t="str">
        <f t="shared" si="38"/>
        <v>NA</v>
      </c>
      <c r="L221" s="37" t="str">
        <f t="shared" si="39"/>
        <v>NA</v>
      </c>
      <c r="M221" s="37" t="str">
        <f t="shared" si="40"/>
        <v>NA</v>
      </c>
    </row>
    <row r="222" spans="1:13" x14ac:dyDescent="0.2">
      <c r="A222" s="17"/>
      <c r="B222" s="43" t="s">
        <v>163</v>
      </c>
      <c r="C222" s="17" t="s">
        <v>164</v>
      </c>
      <c r="D222" s="18">
        <v>74200</v>
      </c>
      <c r="E222" s="18">
        <v>148400</v>
      </c>
      <c r="F222" s="18">
        <v>220.25</v>
      </c>
      <c r="G222" s="18">
        <v>220.25</v>
      </c>
      <c r="H222" s="18">
        <v>0</v>
      </c>
      <c r="I222" s="18">
        <f t="shared" si="36"/>
        <v>220.25</v>
      </c>
      <c r="J222" s="18">
        <f t="shared" si="37"/>
        <v>148179.75</v>
      </c>
      <c r="K222" s="37">
        <f t="shared" si="38"/>
        <v>0.99851583557951484</v>
      </c>
      <c r="L222" s="37">
        <f t="shared" si="39"/>
        <v>-0.99851583557951484</v>
      </c>
      <c r="M222" s="37">
        <f t="shared" si="40"/>
        <v>-0.99821900269541775</v>
      </c>
    </row>
    <row r="223" spans="1:13" x14ac:dyDescent="0.2">
      <c r="A223" s="17"/>
      <c r="B223" s="43" t="s">
        <v>165</v>
      </c>
      <c r="C223" s="17" t="s">
        <v>166</v>
      </c>
      <c r="D223" s="18">
        <v>0</v>
      </c>
      <c r="E223" s="18">
        <v>215882</v>
      </c>
      <c r="F223" s="18">
        <v>0</v>
      </c>
      <c r="G223" s="18">
        <v>0</v>
      </c>
      <c r="H223" s="18">
        <v>0</v>
      </c>
      <c r="I223" s="18">
        <f t="shared" si="36"/>
        <v>0</v>
      </c>
      <c r="J223" s="18">
        <f t="shared" si="37"/>
        <v>215882</v>
      </c>
      <c r="K223" s="37">
        <f t="shared" si="38"/>
        <v>1</v>
      </c>
      <c r="L223" s="37">
        <f t="shared" si="39"/>
        <v>-1</v>
      </c>
      <c r="M223" s="37">
        <f t="shared" si="40"/>
        <v>-1</v>
      </c>
    </row>
    <row r="224" spans="1:13" x14ac:dyDescent="0.2">
      <c r="A224" s="17"/>
      <c r="B224" s="43" t="s">
        <v>195</v>
      </c>
      <c r="C224" s="17" t="s">
        <v>196</v>
      </c>
      <c r="D224" s="18">
        <v>6361.51</v>
      </c>
      <c r="E224" s="18">
        <v>13571.25</v>
      </c>
      <c r="F224" s="18">
        <v>0</v>
      </c>
      <c r="G224" s="18">
        <v>0</v>
      </c>
      <c r="H224" s="18">
        <v>7209.74</v>
      </c>
      <c r="I224" s="18">
        <f t="shared" si="36"/>
        <v>7209.74</v>
      </c>
      <c r="J224" s="18">
        <f t="shared" si="37"/>
        <v>6361.51</v>
      </c>
      <c r="K224" s="37">
        <f t="shared" si="38"/>
        <v>0.46874900985539286</v>
      </c>
      <c r="L224" s="37">
        <f t="shared" si="39"/>
        <v>-1</v>
      </c>
      <c r="M224" s="37">
        <f t="shared" si="40"/>
        <v>-1</v>
      </c>
    </row>
    <row r="225" spans="1:13" x14ac:dyDescent="0.2">
      <c r="A225" s="17"/>
      <c r="B225" s="43" t="s">
        <v>203</v>
      </c>
      <c r="C225" s="17" t="s">
        <v>204</v>
      </c>
      <c r="D225" s="18">
        <v>130620.3</v>
      </c>
      <c r="E225" s="18">
        <v>182161.30000000002</v>
      </c>
      <c r="F225" s="18">
        <v>2612.9699999999998</v>
      </c>
      <c r="G225" s="18">
        <v>34617.35</v>
      </c>
      <c r="H225" s="18">
        <v>45836.89</v>
      </c>
      <c r="I225" s="18">
        <f t="shared" si="36"/>
        <v>80454.239999999991</v>
      </c>
      <c r="J225" s="18">
        <f t="shared" si="37"/>
        <v>101707.06000000003</v>
      </c>
      <c r="K225" s="37">
        <f t="shared" si="38"/>
        <v>0.55833516778810877</v>
      </c>
      <c r="L225" s="37">
        <f t="shared" si="39"/>
        <v>-0.9856557347801097</v>
      </c>
      <c r="M225" s="37">
        <f t="shared" si="40"/>
        <v>-0.77195584352988256</v>
      </c>
    </row>
    <row r="226" spans="1:13" x14ac:dyDescent="0.2">
      <c r="A226" s="71" t="s">
        <v>263</v>
      </c>
      <c r="B226" s="72"/>
      <c r="C226" s="71"/>
      <c r="D226" s="59">
        <v>3011181.8099999996</v>
      </c>
      <c r="E226" s="59">
        <v>6160014.5499999998</v>
      </c>
      <c r="F226" s="59">
        <v>5712.2199999999993</v>
      </c>
      <c r="G226" s="59">
        <v>37716.6</v>
      </c>
      <c r="H226" s="59">
        <v>53046.63</v>
      </c>
      <c r="I226" s="59">
        <f t="shared" si="36"/>
        <v>90763.23</v>
      </c>
      <c r="J226" s="59">
        <f t="shared" si="37"/>
        <v>6069251.3199999994</v>
      </c>
      <c r="K226" s="60">
        <f t="shared" si="38"/>
        <v>0.98526574421808788</v>
      </c>
      <c r="L226" s="60">
        <f t="shared" si="39"/>
        <v>-0.99907269374875096</v>
      </c>
      <c r="M226" s="60">
        <f t="shared" si="40"/>
        <v>-0.99265262774419916</v>
      </c>
    </row>
    <row r="227" spans="1:13" x14ac:dyDescent="0.2">
      <c r="A227" s="17" t="s">
        <v>427</v>
      </c>
      <c r="B227" s="43" t="s">
        <v>112</v>
      </c>
      <c r="C227" s="17" t="s">
        <v>113</v>
      </c>
      <c r="F227" s="18">
        <v>0</v>
      </c>
      <c r="G227" s="18">
        <v>0</v>
      </c>
      <c r="H227" s="18">
        <v>0</v>
      </c>
      <c r="I227" s="18">
        <f t="shared" si="36"/>
        <v>0</v>
      </c>
      <c r="J227" s="18">
        <f t="shared" si="37"/>
        <v>0</v>
      </c>
      <c r="K227" s="37" t="str">
        <f t="shared" si="38"/>
        <v>NA</v>
      </c>
      <c r="L227" s="37" t="str">
        <f t="shared" si="39"/>
        <v>NA</v>
      </c>
      <c r="M227" s="37" t="str">
        <f t="shared" si="40"/>
        <v>NA</v>
      </c>
    </row>
    <row r="228" spans="1:13" x14ac:dyDescent="0.2">
      <c r="A228" s="17"/>
      <c r="B228" s="43" t="s">
        <v>114</v>
      </c>
      <c r="C228" s="17" t="s">
        <v>113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f t="shared" si="36"/>
        <v>0</v>
      </c>
      <c r="J228" s="18">
        <f t="shared" si="37"/>
        <v>0</v>
      </c>
      <c r="K228" s="37" t="str">
        <f t="shared" si="38"/>
        <v>NA</v>
      </c>
      <c r="L228" s="37" t="str">
        <f t="shared" si="39"/>
        <v>NA</v>
      </c>
      <c r="M228" s="37" t="str">
        <f t="shared" si="40"/>
        <v>NA</v>
      </c>
    </row>
    <row r="229" spans="1:13" x14ac:dyDescent="0.2">
      <c r="A229" s="17"/>
      <c r="B229" s="43" t="s">
        <v>117</v>
      </c>
      <c r="C229" s="17" t="s">
        <v>118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f t="shared" si="36"/>
        <v>0</v>
      </c>
      <c r="J229" s="18">
        <f t="shared" si="37"/>
        <v>0</v>
      </c>
      <c r="K229" s="37" t="str">
        <f t="shared" si="38"/>
        <v>NA</v>
      </c>
      <c r="L229" s="37" t="str">
        <f t="shared" si="39"/>
        <v>NA</v>
      </c>
      <c r="M229" s="37" t="str">
        <f t="shared" si="40"/>
        <v>NA</v>
      </c>
    </row>
    <row r="230" spans="1:13" x14ac:dyDescent="0.2">
      <c r="A230" s="17"/>
      <c r="B230" s="43" t="s">
        <v>119</v>
      </c>
      <c r="C230" s="17" t="s">
        <v>120</v>
      </c>
      <c r="F230" s="18">
        <v>2096</v>
      </c>
      <c r="G230" s="18">
        <v>2096</v>
      </c>
      <c r="H230" s="18">
        <v>0</v>
      </c>
      <c r="I230" s="18">
        <f t="shared" si="36"/>
        <v>2096</v>
      </c>
      <c r="J230" s="18">
        <f t="shared" si="37"/>
        <v>-2096</v>
      </c>
      <c r="K230" s="37" t="str">
        <f t="shared" si="38"/>
        <v>NA</v>
      </c>
      <c r="L230" s="37" t="str">
        <f t="shared" si="39"/>
        <v>NA</v>
      </c>
      <c r="M230" s="37" t="str">
        <f t="shared" si="40"/>
        <v>NA</v>
      </c>
    </row>
    <row r="231" spans="1:13" x14ac:dyDescent="0.2">
      <c r="A231" s="17"/>
      <c r="B231" s="43" t="s">
        <v>428</v>
      </c>
      <c r="C231" s="17" t="s">
        <v>429</v>
      </c>
      <c r="D231" s="18">
        <v>0</v>
      </c>
      <c r="E231" s="18">
        <v>0</v>
      </c>
      <c r="F231" s="18">
        <v>1663.54</v>
      </c>
      <c r="G231" s="18">
        <v>1663.54</v>
      </c>
      <c r="H231" s="18">
        <v>0</v>
      </c>
      <c r="I231" s="18">
        <f t="shared" si="36"/>
        <v>1663.54</v>
      </c>
      <c r="J231" s="18">
        <f t="shared" si="37"/>
        <v>-1663.54</v>
      </c>
      <c r="K231" s="37" t="str">
        <f t="shared" si="38"/>
        <v>NA</v>
      </c>
      <c r="L231" s="37" t="str">
        <f t="shared" si="39"/>
        <v>NA</v>
      </c>
      <c r="M231" s="37" t="str">
        <f t="shared" si="40"/>
        <v>NA</v>
      </c>
    </row>
    <row r="232" spans="1:13" x14ac:dyDescent="0.2">
      <c r="A232" s="17"/>
      <c r="B232" s="43" t="s">
        <v>127</v>
      </c>
      <c r="C232" s="17" t="s">
        <v>128</v>
      </c>
      <c r="D232" s="18">
        <v>386980.12</v>
      </c>
      <c r="E232" s="18">
        <v>574310.99</v>
      </c>
      <c r="F232" s="18">
        <v>13825.279999999999</v>
      </c>
      <c r="G232" s="18">
        <v>146796.35999999999</v>
      </c>
      <c r="H232" s="18">
        <v>0</v>
      </c>
      <c r="I232" s="18">
        <f t="shared" si="36"/>
        <v>146796.35999999999</v>
      </c>
      <c r="J232" s="18">
        <f t="shared" si="37"/>
        <v>427514.63</v>
      </c>
      <c r="K232" s="37">
        <f t="shared" si="38"/>
        <v>0.74439569752966073</v>
      </c>
      <c r="L232" s="37">
        <f t="shared" si="39"/>
        <v>-0.97592718885633722</v>
      </c>
      <c r="M232" s="37">
        <f t="shared" si="40"/>
        <v>-0.69327483703559289</v>
      </c>
    </row>
    <row r="233" spans="1:13" x14ac:dyDescent="0.2">
      <c r="A233" s="17"/>
      <c r="B233" s="43" t="s">
        <v>310</v>
      </c>
      <c r="C233" s="17" t="s">
        <v>311</v>
      </c>
      <c r="D233" s="18">
        <v>0</v>
      </c>
      <c r="E233" s="18">
        <v>0</v>
      </c>
      <c r="F233" s="18">
        <v>15937.26</v>
      </c>
      <c r="G233" s="18">
        <v>15937.26</v>
      </c>
      <c r="H233" s="18">
        <v>0</v>
      </c>
      <c r="I233" s="18">
        <f t="shared" si="36"/>
        <v>15937.26</v>
      </c>
      <c r="J233" s="18">
        <f t="shared" si="37"/>
        <v>-15937.26</v>
      </c>
      <c r="K233" s="37" t="str">
        <f t="shared" si="38"/>
        <v>NA</v>
      </c>
      <c r="L233" s="37" t="str">
        <f t="shared" si="39"/>
        <v>NA</v>
      </c>
      <c r="M233" s="37" t="str">
        <f t="shared" si="40"/>
        <v>NA</v>
      </c>
    </row>
    <row r="234" spans="1:13" x14ac:dyDescent="0.2">
      <c r="A234" s="17"/>
      <c r="B234" s="43" t="s">
        <v>227</v>
      </c>
      <c r="C234" s="17" t="s">
        <v>228</v>
      </c>
      <c r="D234" s="18">
        <v>-56487.03</v>
      </c>
      <c r="E234" s="18">
        <v>-56487.03</v>
      </c>
      <c r="F234" s="18">
        <v>0</v>
      </c>
      <c r="G234" s="18">
        <v>0</v>
      </c>
      <c r="H234" s="18">
        <v>0</v>
      </c>
      <c r="I234" s="18">
        <f t="shared" si="36"/>
        <v>0</v>
      </c>
      <c r="J234" s="18">
        <f t="shared" si="37"/>
        <v>-56487.03</v>
      </c>
      <c r="K234" s="37">
        <f t="shared" si="38"/>
        <v>1</v>
      </c>
      <c r="L234" s="37">
        <f t="shared" si="39"/>
        <v>-1</v>
      </c>
      <c r="M234" s="37">
        <f t="shared" si="40"/>
        <v>-1</v>
      </c>
    </row>
    <row r="235" spans="1:13" x14ac:dyDescent="0.2">
      <c r="A235" s="17"/>
      <c r="B235" s="43" t="s">
        <v>229</v>
      </c>
      <c r="C235" s="17" t="s">
        <v>230</v>
      </c>
      <c r="D235" s="18">
        <v>-72658.38</v>
      </c>
      <c r="E235" s="18">
        <v>-187272.38</v>
      </c>
      <c r="F235" s="18">
        <v>0</v>
      </c>
      <c r="G235" s="18">
        <v>0</v>
      </c>
      <c r="H235" s="18">
        <v>0</v>
      </c>
      <c r="I235" s="18">
        <f t="shared" si="36"/>
        <v>0</v>
      </c>
      <c r="J235" s="18">
        <f t="shared" si="37"/>
        <v>-187272.38</v>
      </c>
      <c r="K235" s="37">
        <f t="shared" si="38"/>
        <v>1</v>
      </c>
      <c r="L235" s="37">
        <f t="shared" si="39"/>
        <v>-1</v>
      </c>
      <c r="M235" s="37">
        <f t="shared" si="40"/>
        <v>-1</v>
      </c>
    </row>
    <row r="236" spans="1:13" x14ac:dyDescent="0.2">
      <c r="A236" s="17"/>
      <c r="B236" s="43" t="s">
        <v>141</v>
      </c>
      <c r="C236" s="17" t="s">
        <v>142</v>
      </c>
      <c r="D236" s="18">
        <v>-1077479.8400000005</v>
      </c>
      <c r="E236" s="18">
        <v>-2481309.7400000002</v>
      </c>
      <c r="F236" s="18">
        <v>141885.6</v>
      </c>
      <c r="G236" s="18">
        <v>335671.43000000005</v>
      </c>
      <c r="H236" s="18">
        <v>0</v>
      </c>
      <c r="I236" s="18">
        <f t="shared" si="36"/>
        <v>335671.43000000005</v>
      </c>
      <c r="J236" s="18">
        <f t="shared" si="37"/>
        <v>-2816981.1700000004</v>
      </c>
      <c r="K236" s="37">
        <f t="shared" si="38"/>
        <v>1.1352799388922723</v>
      </c>
      <c r="L236" s="37">
        <f t="shared" si="39"/>
        <v>-1.0571817366097955</v>
      </c>
      <c r="M236" s="37">
        <f t="shared" si="40"/>
        <v>-1.1623359266707267</v>
      </c>
    </row>
    <row r="237" spans="1:13" x14ac:dyDescent="0.2">
      <c r="A237" s="17"/>
      <c r="B237" s="43" t="s">
        <v>231</v>
      </c>
      <c r="C237" s="17" t="s">
        <v>232</v>
      </c>
      <c r="D237" s="18">
        <v>4407235.709999999</v>
      </c>
      <c r="E237" s="18">
        <v>7261743.4299999988</v>
      </c>
      <c r="F237" s="18">
        <v>59773.500000000007</v>
      </c>
      <c r="G237" s="18">
        <v>1795114.63</v>
      </c>
      <c r="H237" s="18">
        <v>0</v>
      </c>
      <c r="I237" s="18">
        <f t="shared" si="36"/>
        <v>1795114.63</v>
      </c>
      <c r="J237" s="18">
        <f t="shared" si="37"/>
        <v>5466628.7999999989</v>
      </c>
      <c r="K237" s="37">
        <f t="shared" si="38"/>
        <v>0.75279839513690994</v>
      </c>
      <c r="L237" s="37">
        <f t="shared" si="39"/>
        <v>-0.99176871221405849</v>
      </c>
      <c r="M237" s="37">
        <f t="shared" si="40"/>
        <v>-0.70335807416429197</v>
      </c>
    </row>
    <row r="238" spans="1:13" x14ac:dyDescent="0.2">
      <c r="A238" s="17"/>
      <c r="B238" s="43" t="s">
        <v>143</v>
      </c>
      <c r="C238" s="17" t="s">
        <v>144</v>
      </c>
      <c r="D238" s="18">
        <v>1366710</v>
      </c>
      <c r="E238" s="18">
        <v>2551085</v>
      </c>
      <c r="F238" s="18">
        <v>0</v>
      </c>
      <c r="G238" s="18">
        <v>10000</v>
      </c>
      <c r="H238" s="18">
        <v>0</v>
      </c>
      <c r="I238" s="18">
        <f t="shared" si="36"/>
        <v>10000</v>
      </c>
      <c r="J238" s="18">
        <f t="shared" si="37"/>
        <v>2541085</v>
      </c>
      <c r="K238" s="37">
        <f t="shared" si="38"/>
        <v>0.9960800992518869</v>
      </c>
      <c r="L238" s="37">
        <f t="shared" si="39"/>
        <v>-1</v>
      </c>
      <c r="M238" s="37">
        <f t="shared" si="40"/>
        <v>-0.99529611910226434</v>
      </c>
    </row>
    <row r="239" spans="1:13" x14ac:dyDescent="0.2">
      <c r="A239" s="17"/>
      <c r="B239" s="43" t="s">
        <v>145</v>
      </c>
      <c r="C239" s="17" t="s">
        <v>146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f t="shared" si="36"/>
        <v>0</v>
      </c>
      <c r="J239" s="18">
        <f t="shared" si="37"/>
        <v>0</v>
      </c>
      <c r="K239" s="37" t="str">
        <f t="shared" si="38"/>
        <v>NA</v>
      </c>
      <c r="L239" s="37" t="str">
        <f t="shared" si="39"/>
        <v>NA</v>
      </c>
      <c r="M239" s="37" t="str">
        <f t="shared" si="40"/>
        <v>NA</v>
      </c>
    </row>
    <row r="240" spans="1:13" x14ac:dyDescent="0.2">
      <c r="A240" s="17"/>
      <c r="B240" s="43" t="s">
        <v>149</v>
      </c>
      <c r="C240" s="17" t="s">
        <v>150</v>
      </c>
      <c r="D240" s="18">
        <v>582528</v>
      </c>
      <c r="E240" s="18">
        <v>920834.86</v>
      </c>
      <c r="F240" s="18">
        <v>31172.75</v>
      </c>
      <c r="G240" s="18">
        <v>226067.66</v>
      </c>
      <c r="H240" s="18">
        <v>0</v>
      </c>
      <c r="I240" s="18">
        <f t="shared" si="36"/>
        <v>226067.66</v>
      </c>
      <c r="J240" s="18">
        <f t="shared" si="37"/>
        <v>694767.2</v>
      </c>
      <c r="K240" s="37">
        <f t="shared" si="38"/>
        <v>0.75449706584739851</v>
      </c>
      <c r="L240" s="37">
        <f t="shared" si="39"/>
        <v>-0.96614729594403059</v>
      </c>
      <c r="M240" s="37">
        <f t="shared" si="40"/>
        <v>-0.70539647901687819</v>
      </c>
    </row>
    <row r="241" spans="1:13" x14ac:dyDescent="0.2">
      <c r="A241" s="17"/>
      <c r="B241" s="43" t="s">
        <v>151</v>
      </c>
      <c r="C241" s="17" t="s">
        <v>152</v>
      </c>
      <c r="D241" s="18">
        <v>597578.79</v>
      </c>
      <c r="E241" s="18">
        <v>1010671.0299999999</v>
      </c>
      <c r="F241" s="18">
        <v>43014.6</v>
      </c>
      <c r="G241" s="18">
        <v>527219.03</v>
      </c>
      <c r="H241" s="18">
        <v>0</v>
      </c>
      <c r="I241" s="18">
        <f t="shared" si="36"/>
        <v>527219.03</v>
      </c>
      <c r="J241" s="18">
        <f t="shared" si="37"/>
        <v>483451.99999999988</v>
      </c>
      <c r="K241" s="37">
        <f t="shared" si="38"/>
        <v>0.47834753906026173</v>
      </c>
      <c r="L241" s="37">
        <f t="shared" si="39"/>
        <v>-0.95743956369264882</v>
      </c>
      <c r="M241" s="37">
        <f t="shared" si="40"/>
        <v>-0.37401704687231407</v>
      </c>
    </row>
    <row r="242" spans="1:13" x14ac:dyDescent="0.2">
      <c r="A242" s="17"/>
      <c r="B242" s="43" t="s">
        <v>163</v>
      </c>
      <c r="C242" s="17" t="s">
        <v>164</v>
      </c>
      <c r="D242" s="18">
        <v>41264.1</v>
      </c>
      <c r="E242" s="18">
        <v>156060.28000000003</v>
      </c>
      <c r="F242" s="18">
        <v>9465.7199999999993</v>
      </c>
      <c r="G242" s="18">
        <v>98842.890000000029</v>
      </c>
      <c r="H242" s="18">
        <v>0</v>
      </c>
      <c r="I242" s="18">
        <f t="shared" si="36"/>
        <v>98842.890000000029</v>
      </c>
      <c r="J242" s="18">
        <f t="shared" si="37"/>
        <v>57217.39</v>
      </c>
      <c r="K242" s="37">
        <f t="shared" si="38"/>
        <v>0.36663646893367097</v>
      </c>
      <c r="L242" s="37">
        <f t="shared" si="39"/>
        <v>-0.93934574511848878</v>
      </c>
      <c r="M242" s="37">
        <f t="shared" si="40"/>
        <v>-0.2399637627204052</v>
      </c>
    </row>
    <row r="243" spans="1:13" x14ac:dyDescent="0.2">
      <c r="A243" s="17"/>
      <c r="B243" s="43" t="s">
        <v>165</v>
      </c>
      <c r="C243" s="17" t="s">
        <v>166</v>
      </c>
      <c r="D243" s="18">
        <v>-5584724.3500000006</v>
      </c>
      <c r="E243" s="18">
        <v>461325.65</v>
      </c>
      <c r="F243" s="18">
        <v>29551.759999999998</v>
      </c>
      <c r="G243" s="18">
        <v>198113.93</v>
      </c>
      <c r="H243" s="18">
        <v>54293.81</v>
      </c>
      <c r="I243" s="18">
        <f t="shared" si="36"/>
        <v>252407.74</v>
      </c>
      <c r="J243" s="18">
        <f t="shared" si="37"/>
        <v>208917.91000000003</v>
      </c>
      <c r="K243" s="37">
        <f t="shared" si="38"/>
        <v>0.45286428361397207</v>
      </c>
      <c r="L243" s="37">
        <f t="shared" si="39"/>
        <v>-0.93594164989525297</v>
      </c>
      <c r="M243" s="37">
        <f t="shared" si="40"/>
        <v>-0.48466616586352834</v>
      </c>
    </row>
    <row r="244" spans="1:13" x14ac:dyDescent="0.2">
      <c r="A244" s="17"/>
      <c r="B244" s="43" t="s">
        <v>430</v>
      </c>
      <c r="C244" s="17" t="s">
        <v>431</v>
      </c>
      <c r="D244" s="18">
        <v>280000</v>
      </c>
      <c r="E244" s="18">
        <v>280000</v>
      </c>
      <c r="F244" s="18">
        <v>0</v>
      </c>
      <c r="G244" s="18">
        <v>0</v>
      </c>
      <c r="H244" s="18">
        <v>0</v>
      </c>
      <c r="I244" s="18">
        <f t="shared" si="36"/>
        <v>0</v>
      </c>
      <c r="J244" s="18">
        <f t="shared" si="37"/>
        <v>280000</v>
      </c>
      <c r="K244" s="37">
        <f t="shared" si="38"/>
        <v>1</v>
      </c>
      <c r="L244" s="37">
        <f t="shared" si="39"/>
        <v>-1</v>
      </c>
      <c r="M244" s="37">
        <f t="shared" si="40"/>
        <v>-1</v>
      </c>
    </row>
    <row r="245" spans="1:13" x14ac:dyDescent="0.2">
      <c r="A245" s="17"/>
      <c r="B245" s="43" t="s">
        <v>171</v>
      </c>
      <c r="C245" s="17" t="s">
        <v>172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f t="shared" si="36"/>
        <v>0</v>
      </c>
      <c r="J245" s="18">
        <f t="shared" si="37"/>
        <v>0</v>
      </c>
      <c r="K245" s="37" t="str">
        <f t="shared" si="38"/>
        <v>NA</v>
      </c>
      <c r="L245" s="37" t="str">
        <f t="shared" si="39"/>
        <v>NA</v>
      </c>
      <c r="M245" s="37" t="str">
        <f t="shared" si="40"/>
        <v>NA</v>
      </c>
    </row>
    <row r="246" spans="1:13" x14ac:dyDescent="0.2">
      <c r="A246" s="17"/>
      <c r="B246" s="43" t="s">
        <v>272</v>
      </c>
      <c r="C246" s="17" t="s">
        <v>273</v>
      </c>
      <c r="F246" s="18">
        <v>0</v>
      </c>
      <c r="G246" s="18">
        <v>0</v>
      </c>
      <c r="H246" s="18">
        <v>0</v>
      </c>
      <c r="I246" s="18">
        <f t="shared" si="36"/>
        <v>0</v>
      </c>
      <c r="J246" s="18">
        <f t="shared" si="37"/>
        <v>0</v>
      </c>
      <c r="K246" s="37" t="str">
        <f t="shared" si="38"/>
        <v>NA</v>
      </c>
      <c r="L246" s="37" t="str">
        <f t="shared" si="39"/>
        <v>NA</v>
      </c>
      <c r="M246" s="37" t="str">
        <f t="shared" si="40"/>
        <v>NA</v>
      </c>
    </row>
    <row r="247" spans="1:13" x14ac:dyDescent="0.2">
      <c r="A247" s="17"/>
      <c r="B247" s="43" t="s">
        <v>179</v>
      </c>
      <c r="C247" s="17" t="s">
        <v>180</v>
      </c>
      <c r="D247" s="18">
        <v>6658.7699999999995</v>
      </c>
      <c r="E247" s="18">
        <v>25083.77</v>
      </c>
      <c r="F247" s="18">
        <v>0</v>
      </c>
      <c r="G247" s="18">
        <v>52.49</v>
      </c>
      <c r="H247" s="18">
        <v>0</v>
      </c>
      <c r="I247" s="18">
        <f t="shared" si="36"/>
        <v>52.49</v>
      </c>
      <c r="J247" s="18">
        <f t="shared" si="37"/>
        <v>25031.279999999999</v>
      </c>
      <c r="K247" s="37">
        <f t="shared" si="38"/>
        <v>0.9979074118443918</v>
      </c>
      <c r="L247" s="37">
        <f t="shared" si="39"/>
        <v>-1</v>
      </c>
      <c r="M247" s="37">
        <f t="shared" si="40"/>
        <v>-0.99748889421327014</v>
      </c>
    </row>
    <row r="248" spans="1:13" x14ac:dyDescent="0.2">
      <c r="A248" s="17"/>
      <c r="B248" s="43" t="s">
        <v>181</v>
      </c>
      <c r="C248" s="17" t="s">
        <v>182</v>
      </c>
      <c r="D248" s="18">
        <v>0</v>
      </c>
      <c r="E248" s="18">
        <v>2000</v>
      </c>
      <c r="F248" s="18">
        <v>0</v>
      </c>
      <c r="G248" s="18">
        <v>0</v>
      </c>
      <c r="H248" s="18">
        <v>0</v>
      </c>
      <c r="I248" s="18">
        <f t="shared" si="36"/>
        <v>0</v>
      </c>
      <c r="J248" s="18">
        <f t="shared" si="37"/>
        <v>2000</v>
      </c>
      <c r="K248" s="37">
        <f t="shared" si="38"/>
        <v>1</v>
      </c>
      <c r="L248" s="37">
        <f t="shared" si="39"/>
        <v>-1</v>
      </c>
      <c r="M248" s="37">
        <f t="shared" si="40"/>
        <v>-1</v>
      </c>
    </row>
    <row r="249" spans="1:13" x14ac:dyDescent="0.2">
      <c r="A249" s="17"/>
      <c r="B249" s="43" t="s">
        <v>183</v>
      </c>
      <c r="C249" s="17" t="s">
        <v>184</v>
      </c>
      <c r="D249" s="18">
        <v>23369.84</v>
      </c>
      <c r="E249" s="18">
        <v>43069.84</v>
      </c>
      <c r="F249" s="18">
        <v>0</v>
      </c>
      <c r="G249" s="18">
        <v>15464.91</v>
      </c>
      <c r="H249" s="18">
        <v>0</v>
      </c>
      <c r="I249" s="18">
        <f t="shared" si="36"/>
        <v>15464.91</v>
      </c>
      <c r="J249" s="18">
        <f t="shared" si="37"/>
        <v>27604.929999999997</v>
      </c>
      <c r="K249" s="37">
        <f t="shared" si="38"/>
        <v>0.6409341200245926</v>
      </c>
      <c r="L249" s="37">
        <f t="shared" si="39"/>
        <v>-1</v>
      </c>
      <c r="M249" s="37">
        <f t="shared" si="40"/>
        <v>-0.56912094402951119</v>
      </c>
    </row>
    <row r="250" spans="1:13" x14ac:dyDescent="0.2">
      <c r="A250" s="17"/>
      <c r="B250" s="43" t="s">
        <v>189</v>
      </c>
      <c r="C250" s="17" t="s">
        <v>190</v>
      </c>
      <c r="D250" s="18">
        <v>181467.06</v>
      </c>
      <c r="E250" s="18">
        <v>222315.1</v>
      </c>
      <c r="F250" s="18">
        <v>409.98</v>
      </c>
      <c r="G250" s="18">
        <v>15650.82</v>
      </c>
      <c r="H250" s="18">
        <v>5793.67</v>
      </c>
      <c r="I250" s="18">
        <f t="shared" si="36"/>
        <v>21444.489999999998</v>
      </c>
      <c r="J250" s="18">
        <f t="shared" si="37"/>
        <v>200870.61000000002</v>
      </c>
      <c r="K250" s="37">
        <f t="shared" si="38"/>
        <v>0.9035401104108538</v>
      </c>
      <c r="L250" s="37">
        <f t="shared" si="39"/>
        <v>-0.99815586075799612</v>
      </c>
      <c r="M250" s="37">
        <f t="shared" si="40"/>
        <v>-0.91552088004818388</v>
      </c>
    </row>
    <row r="251" spans="1:13" x14ac:dyDescent="0.2">
      <c r="A251" s="17"/>
      <c r="B251" s="43" t="s">
        <v>191</v>
      </c>
      <c r="C251" s="17" t="s">
        <v>192</v>
      </c>
      <c r="D251" s="18">
        <v>25659.040000000001</v>
      </c>
      <c r="E251" s="18">
        <v>24109.040000000001</v>
      </c>
      <c r="F251" s="18">
        <v>83.15</v>
      </c>
      <c r="G251" s="18">
        <v>367.59</v>
      </c>
      <c r="H251" s="18">
        <v>0</v>
      </c>
      <c r="I251" s="18">
        <f t="shared" si="36"/>
        <v>367.59</v>
      </c>
      <c r="J251" s="18">
        <f t="shared" si="37"/>
        <v>23741.45</v>
      </c>
      <c r="K251" s="37">
        <f t="shared" si="38"/>
        <v>0.98475302210291238</v>
      </c>
      <c r="L251" s="37">
        <f t="shared" si="39"/>
        <v>-0.99655108623155453</v>
      </c>
      <c r="M251" s="37">
        <f t="shared" si="40"/>
        <v>-0.98170362652349497</v>
      </c>
    </row>
    <row r="252" spans="1:13" x14ac:dyDescent="0.2">
      <c r="A252" s="17"/>
      <c r="B252" s="43" t="s">
        <v>193</v>
      </c>
      <c r="C252" s="17" t="s">
        <v>194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f t="shared" si="36"/>
        <v>0</v>
      </c>
      <c r="J252" s="18">
        <f t="shared" si="37"/>
        <v>0</v>
      </c>
      <c r="K252" s="37" t="str">
        <f t="shared" si="38"/>
        <v>NA</v>
      </c>
      <c r="L252" s="37" t="str">
        <f t="shared" si="39"/>
        <v>NA</v>
      </c>
      <c r="M252" s="37" t="str">
        <f t="shared" si="40"/>
        <v>NA</v>
      </c>
    </row>
    <row r="253" spans="1:13" x14ac:dyDescent="0.2">
      <c r="A253" s="17"/>
      <c r="B253" s="43" t="s">
        <v>195</v>
      </c>
      <c r="C253" s="17" t="s">
        <v>196</v>
      </c>
      <c r="D253" s="18">
        <v>19036.190000000002</v>
      </c>
      <c r="E253" s="18">
        <v>71871.19</v>
      </c>
      <c r="F253" s="18">
        <v>0</v>
      </c>
      <c r="G253" s="18">
        <v>2228.1</v>
      </c>
      <c r="H253" s="18">
        <v>107.93</v>
      </c>
      <c r="I253" s="18">
        <f t="shared" si="36"/>
        <v>2336.0299999999997</v>
      </c>
      <c r="J253" s="18">
        <f t="shared" si="37"/>
        <v>69535.16</v>
      </c>
      <c r="K253" s="37">
        <f t="shared" si="38"/>
        <v>0.96749699010131873</v>
      </c>
      <c r="L253" s="37">
        <f t="shared" si="39"/>
        <v>-1</v>
      </c>
      <c r="M253" s="37">
        <f t="shared" si="40"/>
        <v>-0.96279844538541803</v>
      </c>
    </row>
    <row r="254" spans="1:13" x14ac:dyDescent="0.2">
      <c r="A254" s="17"/>
      <c r="B254" s="43" t="s">
        <v>197</v>
      </c>
      <c r="C254" s="17" t="s">
        <v>198</v>
      </c>
      <c r="D254" s="18">
        <v>107261.19</v>
      </c>
      <c r="E254" s="18">
        <v>277376.71000000002</v>
      </c>
      <c r="F254" s="18">
        <v>0</v>
      </c>
      <c r="G254" s="18">
        <v>87747.95</v>
      </c>
      <c r="H254" s="18">
        <v>24692.04</v>
      </c>
      <c r="I254" s="18">
        <f t="shared" si="36"/>
        <v>112439.98999999999</v>
      </c>
      <c r="J254" s="18">
        <f t="shared" si="37"/>
        <v>164936.72000000003</v>
      </c>
      <c r="K254" s="37">
        <f t="shared" si="38"/>
        <v>0.59463074603487809</v>
      </c>
      <c r="L254" s="37">
        <f t="shared" si="39"/>
        <v>-1</v>
      </c>
      <c r="M254" s="37">
        <f t="shared" si="40"/>
        <v>-0.6203807450164075</v>
      </c>
    </row>
    <row r="255" spans="1:13" x14ac:dyDescent="0.2">
      <c r="A255" s="17"/>
      <c r="B255" s="43" t="s">
        <v>203</v>
      </c>
      <c r="C255" s="17" t="s">
        <v>204</v>
      </c>
      <c r="D255" s="18">
        <v>0</v>
      </c>
      <c r="E255" s="18">
        <v>2000</v>
      </c>
      <c r="F255" s="18">
        <v>0</v>
      </c>
      <c r="G255" s="18">
        <v>0</v>
      </c>
      <c r="H255" s="18">
        <v>0</v>
      </c>
      <c r="I255" s="18">
        <f t="shared" si="36"/>
        <v>0</v>
      </c>
      <c r="J255" s="18">
        <f t="shared" si="37"/>
        <v>2000</v>
      </c>
      <c r="K255" s="37">
        <f t="shared" si="38"/>
        <v>1</v>
      </c>
      <c r="L255" s="37">
        <f t="shared" si="39"/>
        <v>-1</v>
      </c>
      <c r="M255" s="37">
        <f t="shared" si="40"/>
        <v>-1</v>
      </c>
    </row>
    <row r="256" spans="1:13" x14ac:dyDescent="0.2">
      <c r="A256" s="17"/>
      <c r="B256" s="43" t="s">
        <v>213</v>
      </c>
      <c r="C256" s="17" t="s">
        <v>214</v>
      </c>
      <c r="D256" s="18">
        <v>30922.3</v>
      </c>
      <c r="E256" s="18">
        <v>45922.3</v>
      </c>
      <c r="F256" s="18">
        <v>0</v>
      </c>
      <c r="G256" s="18">
        <v>6625</v>
      </c>
      <c r="H256" s="18">
        <v>0</v>
      </c>
      <c r="I256" s="18">
        <f t="shared" si="36"/>
        <v>6625</v>
      </c>
      <c r="J256" s="18">
        <f t="shared" si="37"/>
        <v>39297.300000000003</v>
      </c>
      <c r="K256" s="37">
        <f t="shared" si="38"/>
        <v>0.85573457775416306</v>
      </c>
      <c r="L256" s="37">
        <f t="shared" si="39"/>
        <v>-1</v>
      </c>
      <c r="M256" s="37">
        <f t="shared" si="40"/>
        <v>-0.82688149330499561</v>
      </c>
    </row>
    <row r="257" spans="1:13" x14ac:dyDescent="0.2">
      <c r="A257" s="17"/>
      <c r="B257" s="43" t="s">
        <v>432</v>
      </c>
      <c r="C257" s="17" t="s">
        <v>433</v>
      </c>
      <c r="D257" s="18">
        <v>83480</v>
      </c>
      <c r="E257" s="18">
        <v>83480</v>
      </c>
      <c r="F257" s="18">
        <v>0</v>
      </c>
      <c r="G257" s="18">
        <v>0</v>
      </c>
      <c r="H257" s="18">
        <v>0</v>
      </c>
      <c r="I257" s="18">
        <f t="shared" si="36"/>
        <v>0</v>
      </c>
      <c r="J257" s="18">
        <f t="shared" si="37"/>
        <v>83480</v>
      </c>
      <c r="K257" s="37">
        <f t="shared" si="38"/>
        <v>1</v>
      </c>
      <c r="L257" s="37">
        <f t="shared" si="39"/>
        <v>-1</v>
      </c>
      <c r="M257" s="37">
        <f t="shared" si="40"/>
        <v>-1</v>
      </c>
    </row>
    <row r="258" spans="1:13" x14ac:dyDescent="0.2">
      <c r="A258" s="17"/>
      <c r="B258" s="43" t="s">
        <v>215</v>
      </c>
      <c r="C258" s="17" t="s">
        <v>216</v>
      </c>
      <c r="F258" s="18">
        <v>0</v>
      </c>
      <c r="G258" s="18">
        <v>0</v>
      </c>
      <c r="H258" s="18">
        <v>0</v>
      </c>
      <c r="I258" s="18">
        <f t="shared" si="36"/>
        <v>0</v>
      </c>
      <c r="J258" s="18">
        <f t="shared" si="37"/>
        <v>0</v>
      </c>
      <c r="K258" s="37" t="str">
        <f t="shared" si="38"/>
        <v>NA</v>
      </c>
      <c r="L258" s="37" t="str">
        <f t="shared" si="39"/>
        <v>NA</v>
      </c>
      <c r="M258" s="37" t="str">
        <f t="shared" si="40"/>
        <v>NA</v>
      </c>
    </row>
    <row r="259" spans="1:13" x14ac:dyDescent="0.2">
      <c r="A259" s="71" t="s">
        <v>434</v>
      </c>
      <c r="B259" s="72"/>
      <c r="C259" s="71"/>
      <c r="D259" s="59">
        <v>1348801.5099999972</v>
      </c>
      <c r="E259" s="59">
        <v>11288190.039999997</v>
      </c>
      <c r="F259" s="59">
        <v>348879.13999999996</v>
      </c>
      <c r="G259" s="59">
        <v>3485659.5900000008</v>
      </c>
      <c r="H259" s="59">
        <v>84887.45</v>
      </c>
      <c r="I259" s="59">
        <f t="shared" si="36"/>
        <v>3570547.040000001</v>
      </c>
      <c r="J259" s="59">
        <f t="shared" si="37"/>
        <v>7717642.9999999963</v>
      </c>
      <c r="K259" s="60">
        <f t="shared" si="38"/>
        <v>0.68369180290660647</v>
      </c>
      <c r="L259" s="60">
        <f t="shared" si="39"/>
        <v>-0.96909343847297591</v>
      </c>
      <c r="M259" s="60">
        <f t="shared" si="40"/>
        <v>-0.62945419122302426</v>
      </c>
    </row>
    <row r="260" spans="1:13" x14ac:dyDescent="0.2">
      <c r="A260" s="17" t="s">
        <v>264</v>
      </c>
      <c r="B260" s="43" t="s">
        <v>110</v>
      </c>
      <c r="C260" s="17" t="s">
        <v>111</v>
      </c>
      <c r="F260" s="18">
        <v>0</v>
      </c>
      <c r="G260" s="18">
        <v>0</v>
      </c>
      <c r="H260" s="18">
        <v>0</v>
      </c>
      <c r="I260" s="18">
        <f t="shared" si="36"/>
        <v>0</v>
      </c>
      <c r="J260" s="18">
        <f t="shared" si="37"/>
        <v>0</v>
      </c>
      <c r="K260" s="37" t="str">
        <f t="shared" si="38"/>
        <v>NA</v>
      </c>
      <c r="L260" s="37" t="str">
        <f t="shared" si="39"/>
        <v>NA</v>
      </c>
      <c r="M260" s="37" t="str">
        <f t="shared" si="40"/>
        <v>NA</v>
      </c>
    </row>
    <row r="261" spans="1:13" x14ac:dyDescent="0.2">
      <c r="A261" s="17"/>
      <c r="B261" s="43" t="s">
        <v>265</v>
      </c>
      <c r="C261" s="17" t="s">
        <v>266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f t="shared" si="36"/>
        <v>0</v>
      </c>
      <c r="J261" s="18">
        <f t="shared" si="37"/>
        <v>0</v>
      </c>
      <c r="K261" s="37" t="str">
        <f t="shared" si="38"/>
        <v>NA</v>
      </c>
      <c r="L261" s="37" t="str">
        <f t="shared" si="39"/>
        <v>NA</v>
      </c>
      <c r="M261" s="37" t="str">
        <f t="shared" si="40"/>
        <v>NA</v>
      </c>
    </row>
    <row r="262" spans="1:13" x14ac:dyDescent="0.2">
      <c r="A262" s="17"/>
      <c r="B262" s="43" t="s">
        <v>267</v>
      </c>
      <c r="C262" s="17" t="s">
        <v>268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f t="shared" si="36"/>
        <v>0</v>
      </c>
      <c r="J262" s="18">
        <f t="shared" si="37"/>
        <v>0</v>
      </c>
      <c r="K262" s="37" t="str">
        <f t="shared" si="38"/>
        <v>NA</v>
      </c>
      <c r="L262" s="37" t="str">
        <f t="shared" si="39"/>
        <v>NA</v>
      </c>
      <c r="M262" s="37" t="str">
        <f t="shared" si="40"/>
        <v>NA</v>
      </c>
    </row>
    <row r="263" spans="1:13" x14ac:dyDescent="0.2">
      <c r="A263" s="17"/>
      <c r="B263" s="43" t="s">
        <v>249</v>
      </c>
      <c r="C263" s="17" t="s">
        <v>250</v>
      </c>
      <c r="D263" s="18">
        <v>20944</v>
      </c>
      <c r="E263" s="18">
        <v>20944</v>
      </c>
      <c r="F263" s="18">
        <v>0</v>
      </c>
      <c r="G263" s="18">
        <v>0</v>
      </c>
      <c r="H263" s="18">
        <v>0</v>
      </c>
      <c r="I263" s="18">
        <f t="shared" si="36"/>
        <v>0</v>
      </c>
      <c r="J263" s="18">
        <f t="shared" si="37"/>
        <v>20944</v>
      </c>
      <c r="K263" s="37">
        <f t="shared" si="38"/>
        <v>1</v>
      </c>
      <c r="L263" s="37">
        <f t="shared" si="39"/>
        <v>-1</v>
      </c>
      <c r="M263" s="37">
        <f t="shared" si="40"/>
        <v>-1</v>
      </c>
    </row>
    <row r="264" spans="1:13" x14ac:dyDescent="0.2">
      <c r="A264" s="17"/>
      <c r="B264" s="43" t="s">
        <v>127</v>
      </c>
      <c r="C264" s="17" t="s">
        <v>128</v>
      </c>
      <c r="D264" s="18">
        <v>-88890.549999999988</v>
      </c>
      <c r="E264" s="18">
        <v>-81635.549999999988</v>
      </c>
      <c r="F264" s="18">
        <v>4167.5</v>
      </c>
      <c r="G264" s="18">
        <v>55246.16</v>
      </c>
      <c r="H264" s="18">
        <v>0</v>
      </c>
      <c r="I264" s="18">
        <f t="shared" si="36"/>
        <v>55246.16</v>
      </c>
      <c r="J264" s="18">
        <f t="shared" si="37"/>
        <v>-136881.71</v>
      </c>
      <c r="K264" s="37">
        <f t="shared" si="38"/>
        <v>1.6767414441380013</v>
      </c>
      <c r="L264" s="37">
        <f t="shared" si="39"/>
        <v>-1.0510500633608766</v>
      </c>
      <c r="M264" s="37">
        <f t="shared" si="40"/>
        <v>-1.8120897329656016</v>
      </c>
    </row>
    <row r="265" spans="1:13" x14ac:dyDescent="0.2">
      <c r="A265" s="17"/>
      <c r="B265" s="43" t="s">
        <v>141</v>
      </c>
      <c r="C265" s="17" t="s">
        <v>142</v>
      </c>
      <c r="D265" s="18">
        <v>112992.09</v>
      </c>
      <c r="E265" s="18">
        <v>543992.09</v>
      </c>
      <c r="F265" s="18">
        <v>0</v>
      </c>
      <c r="G265" s="18">
        <v>0</v>
      </c>
      <c r="H265" s="18">
        <v>0</v>
      </c>
      <c r="I265" s="18">
        <f t="shared" si="36"/>
        <v>0</v>
      </c>
      <c r="J265" s="18">
        <f t="shared" si="37"/>
        <v>543992.09</v>
      </c>
      <c r="K265" s="37">
        <f t="shared" si="38"/>
        <v>1</v>
      </c>
      <c r="L265" s="37">
        <f t="shared" si="39"/>
        <v>-1</v>
      </c>
      <c r="M265" s="37">
        <f t="shared" si="40"/>
        <v>-1</v>
      </c>
    </row>
    <row r="266" spans="1:13" x14ac:dyDescent="0.2">
      <c r="A266" s="17"/>
      <c r="B266" s="43" t="s">
        <v>231</v>
      </c>
      <c r="C266" s="17" t="s">
        <v>232</v>
      </c>
      <c r="D266" s="18">
        <v>1067668.2300000002</v>
      </c>
      <c r="E266" s="18">
        <v>1058729.2300000002</v>
      </c>
      <c r="F266" s="18">
        <v>63718.96</v>
      </c>
      <c r="G266" s="18">
        <v>570779.29</v>
      </c>
      <c r="H266" s="18">
        <v>0</v>
      </c>
      <c r="I266" s="18">
        <f t="shared" si="36"/>
        <v>570779.29</v>
      </c>
      <c r="J266" s="18">
        <f t="shared" si="37"/>
        <v>487949.94000000018</v>
      </c>
      <c r="K266" s="37">
        <f t="shared" si="38"/>
        <v>0.46088265646543081</v>
      </c>
      <c r="L266" s="37">
        <f t="shared" si="39"/>
        <v>-0.93981562216809678</v>
      </c>
      <c r="M266" s="37">
        <f t="shared" si="40"/>
        <v>-0.35305918775851697</v>
      </c>
    </row>
    <row r="267" spans="1:13" x14ac:dyDescent="0.2">
      <c r="A267" s="17"/>
      <c r="B267" s="43" t="s">
        <v>143</v>
      </c>
      <c r="C267" s="17" t="s">
        <v>144</v>
      </c>
      <c r="D267" s="18">
        <v>1700000</v>
      </c>
      <c r="E267" s="18">
        <v>3400000</v>
      </c>
      <c r="F267" s="18">
        <v>0</v>
      </c>
      <c r="G267" s="18">
        <v>0</v>
      </c>
      <c r="H267" s="18">
        <v>0</v>
      </c>
      <c r="I267" s="18">
        <f t="shared" si="36"/>
        <v>0</v>
      </c>
      <c r="J267" s="18">
        <f t="shared" si="37"/>
        <v>3400000</v>
      </c>
      <c r="K267" s="37">
        <f t="shared" si="38"/>
        <v>1</v>
      </c>
      <c r="L267" s="37">
        <f t="shared" si="39"/>
        <v>-1</v>
      </c>
      <c r="M267" s="37">
        <f t="shared" si="40"/>
        <v>-1</v>
      </c>
    </row>
    <row r="268" spans="1:13" x14ac:dyDescent="0.2">
      <c r="A268" s="17"/>
      <c r="B268" s="43" t="s">
        <v>147</v>
      </c>
      <c r="C268" s="17" t="s">
        <v>148</v>
      </c>
      <c r="D268" s="18">
        <v>170746</v>
      </c>
      <c r="E268" s="18">
        <v>170746</v>
      </c>
      <c r="F268" s="18">
        <v>0</v>
      </c>
      <c r="G268" s="18">
        <v>0</v>
      </c>
      <c r="H268" s="18">
        <v>0</v>
      </c>
      <c r="I268" s="18">
        <f t="shared" si="36"/>
        <v>0</v>
      </c>
      <c r="J268" s="18">
        <f t="shared" si="37"/>
        <v>170746</v>
      </c>
      <c r="K268" s="37">
        <f t="shared" si="38"/>
        <v>1</v>
      </c>
      <c r="L268" s="37">
        <f t="shared" si="39"/>
        <v>-1</v>
      </c>
      <c r="M268" s="37">
        <f t="shared" si="40"/>
        <v>-1</v>
      </c>
    </row>
    <row r="269" spans="1:13" x14ac:dyDescent="0.2">
      <c r="A269" s="17"/>
      <c r="B269" s="43" t="s">
        <v>149</v>
      </c>
      <c r="C269" s="17" t="s">
        <v>150</v>
      </c>
      <c r="D269" s="18">
        <v>16893.080000000002</v>
      </c>
      <c r="E269" s="18">
        <v>73593.08</v>
      </c>
      <c r="F269" s="18">
        <v>16504.25</v>
      </c>
      <c r="G269" s="18">
        <v>125651.75</v>
      </c>
      <c r="H269" s="18">
        <v>0</v>
      </c>
      <c r="I269" s="18">
        <f t="shared" si="36"/>
        <v>125651.75</v>
      </c>
      <c r="J269" s="18">
        <f t="shared" si="37"/>
        <v>-52058.67</v>
      </c>
      <c r="K269" s="37">
        <f t="shared" si="38"/>
        <v>-0.70738539547468315</v>
      </c>
      <c r="L269" s="37">
        <f t="shared" si="39"/>
        <v>-0.77573638717118509</v>
      </c>
      <c r="M269" s="37">
        <f t="shared" si="40"/>
        <v>1.0488624745696196</v>
      </c>
    </row>
    <row r="270" spans="1:13" x14ac:dyDescent="0.2">
      <c r="A270" s="17"/>
      <c r="B270" s="43" t="s">
        <v>151</v>
      </c>
      <c r="C270" s="17" t="s">
        <v>152</v>
      </c>
      <c r="D270" s="18">
        <v>30009.57</v>
      </c>
      <c r="E270" s="18">
        <v>119755.24000000002</v>
      </c>
      <c r="F270" s="18">
        <v>16747.98</v>
      </c>
      <c r="G270" s="18">
        <v>153697.45000000001</v>
      </c>
      <c r="H270" s="18">
        <v>0</v>
      </c>
      <c r="I270" s="18">
        <f t="shared" si="36"/>
        <v>153697.45000000001</v>
      </c>
      <c r="J270" s="18">
        <f t="shared" si="37"/>
        <v>-33942.209999999992</v>
      </c>
      <c r="K270" s="37">
        <f t="shared" si="38"/>
        <v>-0.28342985242232394</v>
      </c>
      <c r="L270" s="37">
        <f t="shared" si="39"/>
        <v>-0.86014824904530285</v>
      </c>
      <c r="M270" s="37">
        <f t="shared" si="40"/>
        <v>0.54011582290678894</v>
      </c>
    </row>
    <row r="271" spans="1:13" x14ac:dyDescent="0.2">
      <c r="A271" s="17"/>
      <c r="B271" s="43" t="s">
        <v>163</v>
      </c>
      <c r="C271" s="17" t="s">
        <v>164</v>
      </c>
      <c r="D271" s="18">
        <v>77774.880000000019</v>
      </c>
      <c r="E271" s="18">
        <v>134203.45000000001</v>
      </c>
      <c r="F271" s="18">
        <v>3149.1199999999994</v>
      </c>
      <c r="G271" s="18">
        <v>30269.82</v>
      </c>
      <c r="H271" s="18">
        <v>0</v>
      </c>
      <c r="I271" s="18">
        <f t="shared" si="36"/>
        <v>30269.82</v>
      </c>
      <c r="J271" s="18">
        <f t="shared" si="37"/>
        <v>103933.63</v>
      </c>
      <c r="K271" s="37">
        <f t="shared" si="38"/>
        <v>0.77444827238047897</v>
      </c>
      <c r="L271" s="37">
        <f t="shared" si="39"/>
        <v>-0.97653473140966196</v>
      </c>
      <c r="M271" s="37">
        <f t="shared" si="40"/>
        <v>-0.72933792685657484</v>
      </c>
    </row>
    <row r="272" spans="1:13" x14ac:dyDescent="0.2">
      <c r="A272" s="17"/>
      <c r="B272" s="43" t="s">
        <v>165</v>
      </c>
      <c r="C272" s="17" t="s">
        <v>166</v>
      </c>
      <c r="D272" s="18">
        <v>26743430.890000001</v>
      </c>
      <c r="E272" s="18">
        <v>1236312.4000000001</v>
      </c>
      <c r="F272" s="18">
        <v>0</v>
      </c>
      <c r="G272" s="18">
        <v>0</v>
      </c>
      <c r="H272" s="18">
        <v>0</v>
      </c>
      <c r="I272" s="18">
        <f t="shared" si="36"/>
        <v>0</v>
      </c>
      <c r="J272" s="18">
        <f t="shared" si="37"/>
        <v>1236312.4000000001</v>
      </c>
      <c r="K272" s="37">
        <f t="shared" si="38"/>
        <v>1</v>
      </c>
      <c r="L272" s="37">
        <f t="shared" si="39"/>
        <v>-1</v>
      </c>
      <c r="M272" s="37">
        <f t="shared" si="40"/>
        <v>-1</v>
      </c>
    </row>
    <row r="273" spans="1:13" x14ac:dyDescent="0.2">
      <c r="A273" s="17"/>
      <c r="B273" s="43" t="s">
        <v>430</v>
      </c>
      <c r="C273" s="17" t="s">
        <v>431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f t="shared" si="36"/>
        <v>0</v>
      </c>
      <c r="J273" s="18">
        <f t="shared" si="37"/>
        <v>0</v>
      </c>
      <c r="K273" s="37" t="str">
        <f t="shared" si="38"/>
        <v>NA</v>
      </c>
      <c r="L273" s="37" t="str">
        <f t="shared" si="39"/>
        <v>NA</v>
      </c>
      <c r="M273" s="37" t="str">
        <f t="shared" si="40"/>
        <v>NA</v>
      </c>
    </row>
    <row r="274" spans="1:13" x14ac:dyDescent="0.2">
      <c r="A274" s="17"/>
      <c r="B274" s="43" t="s">
        <v>177</v>
      </c>
      <c r="C274" s="17" t="s">
        <v>178</v>
      </c>
      <c r="D274" s="18">
        <v>0</v>
      </c>
      <c r="E274" s="18">
        <v>1650</v>
      </c>
      <c r="F274" s="18">
        <v>0</v>
      </c>
      <c r="G274" s="18">
        <v>144.74</v>
      </c>
      <c r="H274" s="18">
        <v>1438.18</v>
      </c>
      <c r="I274" s="18">
        <f t="shared" si="36"/>
        <v>1582.92</v>
      </c>
      <c r="J274" s="18">
        <f t="shared" si="37"/>
        <v>67.079999999999927</v>
      </c>
      <c r="K274" s="37">
        <f t="shared" si="38"/>
        <v>4.0654545454545409E-2</v>
      </c>
      <c r="L274" s="37">
        <f t="shared" si="39"/>
        <v>-1</v>
      </c>
      <c r="M274" s="37">
        <f t="shared" si="40"/>
        <v>-0.89473454545454545</v>
      </c>
    </row>
    <row r="275" spans="1:13" x14ac:dyDescent="0.2">
      <c r="A275" s="17"/>
      <c r="B275" s="43" t="s">
        <v>181</v>
      </c>
      <c r="C275" s="17" t="s">
        <v>182</v>
      </c>
      <c r="D275" s="18">
        <v>275433</v>
      </c>
      <c r="E275" s="18">
        <v>0</v>
      </c>
      <c r="F275" s="18">
        <v>0</v>
      </c>
      <c r="G275" s="18">
        <v>0</v>
      </c>
      <c r="H275" s="18">
        <v>0</v>
      </c>
      <c r="I275" s="18">
        <f t="shared" si="36"/>
        <v>0</v>
      </c>
      <c r="J275" s="18">
        <f t="shared" si="37"/>
        <v>0</v>
      </c>
      <c r="K275" s="37" t="str">
        <f t="shared" si="38"/>
        <v>NA</v>
      </c>
      <c r="L275" s="37" t="str">
        <f t="shared" si="39"/>
        <v>NA</v>
      </c>
      <c r="M275" s="37" t="str">
        <f t="shared" si="40"/>
        <v>NA</v>
      </c>
    </row>
    <row r="276" spans="1:13" x14ac:dyDescent="0.2">
      <c r="A276" s="17"/>
      <c r="B276" s="43" t="s">
        <v>183</v>
      </c>
      <c r="C276" s="17" t="s">
        <v>184</v>
      </c>
      <c r="D276" s="18">
        <v>7478</v>
      </c>
      <c r="E276" s="18">
        <v>7478</v>
      </c>
      <c r="F276" s="18">
        <v>0</v>
      </c>
      <c r="G276" s="18">
        <v>-14.5</v>
      </c>
      <c r="H276" s="18">
        <v>0</v>
      </c>
      <c r="I276" s="18">
        <f t="shared" si="36"/>
        <v>-14.5</v>
      </c>
      <c r="J276" s="18">
        <f t="shared" si="37"/>
        <v>7492.5</v>
      </c>
      <c r="K276" s="37">
        <f t="shared" si="38"/>
        <v>1.0019390211286441</v>
      </c>
      <c r="L276" s="37">
        <f t="shared" si="39"/>
        <v>-1</v>
      </c>
      <c r="M276" s="37">
        <f t="shared" si="40"/>
        <v>-1.0023268253543729</v>
      </c>
    </row>
    <row r="277" spans="1:13" x14ac:dyDescent="0.2">
      <c r="A277" s="17"/>
      <c r="B277" s="43" t="s">
        <v>187</v>
      </c>
      <c r="C277" s="17" t="s">
        <v>188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36"/>
        <v>0</v>
      </c>
      <c r="J277" s="18">
        <f t="shared" si="37"/>
        <v>0</v>
      </c>
      <c r="K277" s="37" t="str">
        <f t="shared" si="38"/>
        <v>NA</v>
      </c>
      <c r="L277" s="37" t="str">
        <f t="shared" si="39"/>
        <v>NA</v>
      </c>
      <c r="M277" s="37" t="str">
        <f t="shared" si="40"/>
        <v>NA</v>
      </c>
    </row>
    <row r="278" spans="1:13" x14ac:dyDescent="0.2">
      <c r="A278" s="17"/>
      <c r="B278" s="43" t="s">
        <v>189</v>
      </c>
      <c r="C278" s="17" t="s">
        <v>190</v>
      </c>
      <c r="D278" s="18">
        <v>105055.66</v>
      </c>
      <c r="E278" s="18">
        <v>19490.66</v>
      </c>
      <c r="F278" s="18">
        <v>0</v>
      </c>
      <c r="G278" s="18">
        <v>13756.560000000001</v>
      </c>
      <c r="H278" s="18">
        <v>581.86</v>
      </c>
      <c r="I278" s="18">
        <f t="shared" si="36"/>
        <v>14338.420000000002</v>
      </c>
      <c r="J278" s="18">
        <f t="shared" si="37"/>
        <v>5152.239999999998</v>
      </c>
      <c r="K278" s="37">
        <f t="shared" si="38"/>
        <v>0.26434404991929455</v>
      </c>
      <c r="L278" s="37">
        <f t="shared" si="39"/>
        <v>-1</v>
      </c>
      <c r="M278" s="37">
        <f t="shared" si="40"/>
        <v>-0.15303678787685984</v>
      </c>
    </row>
    <row r="279" spans="1:13" x14ac:dyDescent="0.2">
      <c r="A279" s="17"/>
      <c r="B279" s="43" t="s">
        <v>191</v>
      </c>
      <c r="C279" s="17" t="s">
        <v>192</v>
      </c>
      <c r="D279" s="18">
        <v>845000</v>
      </c>
      <c r="E279" s="18">
        <v>0</v>
      </c>
      <c r="F279" s="18">
        <v>0</v>
      </c>
      <c r="G279" s="18">
        <v>20509.759999999998</v>
      </c>
      <c r="H279" s="18">
        <v>0</v>
      </c>
      <c r="I279" s="18">
        <f t="shared" si="36"/>
        <v>20509.759999999998</v>
      </c>
      <c r="J279" s="18">
        <f t="shared" si="37"/>
        <v>-20509.759999999998</v>
      </c>
      <c r="K279" s="37" t="str">
        <f t="shared" si="38"/>
        <v>NA</v>
      </c>
      <c r="L279" s="37" t="str">
        <f t="shared" si="39"/>
        <v>NA</v>
      </c>
      <c r="M279" s="37" t="str">
        <f t="shared" si="40"/>
        <v>NA</v>
      </c>
    </row>
    <row r="280" spans="1:13" x14ac:dyDescent="0.2">
      <c r="A280" s="17"/>
      <c r="B280" s="43" t="s">
        <v>193</v>
      </c>
      <c r="C280" s="17" t="s">
        <v>194</v>
      </c>
      <c r="D280" s="18">
        <v>1396752.5</v>
      </c>
      <c r="E280" s="18">
        <v>0</v>
      </c>
      <c r="F280" s="18">
        <v>0</v>
      </c>
      <c r="G280" s="18">
        <v>0</v>
      </c>
      <c r="H280" s="18">
        <v>0</v>
      </c>
      <c r="I280" s="18">
        <f t="shared" si="36"/>
        <v>0</v>
      </c>
      <c r="J280" s="18">
        <f t="shared" si="37"/>
        <v>0</v>
      </c>
      <c r="K280" s="37" t="str">
        <f t="shared" si="38"/>
        <v>NA</v>
      </c>
      <c r="L280" s="37" t="str">
        <f t="shared" si="39"/>
        <v>NA</v>
      </c>
      <c r="M280" s="37" t="str">
        <f t="shared" si="40"/>
        <v>NA</v>
      </c>
    </row>
    <row r="281" spans="1:13" x14ac:dyDescent="0.2">
      <c r="A281" s="17"/>
      <c r="B281" s="43" t="s">
        <v>195</v>
      </c>
      <c r="C281" s="17" t="s">
        <v>196</v>
      </c>
      <c r="D281" s="18">
        <v>0</v>
      </c>
      <c r="E281" s="18">
        <v>3620</v>
      </c>
      <c r="F281" s="18">
        <v>0</v>
      </c>
      <c r="G281" s="18">
        <v>2850</v>
      </c>
      <c r="H281" s="18">
        <v>0</v>
      </c>
      <c r="I281" s="18">
        <f t="shared" si="36"/>
        <v>2850</v>
      </c>
      <c r="J281" s="18">
        <f t="shared" si="37"/>
        <v>770</v>
      </c>
      <c r="K281" s="37">
        <f t="shared" si="38"/>
        <v>0.212707182320442</v>
      </c>
      <c r="L281" s="37">
        <f t="shared" si="39"/>
        <v>-1</v>
      </c>
      <c r="M281" s="37">
        <f t="shared" si="40"/>
        <v>-5.5248618784530482E-2</v>
      </c>
    </row>
    <row r="282" spans="1:13" x14ac:dyDescent="0.2">
      <c r="A282" s="17"/>
      <c r="B282" s="43" t="s">
        <v>197</v>
      </c>
      <c r="C282" s="17" t="s">
        <v>198</v>
      </c>
      <c r="D282" s="18">
        <v>0</v>
      </c>
      <c r="E282" s="18">
        <v>0</v>
      </c>
      <c r="F282" s="18">
        <v>0</v>
      </c>
      <c r="G282" s="18">
        <v>94723.66</v>
      </c>
      <c r="H282" s="18">
        <v>1860.6</v>
      </c>
      <c r="I282" s="18">
        <f t="shared" si="36"/>
        <v>96584.260000000009</v>
      </c>
      <c r="J282" s="18">
        <f t="shared" si="37"/>
        <v>-96584.260000000009</v>
      </c>
      <c r="K282" s="37" t="str">
        <f t="shared" si="38"/>
        <v>NA</v>
      </c>
      <c r="L282" s="37" t="str">
        <f t="shared" si="39"/>
        <v>NA</v>
      </c>
      <c r="M282" s="37" t="str">
        <f t="shared" si="40"/>
        <v>NA</v>
      </c>
    </row>
    <row r="283" spans="1:13" x14ac:dyDescent="0.2">
      <c r="A283" s="17"/>
      <c r="B283" s="43" t="s">
        <v>213</v>
      </c>
      <c r="C283" s="17" t="s">
        <v>214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f t="shared" si="36"/>
        <v>0</v>
      </c>
      <c r="J283" s="18">
        <f t="shared" si="37"/>
        <v>0</v>
      </c>
      <c r="K283" s="37" t="str">
        <f t="shared" si="38"/>
        <v>NA</v>
      </c>
      <c r="L283" s="37" t="str">
        <f t="shared" si="39"/>
        <v>NA</v>
      </c>
      <c r="M283" s="37" t="str">
        <f t="shared" si="40"/>
        <v>NA</v>
      </c>
    </row>
    <row r="284" spans="1:13" x14ac:dyDescent="0.2">
      <c r="A284" s="17"/>
      <c r="B284" s="43" t="s">
        <v>432</v>
      </c>
      <c r="C284" s="17" t="s">
        <v>433</v>
      </c>
      <c r="D284" s="18">
        <v>23236911.75</v>
      </c>
      <c r="E284" s="18">
        <v>81867542.089999989</v>
      </c>
      <c r="F284" s="18">
        <v>0</v>
      </c>
      <c r="G284" s="18">
        <v>190657.92000000001</v>
      </c>
      <c r="H284" s="18">
        <v>0</v>
      </c>
      <c r="I284" s="18">
        <f t="shared" si="36"/>
        <v>190657.92000000001</v>
      </c>
      <c r="J284" s="18">
        <f t="shared" si="37"/>
        <v>81676884.169999987</v>
      </c>
      <c r="K284" s="37">
        <f t="shared" si="38"/>
        <v>0.99767114151551783</v>
      </c>
      <c r="L284" s="37">
        <f t="shared" si="39"/>
        <v>-1</v>
      </c>
      <c r="M284" s="37">
        <f t="shared" si="40"/>
        <v>-0.99720536981862129</v>
      </c>
    </row>
    <row r="285" spans="1:13" x14ac:dyDescent="0.2">
      <c r="A285" s="17"/>
      <c r="B285" s="43" t="s">
        <v>215</v>
      </c>
      <c r="C285" s="17" t="s">
        <v>216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f t="shared" si="36"/>
        <v>0</v>
      </c>
      <c r="J285" s="18">
        <f t="shared" si="37"/>
        <v>0</v>
      </c>
      <c r="K285" s="37" t="str">
        <f t="shared" si="38"/>
        <v>NA</v>
      </c>
      <c r="L285" s="37" t="str">
        <f t="shared" si="39"/>
        <v>NA</v>
      </c>
      <c r="M285" s="37" t="str">
        <f t="shared" si="40"/>
        <v>NA</v>
      </c>
    </row>
    <row r="286" spans="1:13" x14ac:dyDescent="0.2">
      <c r="A286" s="71" t="s">
        <v>302</v>
      </c>
      <c r="B286" s="72"/>
      <c r="C286" s="71"/>
      <c r="D286" s="59">
        <v>55718199.100000001</v>
      </c>
      <c r="E286" s="59">
        <v>88576420.689999998</v>
      </c>
      <c r="F286" s="59">
        <v>104287.80999999998</v>
      </c>
      <c r="G286" s="59">
        <v>1258272.6100000001</v>
      </c>
      <c r="H286" s="59">
        <v>3880.64</v>
      </c>
      <c r="I286" s="59">
        <f t="shared" si="36"/>
        <v>1262153.25</v>
      </c>
      <c r="J286" s="59">
        <f t="shared" si="37"/>
        <v>87314267.439999998</v>
      </c>
      <c r="K286" s="60">
        <f t="shared" si="38"/>
        <v>0.98575068579010106</v>
      </c>
      <c r="L286" s="60">
        <f t="shared" si="39"/>
        <v>-0.99882262334391458</v>
      </c>
      <c r="M286" s="60">
        <f t="shared" si="40"/>
        <v>-0.98295339639784673</v>
      </c>
    </row>
    <row r="287" spans="1:13" x14ac:dyDescent="0.2">
      <c r="A287" s="17" t="s">
        <v>303</v>
      </c>
      <c r="B287" s="43" t="s">
        <v>114</v>
      </c>
      <c r="C287" s="17" t="s">
        <v>113</v>
      </c>
      <c r="D287" s="18">
        <v>0</v>
      </c>
      <c r="E287" s="18">
        <v>0</v>
      </c>
      <c r="F287" s="18">
        <v>0</v>
      </c>
      <c r="G287" s="18">
        <v>910.04</v>
      </c>
      <c r="H287" s="18">
        <v>0</v>
      </c>
      <c r="I287" s="18">
        <f t="shared" si="36"/>
        <v>910.04</v>
      </c>
      <c r="J287" s="18">
        <f t="shared" si="37"/>
        <v>-910.04</v>
      </c>
      <c r="K287" s="37" t="str">
        <f t="shared" si="38"/>
        <v>NA</v>
      </c>
      <c r="L287" s="37" t="str">
        <f t="shared" si="39"/>
        <v>NA</v>
      </c>
      <c r="M287" s="37" t="str">
        <f t="shared" si="40"/>
        <v>NA</v>
      </c>
    </row>
    <row r="288" spans="1:13" x14ac:dyDescent="0.2">
      <c r="A288" s="17"/>
      <c r="B288" s="43" t="s">
        <v>123</v>
      </c>
      <c r="C288" s="17" t="s">
        <v>124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f t="shared" si="36"/>
        <v>0</v>
      </c>
      <c r="J288" s="18">
        <f t="shared" si="37"/>
        <v>0</v>
      </c>
      <c r="K288" s="37" t="str">
        <f t="shared" si="38"/>
        <v>NA</v>
      </c>
      <c r="L288" s="37" t="str">
        <f t="shared" si="39"/>
        <v>NA</v>
      </c>
      <c r="M288" s="37" t="str">
        <f t="shared" si="40"/>
        <v>NA</v>
      </c>
    </row>
    <row r="289" spans="1:13" x14ac:dyDescent="0.2">
      <c r="A289" s="17"/>
      <c r="B289" s="43" t="s">
        <v>304</v>
      </c>
      <c r="C289" s="17" t="s">
        <v>305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f t="shared" si="36"/>
        <v>0</v>
      </c>
      <c r="J289" s="18">
        <f t="shared" si="37"/>
        <v>0</v>
      </c>
      <c r="K289" s="37" t="str">
        <f t="shared" si="38"/>
        <v>NA</v>
      </c>
      <c r="L289" s="37" t="str">
        <f t="shared" si="39"/>
        <v>NA</v>
      </c>
      <c r="M289" s="37" t="str">
        <f t="shared" si="40"/>
        <v>NA</v>
      </c>
    </row>
    <row r="290" spans="1:13" x14ac:dyDescent="0.2">
      <c r="A290" s="17"/>
      <c r="B290" s="43" t="s">
        <v>127</v>
      </c>
      <c r="C290" s="17" t="s">
        <v>128</v>
      </c>
      <c r="D290" s="18">
        <v>161526.03999999998</v>
      </c>
      <c r="E290" s="18">
        <v>145280.93</v>
      </c>
      <c r="F290" s="18">
        <v>12756.62</v>
      </c>
      <c r="G290" s="18">
        <v>123809.81</v>
      </c>
      <c r="H290" s="18">
        <v>0</v>
      </c>
      <c r="I290" s="18">
        <f t="shared" si="36"/>
        <v>123809.81</v>
      </c>
      <c r="J290" s="18">
        <f t="shared" si="37"/>
        <v>21471.119999999995</v>
      </c>
      <c r="K290" s="37">
        <f t="shared" si="38"/>
        <v>0.14779035348961489</v>
      </c>
      <c r="L290" s="37">
        <f t="shared" si="39"/>
        <v>-0.912193431030487</v>
      </c>
      <c r="M290" s="37">
        <f t="shared" si="40"/>
        <v>2.2651575812462216E-2</v>
      </c>
    </row>
    <row r="291" spans="1:13" x14ac:dyDescent="0.2">
      <c r="A291" s="17"/>
      <c r="B291" s="43" t="s">
        <v>310</v>
      </c>
      <c r="C291" s="17" t="s">
        <v>311</v>
      </c>
      <c r="D291" s="18">
        <v>-286828.52</v>
      </c>
      <c r="E291" s="18">
        <v>-286828.52</v>
      </c>
      <c r="F291" s="18">
        <v>0</v>
      </c>
      <c r="G291" s="18">
        <v>0</v>
      </c>
      <c r="H291" s="18">
        <v>0</v>
      </c>
      <c r="I291" s="18">
        <f t="shared" si="36"/>
        <v>0</v>
      </c>
      <c r="J291" s="18">
        <f t="shared" si="37"/>
        <v>-286828.52</v>
      </c>
      <c r="K291" s="37">
        <f t="shared" si="38"/>
        <v>1</v>
      </c>
      <c r="L291" s="37">
        <f t="shared" si="39"/>
        <v>-1</v>
      </c>
      <c r="M291" s="37">
        <f t="shared" si="40"/>
        <v>-1</v>
      </c>
    </row>
    <row r="292" spans="1:13" x14ac:dyDescent="0.2">
      <c r="A292" s="17"/>
      <c r="B292" s="43" t="s">
        <v>141</v>
      </c>
      <c r="C292" s="17" t="s">
        <v>142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f t="shared" si="36"/>
        <v>0</v>
      </c>
      <c r="J292" s="18">
        <f t="shared" si="37"/>
        <v>0</v>
      </c>
      <c r="K292" s="37" t="str">
        <f t="shared" si="38"/>
        <v>NA</v>
      </c>
      <c r="L292" s="37" t="str">
        <f t="shared" si="39"/>
        <v>NA</v>
      </c>
      <c r="M292" s="37" t="str">
        <f t="shared" si="40"/>
        <v>NA</v>
      </c>
    </row>
    <row r="293" spans="1:13" x14ac:dyDescent="0.2">
      <c r="A293" s="17"/>
      <c r="B293" s="43" t="s">
        <v>143</v>
      </c>
      <c r="C293" s="17" t="s">
        <v>144</v>
      </c>
      <c r="D293" s="18">
        <v>1500000</v>
      </c>
      <c r="E293" s="18">
        <v>3000000</v>
      </c>
      <c r="F293" s="18">
        <v>0</v>
      </c>
      <c r="G293" s="18">
        <v>40025</v>
      </c>
      <c r="H293" s="18">
        <v>0</v>
      </c>
      <c r="I293" s="18">
        <f t="shared" si="36"/>
        <v>40025</v>
      </c>
      <c r="J293" s="18">
        <f t="shared" si="37"/>
        <v>2959975</v>
      </c>
      <c r="K293" s="37">
        <f t="shared" si="38"/>
        <v>0.9866583333333333</v>
      </c>
      <c r="L293" s="37">
        <f t="shared" si="39"/>
        <v>-1</v>
      </c>
      <c r="M293" s="37">
        <f t="shared" si="40"/>
        <v>-0.98399000000000003</v>
      </c>
    </row>
    <row r="294" spans="1:13" x14ac:dyDescent="0.2">
      <c r="A294" s="17"/>
      <c r="B294" s="43" t="s">
        <v>149</v>
      </c>
      <c r="C294" s="17" t="s">
        <v>150</v>
      </c>
      <c r="D294" s="18">
        <v>35115.770000000004</v>
      </c>
      <c r="E294" s="18">
        <v>23775.770000000004</v>
      </c>
      <c r="F294" s="18">
        <v>3780</v>
      </c>
      <c r="G294" s="18">
        <v>31185</v>
      </c>
      <c r="H294" s="18">
        <v>0</v>
      </c>
      <c r="I294" s="18">
        <f t="shared" si="36"/>
        <v>31185</v>
      </c>
      <c r="J294" s="18">
        <f t="shared" si="37"/>
        <v>-7409.2299999999959</v>
      </c>
      <c r="K294" s="37">
        <f t="shared" si="38"/>
        <v>-0.31162944459842917</v>
      </c>
      <c r="L294" s="37">
        <f t="shared" si="39"/>
        <v>-0.84101461277594802</v>
      </c>
      <c r="M294" s="37">
        <f t="shared" si="40"/>
        <v>0.57395533351811501</v>
      </c>
    </row>
    <row r="295" spans="1:13" x14ac:dyDescent="0.2">
      <c r="A295" s="17"/>
      <c r="B295" s="43" t="s">
        <v>151</v>
      </c>
      <c r="C295" s="17" t="s">
        <v>152</v>
      </c>
      <c r="D295" s="18">
        <v>10007.58</v>
      </c>
      <c r="E295" s="18">
        <v>6789.8799999999992</v>
      </c>
      <c r="F295" s="18">
        <v>2548.7800000000002</v>
      </c>
      <c r="G295" s="18">
        <v>23050.68</v>
      </c>
      <c r="H295" s="18">
        <v>0</v>
      </c>
      <c r="I295" s="18">
        <f t="shared" si="36"/>
        <v>23050.68</v>
      </c>
      <c r="J295" s="18">
        <f t="shared" si="37"/>
        <v>-16260.800000000001</v>
      </c>
      <c r="K295" s="37">
        <f t="shared" si="38"/>
        <v>-2.3948582301896355</v>
      </c>
      <c r="L295" s="37">
        <f t="shared" si="39"/>
        <v>-0.62462075912976356</v>
      </c>
      <c r="M295" s="37">
        <f t="shared" si="40"/>
        <v>3.0738298762275624</v>
      </c>
    </row>
    <row r="296" spans="1:13" x14ac:dyDescent="0.2">
      <c r="A296" s="17"/>
      <c r="B296" s="43" t="s">
        <v>163</v>
      </c>
      <c r="C296" s="17" t="s">
        <v>164</v>
      </c>
      <c r="D296" s="18">
        <v>39355.64</v>
      </c>
      <c r="E296" s="18">
        <v>76841.469999999987</v>
      </c>
      <c r="F296" s="18">
        <v>572.64</v>
      </c>
      <c r="G296" s="18">
        <v>6654.9800000000005</v>
      </c>
      <c r="H296" s="18">
        <v>0</v>
      </c>
      <c r="I296" s="18">
        <f t="shared" si="36"/>
        <v>6654.9800000000005</v>
      </c>
      <c r="J296" s="18">
        <f t="shared" si="37"/>
        <v>70186.489999999991</v>
      </c>
      <c r="K296" s="37">
        <f t="shared" si="38"/>
        <v>0.91339337990280511</v>
      </c>
      <c r="L296" s="37">
        <f t="shared" si="39"/>
        <v>-0.99254777400796734</v>
      </c>
      <c r="M296" s="37">
        <f t="shared" si="40"/>
        <v>-0.89607205588336603</v>
      </c>
    </row>
    <row r="297" spans="1:13" x14ac:dyDescent="0.2">
      <c r="A297" s="17"/>
      <c r="B297" s="43" t="s">
        <v>165</v>
      </c>
      <c r="C297" s="17" t="s">
        <v>166</v>
      </c>
      <c r="D297" s="18">
        <v>26322645</v>
      </c>
      <c r="E297" s="18">
        <v>527380.54</v>
      </c>
      <c r="F297" s="18">
        <v>0</v>
      </c>
      <c r="G297" s="18">
        <v>18000</v>
      </c>
      <c r="H297" s="18">
        <v>0</v>
      </c>
      <c r="I297" s="18">
        <f t="shared" si="36"/>
        <v>18000</v>
      </c>
      <c r="J297" s="18">
        <f t="shared" si="37"/>
        <v>509380.54000000004</v>
      </c>
      <c r="K297" s="37">
        <f t="shared" si="38"/>
        <v>0.96586904780369787</v>
      </c>
      <c r="L297" s="37">
        <f t="shared" si="39"/>
        <v>-1</v>
      </c>
      <c r="M297" s="37">
        <f t="shared" si="40"/>
        <v>-0.9590428573644374</v>
      </c>
    </row>
    <row r="298" spans="1:13" x14ac:dyDescent="0.2">
      <c r="A298" s="17"/>
      <c r="B298" s="43" t="s">
        <v>179</v>
      </c>
      <c r="C298" s="17" t="s">
        <v>180</v>
      </c>
      <c r="D298" s="18">
        <v>19000</v>
      </c>
      <c r="E298" s="18">
        <v>17000</v>
      </c>
      <c r="F298" s="18">
        <v>0</v>
      </c>
      <c r="G298" s="18">
        <v>99.789999999999992</v>
      </c>
      <c r="H298" s="18">
        <v>0</v>
      </c>
      <c r="I298" s="18">
        <f t="shared" si="36"/>
        <v>99.789999999999992</v>
      </c>
      <c r="J298" s="18">
        <f t="shared" si="37"/>
        <v>16900.21</v>
      </c>
      <c r="K298" s="37">
        <f t="shared" si="38"/>
        <v>0.99412999999999996</v>
      </c>
      <c r="L298" s="37">
        <f t="shared" si="39"/>
        <v>-1</v>
      </c>
      <c r="M298" s="37">
        <f t="shared" si="40"/>
        <v>-0.99295599999999995</v>
      </c>
    </row>
    <row r="299" spans="1:13" x14ac:dyDescent="0.2">
      <c r="A299" s="17"/>
      <c r="B299" s="43" t="s">
        <v>183</v>
      </c>
      <c r="C299" s="17" t="s">
        <v>184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f t="shared" si="36"/>
        <v>0</v>
      </c>
      <c r="J299" s="18">
        <f t="shared" si="37"/>
        <v>0</v>
      </c>
      <c r="K299" s="37" t="str">
        <f t="shared" si="38"/>
        <v>NA</v>
      </c>
      <c r="L299" s="37" t="str">
        <f t="shared" si="39"/>
        <v>NA</v>
      </c>
      <c r="M299" s="37" t="str">
        <f t="shared" si="40"/>
        <v>NA</v>
      </c>
    </row>
    <row r="300" spans="1:13" x14ac:dyDescent="0.2">
      <c r="A300" s="17"/>
      <c r="B300" s="43" t="s">
        <v>187</v>
      </c>
      <c r="C300" s="17" t="s">
        <v>188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36"/>
        <v>0</v>
      </c>
      <c r="J300" s="18">
        <f t="shared" si="37"/>
        <v>0</v>
      </c>
      <c r="K300" s="37" t="str">
        <f t="shared" si="38"/>
        <v>NA</v>
      </c>
      <c r="L300" s="37" t="str">
        <f t="shared" si="39"/>
        <v>NA</v>
      </c>
      <c r="M300" s="37" t="str">
        <f t="shared" si="40"/>
        <v>NA</v>
      </c>
    </row>
    <row r="301" spans="1:13" x14ac:dyDescent="0.2">
      <c r="A301" s="17"/>
      <c r="B301" s="43" t="s">
        <v>189</v>
      </c>
      <c r="C301" s="17" t="s">
        <v>190</v>
      </c>
      <c r="D301" s="18">
        <v>76807.87</v>
      </c>
      <c r="E301" s="18">
        <v>76807.87</v>
      </c>
      <c r="F301" s="18">
        <v>0</v>
      </c>
      <c r="G301" s="18">
        <v>0</v>
      </c>
      <c r="H301" s="18">
        <v>0</v>
      </c>
      <c r="I301" s="18">
        <f t="shared" si="36"/>
        <v>0</v>
      </c>
      <c r="J301" s="18">
        <f t="shared" si="37"/>
        <v>76807.87</v>
      </c>
      <c r="K301" s="37">
        <f t="shared" si="38"/>
        <v>1</v>
      </c>
      <c r="L301" s="37">
        <f t="shared" si="39"/>
        <v>-1</v>
      </c>
      <c r="M301" s="37">
        <f t="shared" si="40"/>
        <v>-1</v>
      </c>
    </row>
    <row r="302" spans="1:13" x14ac:dyDescent="0.2">
      <c r="A302" s="17"/>
      <c r="B302" s="43" t="s">
        <v>193</v>
      </c>
      <c r="C302" s="17" t="s">
        <v>194</v>
      </c>
      <c r="D302" s="18">
        <v>15250</v>
      </c>
      <c r="E302" s="18">
        <v>15250</v>
      </c>
      <c r="F302" s="18">
        <v>0</v>
      </c>
      <c r="G302" s="18">
        <v>0</v>
      </c>
      <c r="H302" s="18">
        <v>0</v>
      </c>
      <c r="I302" s="18">
        <f t="shared" si="36"/>
        <v>0</v>
      </c>
      <c r="J302" s="18">
        <f t="shared" si="37"/>
        <v>15250</v>
      </c>
      <c r="K302" s="37">
        <f t="shared" si="38"/>
        <v>1</v>
      </c>
      <c r="L302" s="37">
        <f t="shared" si="39"/>
        <v>-1</v>
      </c>
      <c r="M302" s="37">
        <f t="shared" si="40"/>
        <v>-1</v>
      </c>
    </row>
    <row r="303" spans="1:13" x14ac:dyDescent="0.2">
      <c r="A303" s="17"/>
      <c r="B303" s="43" t="s">
        <v>195</v>
      </c>
      <c r="C303" s="17" t="s">
        <v>196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f t="shared" si="36"/>
        <v>0</v>
      </c>
      <c r="J303" s="18">
        <f t="shared" si="37"/>
        <v>0</v>
      </c>
      <c r="K303" s="37" t="str">
        <f t="shared" si="38"/>
        <v>NA</v>
      </c>
      <c r="L303" s="37" t="str">
        <f t="shared" si="39"/>
        <v>NA</v>
      </c>
      <c r="M303" s="37" t="str">
        <f t="shared" si="40"/>
        <v>NA</v>
      </c>
    </row>
    <row r="304" spans="1:13" x14ac:dyDescent="0.2">
      <c r="A304" s="17"/>
      <c r="B304" s="43" t="s">
        <v>209</v>
      </c>
      <c r="C304" s="17" t="s">
        <v>210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f t="shared" si="36"/>
        <v>0</v>
      </c>
      <c r="J304" s="18">
        <f t="shared" si="37"/>
        <v>0</v>
      </c>
      <c r="K304" s="37" t="str">
        <f t="shared" si="38"/>
        <v>NA</v>
      </c>
      <c r="L304" s="37" t="str">
        <f t="shared" si="39"/>
        <v>NA</v>
      </c>
      <c r="M304" s="37" t="str">
        <f t="shared" si="40"/>
        <v>NA</v>
      </c>
    </row>
    <row r="305" spans="1:13" x14ac:dyDescent="0.2">
      <c r="A305" s="71" t="s">
        <v>308</v>
      </c>
      <c r="B305" s="72"/>
      <c r="C305" s="71"/>
      <c r="D305" s="59">
        <v>27892879.380000003</v>
      </c>
      <c r="E305" s="59">
        <v>3602297.9400000004</v>
      </c>
      <c r="F305" s="59">
        <v>19658.04</v>
      </c>
      <c r="G305" s="59">
        <v>243735.3</v>
      </c>
      <c r="H305" s="59">
        <v>0</v>
      </c>
      <c r="I305" s="59">
        <f t="shared" si="36"/>
        <v>243735.3</v>
      </c>
      <c r="J305" s="59">
        <f t="shared" si="37"/>
        <v>3358562.6400000006</v>
      </c>
      <c r="K305" s="60">
        <f t="shared" si="38"/>
        <v>0.93233893918280397</v>
      </c>
      <c r="L305" s="60">
        <f t="shared" si="39"/>
        <v>-0.99454291668056749</v>
      </c>
      <c r="M305" s="60">
        <f t="shared" si="40"/>
        <v>-0.91880672701936483</v>
      </c>
    </row>
    <row r="306" spans="1:13" x14ac:dyDescent="0.2">
      <c r="A306" s="17" t="s">
        <v>309</v>
      </c>
      <c r="B306" s="43" t="s">
        <v>127</v>
      </c>
      <c r="C306" s="17" t="s">
        <v>128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f t="shared" si="36"/>
        <v>0</v>
      </c>
      <c r="J306" s="18">
        <f t="shared" si="37"/>
        <v>0</v>
      </c>
      <c r="K306" s="37" t="str">
        <f t="shared" si="38"/>
        <v>NA</v>
      </c>
      <c r="L306" s="37" t="str">
        <f t="shared" si="39"/>
        <v>NA</v>
      </c>
      <c r="M306" s="37" t="str">
        <f t="shared" si="40"/>
        <v>NA</v>
      </c>
    </row>
    <row r="307" spans="1:13" x14ac:dyDescent="0.2">
      <c r="A307" s="17"/>
      <c r="B307" s="43" t="s">
        <v>310</v>
      </c>
      <c r="C307" s="17" t="s">
        <v>311</v>
      </c>
      <c r="D307" s="18">
        <v>135111</v>
      </c>
      <c r="E307" s="18">
        <v>135111</v>
      </c>
      <c r="F307" s="18">
        <v>6991.7</v>
      </c>
      <c r="G307" s="18">
        <v>231824.87000000002</v>
      </c>
      <c r="H307" s="18">
        <v>0</v>
      </c>
      <c r="I307" s="18">
        <f t="shared" si="36"/>
        <v>231824.87000000002</v>
      </c>
      <c r="J307" s="18">
        <f t="shared" si="37"/>
        <v>-96713.870000000024</v>
      </c>
      <c r="K307" s="37">
        <f t="shared" si="38"/>
        <v>-0.71581048175204109</v>
      </c>
      <c r="L307" s="37">
        <f t="shared" si="39"/>
        <v>-0.9482521778389621</v>
      </c>
      <c r="M307" s="37">
        <f t="shared" si="40"/>
        <v>1.0589725781024493</v>
      </c>
    </row>
    <row r="308" spans="1:13" x14ac:dyDescent="0.2">
      <c r="A308" s="17"/>
      <c r="B308" s="43" t="s">
        <v>312</v>
      </c>
      <c r="C308" s="17" t="s">
        <v>313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f t="shared" si="36"/>
        <v>0</v>
      </c>
      <c r="J308" s="18">
        <f t="shared" si="37"/>
        <v>0</v>
      </c>
      <c r="K308" s="37" t="str">
        <f t="shared" si="38"/>
        <v>NA</v>
      </c>
      <c r="L308" s="37" t="str">
        <f t="shared" si="39"/>
        <v>NA</v>
      </c>
      <c r="M308" s="37" t="str">
        <f t="shared" si="40"/>
        <v>NA</v>
      </c>
    </row>
    <row r="309" spans="1:13" x14ac:dyDescent="0.2">
      <c r="A309" s="17"/>
      <c r="B309" s="43" t="s">
        <v>141</v>
      </c>
      <c r="C309" s="17" t="s">
        <v>142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f t="shared" si="36"/>
        <v>0</v>
      </c>
      <c r="J309" s="18">
        <f t="shared" si="37"/>
        <v>0</v>
      </c>
      <c r="K309" s="37" t="str">
        <f t="shared" si="38"/>
        <v>NA</v>
      </c>
      <c r="L309" s="37" t="str">
        <f t="shared" si="39"/>
        <v>NA</v>
      </c>
      <c r="M309" s="37" t="str">
        <f t="shared" si="40"/>
        <v>NA</v>
      </c>
    </row>
    <row r="310" spans="1:13" x14ac:dyDescent="0.2">
      <c r="A310" s="17"/>
      <c r="B310" s="43" t="s">
        <v>231</v>
      </c>
      <c r="C310" s="17" t="s">
        <v>232</v>
      </c>
      <c r="D310" s="18">
        <v>11981.84</v>
      </c>
      <c r="E310" s="18">
        <v>11981.84</v>
      </c>
      <c r="F310" s="18">
        <v>0</v>
      </c>
      <c r="G310" s="18">
        <v>0</v>
      </c>
      <c r="H310" s="18">
        <v>0</v>
      </c>
      <c r="I310" s="18">
        <f t="shared" si="36"/>
        <v>0</v>
      </c>
      <c r="J310" s="18">
        <f t="shared" si="37"/>
        <v>11981.84</v>
      </c>
      <c r="K310" s="37">
        <f t="shared" si="38"/>
        <v>1</v>
      </c>
      <c r="L310" s="37">
        <f t="shared" si="39"/>
        <v>-1</v>
      </c>
      <c r="M310" s="37">
        <f t="shared" si="40"/>
        <v>-1</v>
      </c>
    </row>
    <row r="311" spans="1:13" x14ac:dyDescent="0.2">
      <c r="A311" s="17"/>
      <c r="B311" s="43" t="s">
        <v>143</v>
      </c>
      <c r="C311" s="17" t="s">
        <v>144</v>
      </c>
      <c r="D311" s="18">
        <v>-587</v>
      </c>
      <c r="E311" s="18">
        <v>-587</v>
      </c>
      <c r="F311" s="18">
        <v>0</v>
      </c>
      <c r="G311" s="18">
        <v>0</v>
      </c>
      <c r="H311" s="18">
        <v>0</v>
      </c>
      <c r="I311" s="18">
        <f t="shared" si="36"/>
        <v>0</v>
      </c>
      <c r="J311" s="18">
        <f t="shared" si="37"/>
        <v>-587</v>
      </c>
      <c r="K311" s="37">
        <f t="shared" si="38"/>
        <v>1</v>
      </c>
      <c r="L311" s="37">
        <f t="shared" si="39"/>
        <v>-1</v>
      </c>
      <c r="M311" s="37">
        <f t="shared" si="40"/>
        <v>-1</v>
      </c>
    </row>
    <row r="312" spans="1:13" x14ac:dyDescent="0.2">
      <c r="A312" s="17"/>
      <c r="B312" s="43" t="s">
        <v>149</v>
      </c>
      <c r="C312" s="17" t="s">
        <v>150</v>
      </c>
      <c r="D312" s="18">
        <v>2835</v>
      </c>
      <c r="E312" s="18">
        <v>2835</v>
      </c>
      <c r="F312" s="18">
        <v>0</v>
      </c>
      <c r="G312" s="18">
        <v>0</v>
      </c>
      <c r="H312" s="18">
        <v>0</v>
      </c>
      <c r="I312" s="18">
        <f t="shared" si="36"/>
        <v>0</v>
      </c>
      <c r="J312" s="18">
        <f t="shared" si="37"/>
        <v>2835</v>
      </c>
      <c r="K312" s="37">
        <f t="shared" si="38"/>
        <v>1</v>
      </c>
      <c r="L312" s="37">
        <f t="shared" si="39"/>
        <v>-1</v>
      </c>
      <c r="M312" s="37">
        <f t="shared" si="40"/>
        <v>-1</v>
      </c>
    </row>
    <row r="313" spans="1:13" x14ac:dyDescent="0.2">
      <c r="A313" s="17"/>
      <c r="B313" s="43" t="s">
        <v>151</v>
      </c>
      <c r="C313" s="17" t="s">
        <v>152</v>
      </c>
      <c r="D313" s="18">
        <v>18552.190000000002</v>
      </c>
      <c r="E313" s="18">
        <v>18552.190000000002</v>
      </c>
      <c r="F313" s="18">
        <v>0</v>
      </c>
      <c r="G313" s="18">
        <v>0</v>
      </c>
      <c r="H313" s="18">
        <v>0</v>
      </c>
      <c r="I313" s="18">
        <f t="shared" si="36"/>
        <v>0</v>
      </c>
      <c r="J313" s="18">
        <f t="shared" si="37"/>
        <v>18552.190000000002</v>
      </c>
      <c r="K313" s="37">
        <f t="shared" si="38"/>
        <v>1</v>
      </c>
      <c r="L313" s="37">
        <f t="shared" si="39"/>
        <v>-1</v>
      </c>
      <c r="M313" s="37">
        <f t="shared" si="40"/>
        <v>-1</v>
      </c>
    </row>
    <row r="314" spans="1:13" x14ac:dyDescent="0.2">
      <c r="A314" s="17"/>
      <c r="B314" s="43" t="s">
        <v>163</v>
      </c>
      <c r="C314" s="17" t="s">
        <v>164</v>
      </c>
      <c r="D314" s="18">
        <v>2498.7199999999998</v>
      </c>
      <c r="E314" s="18">
        <v>2498.7199999999998</v>
      </c>
      <c r="F314" s="18">
        <v>0</v>
      </c>
      <c r="G314" s="18">
        <v>0</v>
      </c>
      <c r="H314" s="18">
        <v>0</v>
      </c>
      <c r="I314" s="18">
        <f t="shared" si="36"/>
        <v>0</v>
      </c>
      <c r="J314" s="18">
        <f t="shared" si="37"/>
        <v>2498.7199999999998</v>
      </c>
      <c r="K314" s="37">
        <f t="shared" si="38"/>
        <v>1</v>
      </c>
      <c r="L314" s="37">
        <f t="shared" si="39"/>
        <v>-1</v>
      </c>
      <c r="M314" s="37">
        <f t="shared" si="40"/>
        <v>-1</v>
      </c>
    </row>
    <row r="315" spans="1:13" x14ac:dyDescent="0.2">
      <c r="A315" s="17"/>
      <c r="B315" s="43" t="s">
        <v>165</v>
      </c>
      <c r="C315" s="17" t="s">
        <v>166</v>
      </c>
      <c r="D315" s="18">
        <v>26102645</v>
      </c>
      <c r="E315" s="18">
        <v>0</v>
      </c>
      <c r="F315" s="18">
        <v>0</v>
      </c>
      <c r="G315" s="18">
        <v>0</v>
      </c>
      <c r="H315" s="18">
        <v>0</v>
      </c>
      <c r="I315" s="18">
        <f t="shared" ref="I315:I316" si="41">SUM(G315:H315)</f>
        <v>0</v>
      </c>
      <c r="J315" s="18">
        <f t="shared" ref="J315:J316" si="42">E315-I315</f>
        <v>0</v>
      </c>
      <c r="K315" s="37" t="str">
        <f t="shared" ref="K315:K316" si="43">IF(E315=0,"NA",J315/E315)</f>
        <v>NA</v>
      </c>
      <c r="L315" s="37" t="str">
        <f t="shared" ref="L315:L316" si="44">IF(E315=0,"NA",(  ( F315 - (E315/$L$6)) / (E315/$L$6)))</f>
        <v>NA</v>
      </c>
      <c r="M315" s="37" t="str">
        <f t="shared" ref="M315:M316" si="45">IF(E315=0,"NA",(  ( G315 - ($M$6*(E315/12))) / ($M$6*(E315/12))))</f>
        <v>NA</v>
      </c>
    </row>
    <row r="316" spans="1:13" x14ac:dyDescent="0.2">
      <c r="A316" s="17"/>
      <c r="B316" s="43" t="s">
        <v>187</v>
      </c>
      <c r="C316" s="17" t="s">
        <v>188</v>
      </c>
      <c r="F316" s="18">
        <v>0</v>
      </c>
      <c r="G316" s="18">
        <v>0</v>
      </c>
      <c r="H316" s="18">
        <v>0</v>
      </c>
      <c r="I316" s="18">
        <f t="shared" si="41"/>
        <v>0</v>
      </c>
      <c r="J316" s="18">
        <f t="shared" si="42"/>
        <v>0</v>
      </c>
      <c r="K316" s="37" t="str">
        <f t="shared" si="43"/>
        <v>NA</v>
      </c>
      <c r="L316" s="37" t="str">
        <f t="shared" si="44"/>
        <v>NA</v>
      </c>
      <c r="M316" s="37" t="str">
        <f t="shared" si="45"/>
        <v>NA</v>
      </c>
    </row>
    <row r="317" spans="1:13" x14ac:dyDescent="0.2">
      <c r="A317" s="17"/>
      <c r="B317" s="43" t="s">
        <v>189</v>
      </c>
      <c r="C317" s="17" t="s">
        <v>190</v>
      </c>
      <c r="D317" s="18">
        <v>1341.46</v>
      </c>
      <c r="E317" s="18">
        <v>15754.989999999998</v>
      </c>
      <c r="F317" s="18">
        <v>0</v>
      </c>
      <c r="G317" s="18">
        <v>6277.6</v>
      </c>
      <c r="H317" s="18">
        <v>279.41000000000003</v>
      </c>
      <c r="I317" s="18">
        <f t="shared" si="36"/>
        <v>6557.01</v>
      </c>
      <c r="J317" s="18">
        <f t="shared" si="37"/>
        <v>9197.9799999999977</v>
      </c>
      <c r="K317" s="37">
        <f t="shared" si="38"/>
        <v>0.58381376313155375</v>
      </c>
      <c r="L317" s="37">
        <f t="shared" si="39"/>
        <v>-1</v>
      </c>
      <c r="M317" s="37">
        <f t="shared" si="40"/>
        <v>-0.52185815414671788</v>
      </c>
    </row>
    <row r="318" spans="1:13" x14ac:dyDescent="0.2">
      <c r="A318" s="17"/>
      <c r="B318" s="43" t="s">
        <v>191</v>
      </c>
      <c r="C318" s="17" t="s">
        <v>192</v>
      </c>
      <c r="D318" s="18">
        <v>0</v>
      </c>
      <c r="E318" s="18">
        <v>27266.29</v>
      </c>
      <c r="F318" s="18">
        <v>0</v>
      </c>
      <c r="G318" s="18">
        <v>3258.23</v>
      </c>
      <c r="H318" s="18">
        <v>335.93</v>
      </c>
      <c r="I318" s="18">
        <f t="shared" si="36"/>
        <v>3594.16</v>
      </c>
      <c r="J318" s="18">
        <f t="shared" si="37"/>
        <v>23672.13</v>
      </c>
      <c r="K318" s="37">
        <f t="shared" si="38"/>
        <v>0.86818302013218518</v>
      </c>
      <c r="L318" s="37">
        <f t="shared" si="39"/>
        <v>-1</v>
      </c>
      <c r="M318" s="37">
        <f t="shared" si="40"/>
        <v>-0.8566040337721047</v>
      </c>
    </row>
    <row r="319" spans="1:13" x14ac:dyDescent="0.2">
      <c r="A319" s="17"/>
      <c r="B319" s="43" t="s">
        <v>195</v>
      </c>
      <c r="C319" s="17" t="s">
        <v>196</v>
      </c>
      <c r="D319" s="18">
        <v>0</v>
      </c>
      <c r="E319" s="18">
        <v>58899.479999999996</v>
      </c>
      <c r="F319" s="18">
        <v>0</v>
      </c>
      <c r="G319" s="18">
        <v>21609.93</v>
      </c>
      <c r="H319" s="18">
        <v>409.06</v>
      </c>
      <c r="I319" s="18">
        <f t="shared" si="36"/>
        <v>22018.99</v>
      </c>
      <c r="J319" s="18">
        <f t="shared" si="37"/>
        <v>36880.489999999991</v>
      </c>
      <c r="K319" s="37">
        <f t="shared" si="38"/>
        <v>0.62615985743846958</v>
      </c>
      <c r="L319" s="37">
        <f t="shared" si="39"/>
        <v>-1</v>
      </c>
      <c r="M319" s="37">
        <f t="shared" si="40"/>
        <v>-0.55972589231687619</v>
      </c>
    </row>
    <row r="320" spans="1:13" x14ac:dyDescent="0.2">
      <c r="A320" s="17"/>
      <c r="B320" s="43" t="s">
        <v>197</v>
      </c>
      <c r="C320" s="17" t="s">
        <v>198</v>
      </c>
      <c r="D320" s="18">
        <v>0</v>
      </c>
      <c r="E320" s="18">
        <v>121400</v>
      </c>
      <c r="F320" s="18">
        <v>0</v>
      </c>
      <c r="G320" s="18">
        <v>2420.91</v>
      </c>
      <c r="H320" s="18">
        <v>0</v>
      </c>
      <c r="I320" s="18">
        <f t="shared" si="36"/>
        <v>2420.91</v>
      </c>
      <c r="J320" s="18">
        <f t="shared" si="37"/>
        <v>118979.09</v>
      </c>
      <c r="K320" s="37">
        <f t="shared" si="38"/>
        <v>0.98005840197693572</v>
      </c>
      <c r="L320" s="37">
        <f t="shared" si="39"/>
        <v>-1</v>
      </c>
      <c r="M320" s="37">
        <f t="shared" si="40"/>
        <v>-0.97607008237232284</v>
      </c>
    </row>
    <row r="321" spans="1:13" x14ac:dyDescent="0.2">
      <c r="A321" s="17"/>
      <c r="B321" s="43" t="s">
        <v>203</v>
      </c>
      <c r="C321" s="17" t="s">
        <v>204</v>
      </c>
      <c r="D321" s="18">
        <v>0</v>
      </c>
      <c r="E321" s="18">
        <v>10000</v>
      </c>
      <c r="F321" s="18">
        <v>0</v>
      </c>
      <c r="G321" s="18">
        <v>0</v>
      </c>
      <c r="H321" s="18">
        <v>0</v>
      </c>
      <c r="I321" s="18">
        <f t="shared" si="36"/>
        <v>0</v>
      </c>
      <c r="J321" s="18">
        <f t="shared" si="37"/>
        <v>10000</v>
      </c>
      <c r="K321" s="37">
        <f t="shared" si="38"/>
        <v>1</v>
      </c>
      <c r="L321" s="37">
        <f t="shared" si="39"/>
        <v>-1</v>
      </c>
      <c r="M321" s="37">
        <f t="shared" si="40"/>
        <v>-1</v>
      </c>
    </row>
    <row r="322" spans="1:13" x14ac:dyDescent="0.2">
      <c r="A322" s="71" t="s">
        <v>316</v>
      </c>
      <c r="B322" s="72"/>
      <c r="C322" s="71"/>
      <c r="D322" s="59">
        <v>26274378.210000001</v>
      </c>
      <c r="E322" s="59">
        <v>403712.51</v>
      </c>
      <c r="F322" s="59">
        <v>6991.7</v>
      </c>
      <c r="G322" s="59">
        <v>265391.54000000004</v>
      </c>
      <c r="H322" s="59">
        <v>1024.4000000000001</v>
      </c>
      <c r="I322" s="59">
        <f t="shared" si="36"/>
        <v>266415.94000000006</v>
      </c>
      <c r="J322" s="59">
        <f t="shared" si="37"/>
        <v>137296.56999999995</v>
      </c>
      <c r="K322" s="60">
        <f t="shared" si="38"/>
        <v>0.34008500256779245</v>
      </c>
      <c r="L322" s="60">
        <f t="shared" si="39"/>
        <v>-0.98268148787363563</v>
      </c>
      <c r="M322" s="60">
        <f t="shared" si="40"/>
        <v>-0.21114694216436336</v>
      </c>
    </row>
    <row r="323" spans="1:13" x14ac:dyDescent="0.2">
      <c r="A323" s="17" t="s">
        <v>317</v>
      </c>
      <c r="B323" s="43" t="s">
        <v>384</v>
      </c>
      <c r="C323" s="17" t="s">
        <v>385</v>
      </c>
      <c r="D323" s="18">
        <v>-294.13</v>
      </c>
      <c r="E323" s="18">
        <v>-294.13</v>
      </c>
      <c r="F323" s="18">
        <v>130.59</v>
      </c>
      <c r="G323" s="18">
        <v>2421.58</v>
      </c>
      <c r="H323" s="18">
        <v>0</v>
      </c>
      <c r="I323" s="18">
        <f t="shared" si="36"/>
        <v>2421.58</v>
      </c>
      <c r="J323" s="18">
        <f t="shared" si="37"/>
        <v>-2715.71</v>
      </c>
      <c r="K323" s="37">
        <f t="shared" si="38"/>
        <v>9.233026212899059</v>
      </c>
      <c r="L323" s="37">
        <f t="shared" si="39"/>
        <v>-1.4439873525311937</v>
      </c>
      <c r="M323" s="37">
        <f t="shared" si="40"/>
        <v>-10.87963145547887</v>
      </c>
    </row>
    <row r="324" spans="1:13" x14ac:dyDescent="0.2">
      <c r="A324" s="17"/>
      <c r="B324" s="43" t="s">
        <v>312</v>
      </c>
      <c r="C324" s="17" t="s">
        <v>313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36"/>
        <v>0</v>
      </c>
      <c r="J324" s="18">
        <f t="shared" si="37"/>
        <v>0</v>
      </c>
      <c r="K324" s="37" t="str">
        <f t="shared" si="38"/>
        <v>NA</v>
      </c>
      <c r="L324" s="37" t="str">
        <f t="shared" si="39"/>
        <v>NA</v>
      </c>
      <c r="M324" s="37" t="str">
        <f t="shared" si="40"/>
        <v>NA</v>
      </c>
    </row>
    <row r="325" spans="1:13" x14ac:dyDescent="0.2">
      <c r="A325" s="17"/>
      <c r="B325" s="43" t="s">
        <v>306</v>
      </c>
      <c r="C325" s="17" t="s">
        <v>307</v>
      </c>
      <c r="D325" s="18">
        <v>41289.299999999996</v>
      </c>
      <c r="E325" s="18">
        <v>59213.299999999996</v>
      </c>
      <c r="F325" s="18">
        <v>635.23</v>
      </c>
      <c r="G325" s="18">
        <v>3422.59</v>
      </c>
      <c r="H325" s="18">
        <v>0</v>
      </c>
      <c r="I325" s="18">
        <f t="shared" si="36"/>
        <v>3422.59</v>
      </c>
      <c r="J325" s="18">
        <f t="shared" si="37"/>
        <v>55790.709999999992</v>
      </c>
      <c r="K325" s="37">
        <f t="shared" si="38"/>
        <v>0.94219896543513026</v>
      </c>
      <c r="L325" s="37">
        <f t="shared" si="39"/>
        <v>-0.9892721736501765</v>
      </c>
      <c r="M325" s="37">
        <f t="shared" si="40"/>
        <v>-0.93063875852215627</v>
      </c>
    </row>
    <row r="326" spans="1:13" x14ac:dyDescent="0.2">
      <c r="A326" s="17"/>
      <c r="B326" s="43" t="s">
        <v>141</v>
      </c>
      <c r="C326" s="17" t="s">
        <v>142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f t="shared" si="36"/>
        <v>0</v>
      </c>
      <c r="J326" s="18">
        <f t="shared" si="37"/>
        <v>0</v>
      </c>
      <c r="K326" s="37" t="str">
        <f t="shared" si="38"/>
        <v>NA</v>
      </c>
      <c r="L326" s="37" t="str">
        <f t="shared" si="39"/>
        <v>NA</v>
      </c>
      <c r="M326" s="37" t="str">
        <f t="shared" si="40"/>
        <v>NA</v>
      </c>
    </row>
    <row r="327" spans="1:13" x14ac:dyDescent="0.2">
      <c r="A327" s="17"/>
      <c r="B327" s="43" t="s">
        <v>231</v>
      </c>
      <c r="C327" s="17" t="s">
        <v>232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f t="shared" si="36"/>
        <v>0</v>
      </c>
      <c r="J327" s="18">
        <f t="shared" si="37"/>
        <v>0</v>
      </c>
      <c r="K327" s="37" t="str">
        <f t="shared" si="38"/>
        <v>NA</v>
      </c>
      <c r="L327" s="37" t="str">
        <f t="shared" si="39"/>
        <v>NA</v>
      </c>
      <c r="M327" s="37" t="str">
        <f t="shared" si="40"/>
        <v>NA</v>
      </c>
    </row>
    <row r="328" spans="1:13" x14ac:dyDescent="0.2">
      <c r="A328" s="17"/>
      <c r="B328" s="43" t="s">
        <v>143</v>
      </c>
      <c r="C328" s="17" t="s">
        <v>144</v>
      </c>
      <c r="D328" s="18">
        <v>2444000</v>
      </c>
      <c r="E328" s="18">
        <v>4888000</v>
      </c>
      <c r="F328" s="18">
        <v>0</v>
      </c>
      <c r="G328" s="18">
        <v>1412.43</v>
      </c>
      <c r="H328" s="18">
        <v>0</v>
      </c>
      <c r="I328" s="18">
        <f t="shared" si="36"/>
        <v>1412.43</v>
      </c>
      <c r="J328" s="18">
        <f t="shared" si="37"/>
        <v>4886587.57</v>
      </c>
      <c r="K328" s="37">
        <f t="shared" si="38"/>
        <v>0.99971104132569566</v>
      </c>
      <c r="L328" s="37">
        <f t="shared" si="39"/>
        <v>-1</v>
      </c>
      <c r="M328" s="37">
        <f t="shared" si="40"/>
        <v>-0.99965324959083468</v>
      </c>
    </row>
    <row r="329" spans="1:13" x14ac:dyDescent="0.2">
      <c r="A329" s="17"/>
      <c r="B329" s="43" t="s">
        <v>149</v>
      </c>
      <c r="C329" s="17" t="s">
        <v>150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f t="shared" si="36"/>
        <v>0</v>
      </c>
      <c r="J329" s="18">
        <f t="shared" si="37"/>
        <v>0</v>
      </c>
      <c r="K329" s="37" t="str">
        <f t="shared" si="38"/>
        <v>NA</v>
      </c>
      <c r="L329" s="37" t="str">
        <f t="shared" si="39"/>
        <v>NA</v>
      </c>
      <c r="M329" s="37" t="str">
        <f t="shared" si="40"/>
        <v>NA</v>
      </c>
    </row>
    <row r="330" spans="1:13" x14ac:dyDescent="0.2">
      <c r="A330" s="17"/>
      <c r="B330" s="43" t="s">
        <v>151</v>
      </c>
      <c r="C330" s="17" t="s">
        <v>152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f t="shared" si="36"/>
        <v>0</v>
      </c>
      <c r="J330" s="18">
        <f t="shared" si="37"/>
        <v>0</v>
      </c>
      <c r="K330" s="37" t="str">
        <f t="shared" si="38"/>
        <v>NA</v>
      </c>
      <c r="L330" s="37" t="str">
        <f t="shared" si="39"/>
        <v>NA</v>
      </c>
      <c r="M330" s="37" t="str">
        <f t="shared" si="40"/>
        <v>NA</v>
      </c>
    </row>
    <row r="331" spans="1:13" x14ac:dyDescent="0.2">
      <c r="A331" s="17"/>
      <c r="B331" s="43" t="s">
        <v>163</v>
      </c>
      <c r="C331" s="17" t="s">
        <v>164</v>
      </c>
      <c r="D331" s="18">
        <v>66475.570000000007</v>
      </c>
      <c r="E331" s="18">
        <v>144254.56999999998</v>
      </c>
      <c r="F331" s="18">
        <v>45.300000000000004</v>
      </c>
      <c r="G331" s="18">
        <v>471.21000000000004</v>
      </c>
      <c r="H331" s="18">
        <v>0</v>
      </c>
      <c r="I331" s="18">
        <f t="shared" si="36"/>
        <v>471.21000000000004</v>
      </c>
      <c r="J331" s="18">
        <f t="shared" si="37"/>
        <v>143783.35999999999</v>
      </c>
      <c r="K331" s="37">
        <f t="shared" si="38"/>
        <v>0.99673348303627407</v>
      </c>
      <c r="L331" s="37">
        <f t="shared" si="39"/>
        <v>-0.99968597182051155</v>
      </c>
      <c r="M331" s="37">
        <f t="shared" si="40"/>
        <v>-0.9960801796435288</v>
      </c>
    </row>
    <row r="332" spans="1:13" x14ac:dyDescent="0.2">
      <c r="A332" s="17"/>
      <c r="B332" s="43" t="s">
        <v>165</v>
      </c>
      <c r="C332" s="17" t="s">
        <v>166</v>
      </c>
      <c r="D332" s="18">
        <v>27466035.289999999</v>
      </c>
      <c r="E332" s="18">
        <v>4273797.0500000007</v>
      </c>
      <c r="F332" s="18">
        <v>4116.6499999999996</v>
      </c>
      <c r="G332" s="18">
        <v>309292.44000000006</v>
      </c>
      <c r="H332" s="18">
        <v>100</v>
      </c>
      <c r="I332" s="18">
        <f t="shared" si="36"/>
        <v>309392.44000000006</v>
      </c>
      <c r="J332" s="18">
        <f t="shared" si="37"/>
        <v>3964404.6100000008</v>
      </c>
      <c r="K332" s="37">
        <f t="shared" si="38"/>
        <v>0.92760712865389805</v>
      </c>
      <c r="L332" s="37">
        <f t="shared" si="39"/>
        <v>-0.99903676989060575</v>
      </c>
      <c r="M332" s="37">
        <f t="shared" si="40"/>
        <v>-0.91315663246105716</v>
      </c>
    </row>
    <row r="333" spans="1:13" x14ac:dyDescent="0.2">
      <c r="A333" s="17"/>
      <c r="B333" s="43" t="s">
        <v>330</v>
      </c>
      <c r="C333" s="17" t="s">
        <v>331</v>
      </c>
      <c r="D333" s="18">
        <v>66738.98</v>
      </c>
      <c r="E333" s="18">
        <v>56738.979999999996</v>
      </c>
      <c r="F333" s="18">
        <v>0</v>
      </c>
      <c r="G333" s="18">
        <v>55088.75</v>
      </c>
      <c r="H333" s="18">
        <v>0</v>
      </c>
      <c r="I333" s="18">
        <f t="shared" si="36"/>
        <v>55088.75</v>
      </c>
      <c r="J333" s="18">
        <f t="shared" si="37"/>
        <v>1650.2299999999959</v>
      </c>
      <c r="K333" s="37">
        <f t="shared" si="38"/>
        <v>2.9084590523128825E-2</v>
      </c>
      <c r="L333" s="37">
        <f t="shared" si="39"/>
        <v>-1</v>
      </c>
      <c r="M333" s="37">
        <f t="shared" si="40"/>
        <v>0.16509849137224542</v>
      </c>
    </row>
    <row r="334" spans="1:13" x14ac:dyDescent="0.2">
      <c r="A334" s="17"/>
      <c r="B334" s="43" t="s">
        <v>173</v>
      </c>
      <c r="C334" s="17" t="s">
        <v>174</v>
      </c>
      <c r="D334" s="18">
        <v>7952171.9499999993</v>
      </c>
      <c r="E334" s="18">
        <v>-20828.05</v>
      </c>
      <c r="F334" s="18">
        <v>0</v>
      </c>
      <c r="G334" s="18">
        <v>-34807.31</v>
      </c>
      <c r="H334" s="18">
        <v>285</v>
      </c>
      <c r="I334" s="18">
        <f t="shared" si="36"/>
        <v>-34522.31</v>
      </c>
      <c r="J334" s="18">
        <f t="shared" si="37"/>
        <v>13694.259999999998</v>
      </c>
      <c r="K334" s="37">
        <f t="shared" si="38"/>
        <v>-0.65749121977333447</v>
      </c>
      <c r="L334" s="37">
        <f t="shared" si="39"/>
        <v>-1</v>
      </c>
      <c r="M334" s="37">
        <f t="shared" si="40"/>
        <v>1.0054096278816307</v>
      </c>
    </row>
    <row r="335" spans="1:13" x14ac:dyDescent="0.2">
      <c r="A335" s="17"/>
      <c r="B335" s="43" t="s">
        <v>336</v>
      </c>
      <c r="C335" s="17" t="s">
        <v>337</v>
      </c>
      <c r="D335" s="18">
        <v>0</v>
      </c>
      <c r="E335" s="18">
        <v>0</v>
      </c>
      <c r="F335" s="18">
        <v>0</v>
      </c>
      <c r="G335" s="18">
        <v>0</v>
      </c>
      <c r="H335" s="18">
        <v>0</v>
      </c>
      <c r="I335" s="18">
        <f t="shared" si="36"/>
        <v>0</v>
      </c>
      <c r="J335" s="18">
        <f t="shared" si="37"/>
        <v>0</v>
      </c>
      <c r="K335" s="37" t="str">
        <f t="shared" si="38"/>
        <v>NA</v>
      </c>
      <c r="L335" s="37" t="str">
        <f t="shared" si="39"/>
        <v>NA</v>
      </c>
      <c r="M335" s="37" t="str">
        <f t="shared" si="40"/>
        <v>NA</v>
      </c>
    </row>
    <row r="336" spans="1:13" x14ac:dyDescent="0.2">
      <c r="A336" s="17"/>
      <c r="B336" s="43" t="s">
        <v>344</v>
      </c>
      <c r="C336" s="17" t="s">
        <v>345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f t="shared" si="36"/>
        <v>0</v>
      </c>
      <c r="J336" s="18">
        <f t="shared" si="37"/>
        <v>0</v>
      </c>
      <c r="K336" s="37" t="str">
        <f t="shared" si="38"/>
        <v>NA</v>
      </c>
      <c r="L336" s="37" t="str">
        <f t="shared" si="39"/>
        <v>NA</v>
      </c>
      <c r="M336" s="37" t="str">
        <f t="shared" si="40"/>
        <v>NA</v>
      </c>
    </row>
    <row r="337" spans="1:13" x14ac:dyDescent="0.2">
      <c r="A337" s="17"/>
      <c r="B337" s="43" t="s">
        <v>360</v>
      </c>
      <c r="C337" s="17" t="s">
        <v>361</v>
      </c>
      <c r="D337" s="18">
        <v>0</v>
      </c>
      <c r="E337" s="18">
        <v>0</v>
      </c>
      <c r="F337" s="18">
        <v>0</v>
      </c>
      <c r="G337" s="18">
        <v>0</v>
      </c>
      <c r="H337" s="18">
        <v>0</v>
      </c>
      <c r="I337" s="18">
        <f t="shared" si="36"/>
        <v>0</v>
      </c>
      <c r="J337" s="18">
        <f t="shared" si="37"/>
        <v>0</v>
      </c>
      <c r="K337" s="37" t="str">
        <f t="shared" si="38"/>
        <v>NA</v>
      </c>
      <c r="L337" s="37" t="str">
        <f t="shared" si="39"/>
        <v>NA</v>
      </c>
      <c r="M337" s="37" t="str">
        <f t="shared" si="40"/>
        <v>NA</v>
      </c>
    </row>
    <row r="338" spans="1:13" x14ac:dyDescent="0.2">
      <c r="A338" s="17"/>
      <c r="B338" s="43" t="s">
        <v>239</v>
      </c>
      <c r="C338" s="17" t="s">
        <v>240</v>
      </c>
      <c r="D338" s="18">
        <v>3750000</v>
      </c>
      <c r="E338" s="18">
        <v>7442643</v>
      </c>
      <c r="F338" s="18">
        <v>0</v>
      </c>
      <c r="G338" s="18">
        <v>0</v>
      </c>
      <c r="H338" s="18">
        <v>0</v>
      </c>
      <c r="I338" s="18">
        <f t="shared" si="36"/>
        <v>0</v>
      </c>
      <c r="J338" s="18">
        <f t="shared" si="37"/>
        <v>7442643</v>
      </c>
      <c r="K338" s="37">
        <f t="shared" si="38"/>
        <v>1</v>
      </c>
      <c r="L338" s="37">
        <f t="shared" si="39"/>
        <v>-1</v>
      </c>
      <c r="M338" s="37">
        <f t="shared" si="40"/>
        <v>-1</v>
      </c>
    </row>
    <row r="339" spans="1:13" x14ac:dyDescent="0.2">
      <c r="A339" s="17"/>
      <c r="B339" s="43" t="s">
        <v>175</v>
      </c>
      <c r="C339" s="17" t="s">
        <v>176</v>
      </c>
      <c r="D339" s="18">
        <v>0</v>
      </c>
      <c r="E339" s="18">
        <v>42080</v>
      </c>
      <c r="F339" s="18">
        <v>0</v>
      </c>
      <c r="G339" s="18">
        <v>0</v>
      </c>
      <c r="H339" s="18">
        <v>0</v>
      </c>
      <c r="I339" s="18">
        <f t="shared" si="36"/>
        <v>0</v>
      </c>
      <c r="J339" s="18">
        <f t="shared" si="37"/>
        <v>42080</v>
      </c>
      <c r="K339" s="37">
        <f t="shared" si="38"/>
        <v>1</v>
      </c>
      <c r="L339" s="37">
        <f t="shared" si="39"/>
        <v>-1</v>
      </c>
      <c r="M339" s="37">
        <f t="shared" si="40"/>
        <v>-1</v>
      </c>
    </row>
    <row r="340" spans="1:13" x14ac:dyDescent="0.2">
      <c r="A340" s="17"/>
      <c r="B340" s="43" t="s">
        <v>181</v>
      </c>
      <c r="C340" s="17" t="s">
        <v>182</v>
      </c>
      <c r="D340" s="18">
        <v>0</v>
      </c>
      <c r="E340" s="18">
        <v>1141050</v>
      </c>
      <c r="F340" s="18">
        <v>0</v>
      </c>
      <c r="G340" s="18">
        <v>0</v>
      </c>
      <c r="H340" s="18">
        <v>1141050</v>
      </c>
      <c r="I340" s="18">
        <f t="shared" si="36"/>
        <v>1141050</v>
      </c>
      <c r="J340" s="18">
        <f t="shared" si="37"/>
        <v>0</v>
      </c>
      <c r="K340" s="37">
        <f t="shared" si="38"/>
        <v>0</v>
      </c>
      <c r="L340" s="37">
        <f t="shared" si="39"/>
        <v>-1</v>
      </c>
      <c r="M340" s="37">
        <f t="shared" si="40"/>
        <v>-1</v>
      </c>
    </row>
    <row r="341" spans="1:13" x14ac:dyDescent="0.2">
      <c r="A341" s="17"/>
      <c r="B341" s="43" t="s">
        <v>189</v>
      </c>
      <c r="C341" s="17" t="s">
        <v>190</v>
      </c>
      <c r="D341" s="18">
        <v>26819394.460000001</v>
      </c>
      <c r="E341" s="18">
        <v>29638345.43</v>
      </c>
      <c r="F341" s="18">
        <v>12505.999999999998</v>
      </c>
      <c r="G341" s="18">
        <v>252415.32</v>
      </c>
      <c r="H341" s="18">
        <v>158383.89000000001</v>
      </c>
      <c r="I341" s="18">
        <f t="shared" si="36"/>
        <v>410799.21</v>
      </c>
      <c r="J341" s="18">
        <f t="shared" si="37"/>
        <v>29227546.219999999</v>
      </c>
      <c r="K341" s="37">
        <f t="shared" si="38"/>
        <v>0.98613960381256005</v>
      </c>
      <c r="L341" s="37">
        <f t="shared" si="39"/>
        <v>-0.99957804662107275</v>
      </c>
      <c r="M341" s="37">
        <f t="shared" si="40"/>
        <v>-0.98978018578279314</v>
      </c>
    </row>
    <row r="342" spans="1:13" x14ac:dyDescent="0.2">
      <c r="A342" s="17"/>
      <c r="B342" s="43" t="s">
        <v>191</v>
      </c>
      <c r="C342" s="17" t="s">
        <v>192</v>
      </c>
      <c r="D342" s="18">
        <v>0</v>
      </c>
      <c r="E342" s="18">
        <v>75</v>
      </c>
      <c r="F342" s="18">
        <v>0</v>
      </c>
      <c r="G342" s="18">
        <v>0</v>
      </c>
      <c r="H342" s="18">
        <v>0</v>
      </c>
      <c r="I342" s="18">
        <f t="shared" si="36"/>
        <v>0</v>
      </c>
      <c r="J342" s="18">
        <f t="shared" si="37"/>
        <v>75</v>
      </c>
      <c r="K342" s="37">
        <f t="shared" si="38"/>
        <v>1</v>
      </c>
      <c r="L342" s="37">
        <f t="shared" si="39"/>
        <v>-1</v>
      </c>
      <c r="M342" s="37">
        <f t="shared" si="40"/>
        <v>-1</v>
      </c>
    </row>
    <row r="343" spans="1:13" x14ac:dyDescent="0.2">
      <c r="A343" s="17"/>
      <c r="B343" s="43" t="s">
        <v>195</v>
      </c>
      <c r="C343" s="17" t="s">
        <v>196</v>
      </c>
      <c r="D343" s="18">
        <v>3089052.17</v>
      </c>
      <c r="E343" s="18">
        <v>3587900.8600000003</v>
      </c>
      <c r="F343" s="18">
        <v>6610.53</v>
      </c>
      <c r="G343" s="18">
        <v>140478.86000000002</v>
      </c>
      <c r="H343" s="18">
        <v>39704.659999999996</v>
      </c>
      <c r="I343" s="18">
        <f t="shared" si="36"/>
        <v>180183.52000000002</v>
      </c>
      <c r="J343" s="18">
        <f t="shared" si="37"/>
        <v>3407717.3400000003</v>
      </c>
      <c r="K343" s="37">
        <f t="shared" si="38"/>
        <v>0.94978024002591865</v>
      </c>
      <c r="L343" s="37">
        <f t="shared" si="39"/>
        <v>-0.99815754942571078</v>
      </c>
      <c r="M343" s="37">
        <f t="shared" si="40"/>
        <v>-0.9530158054590171</v>
      </c>
    </row>
    <row r="344" spans="1:13" x14ac:dyDescent="0.2">
      <c r="A344" s="17"/>
      <c r="B344" s="43" t="s">
        <v>197</v>
      </c>
      <c r="C344" s="17" t="s">
        <v>198</v>
      </c>
      <c r="D344" s="18">
        <v>0</v>
      </c>
      <c r="E344" s="18">
        <v>1858781.05</v>
      </c>
      <c r="F344" s="18">
        <v>0</v>
      </c>
      <c r="G344" s="18">
        <v>1641493.6</v>
      </c>
      <c r="H344" s="18">
        <v>217287.45</v>
      </c>
      <c r="I344" s="18">
        <f t="shared" ref="I344:I410" si="46">SUM(G344:H344)</f>
        <v>1858781.05</v>
      </c>
      <c r="J344" s="18">
        <f t="shared" ref="J344:J410" si="47">E344-I344</f>
        <v>0</v>
      </c>
      <c r="K344" s="37">
        <f t="shared" ref="K344:K410" si="48">IF(E344=0,"NA",J344/E344)</f>
        <v>0</v>
      </c>
      <c r="L344" s="37">
        <f t="shared" ref="L344:L410" si="49">IF(E344=0,"NA",(  ( F344 - (E344/$L$6)) / (E344/$L$6)))</f>
        <v>-1</v>
      </c>
      <c r="M344" s="37">
        <f t="shared" ref="M344:M410" si="50">IF(E344=0,"NA",(  ( G344 - ($M$6*(E344/12))) / ($M$6*(E344/12))))</f>
        <v>5.9722617680011268E-2</v>
      </c>
    </row>
    <row r="345" spans="1:13" x14ac:dyDescent="0.2">
      <c r="A345" s="17"/>
      <c r="B345" s="43" t="s">
        <v>370</v>
      </c>
      <c r="C345" s="17" t="s">
        <v>371</v>
      </c>
      <c r="D345" s="18">
        <v>7204</v>
      </c>
      <c r="E345" s="18">
        <v>0</v>
      </c>
      <c r="F345" s="18">
        <v>0</v>
      </c>
      <c r="G345" s="18">
        <v>0</v>
      </c>
      <c r="H345" s="18">
        <v>0</v>
      </c>
      <c r="I345" s="18">
        <f t="shared" si="46"/>
        <v>0</v>
      </c>
      <c r="J345" s="18">
        <f t="shared" si="47"/>
        <v>0</v>
      </c>
      <c r="K345" s="37" t="str">
        <f t="shared" si="48"/>
        <v>NA</v>
      </c>
      <c r="L345" s="37" t="str">
        <f t="shared" si="49"/>
        <v>NA</v>
      </c>
      <c r="M345" s="37" t="str">
        <f t="shared" si="50"/>
        <v>NA</v>
      </c>
    </row>
    <row r="346" spans="1:13" x14ac:dyDescent="0.2">
      <c r="A346" s="17"/>
      <c r="B346" s="43" t="s">
        <v>207</v>
      </c>
      <c r="C346" s="17" t="s">
        <v>208</v>
      </c>
      <c r="D346" s="18">
        <v>9118</v>
      </c>
      <c r="E346" s="18">
        <v>420249</v>
      </c>
      <c r="F346" s="18">
        <v>0</v>
      </c>
      <c r="G346" s="18">
        <v>0</v>
      </c>
      <c r="H346" s="18">
        <v>0</v>
      </c>
      <c r="I346" s="18">
        <f t="shared" si="46"/>
        <v>0</v>
      </c>
      <c r="J346" s="18">
        <f t="shared" si="47"/>
        <v>420249</v>
      </c>
      <c r="K346" s="37">
        <f t="shared" si="48"/>
        <v>1</v>
      </c>
      <c r="L346" s="37">
        <f t="shared" si="49"/>
        <v>-1</v>
      </c>
      <c r="M346" s="37">
        <f t="shared" si="50"/>
        <v>-1</v>
      </c>
    </row>
    <row r="347" spans="1:13" x14ac:dyDescent="0.2">
      <c r="A347" s="17"/>
      <c r="B347" s="43" t="s">
        <v>209</v>
      </c>
      <c r="C347" s="17" t="s">
        <v>210</v>
      </c>
      <c r="D347" s="18">
        <v>6088395.2100000028</v>
      </c>
      <c r="E347" s="18">
        <v>2338395.21</v>
      </c>
      <c r="F347" s="18">
        <v>0</v>
      </c>
      <c r="G347" s="18">
        <v>48109.57</v>
      </c>
      <c r="H347" s="18">
        <v>24041.439999999999</v>
      </c>
      <c r="I347" s="18">
        <f t="shared" si="46"/>
        <v>72151.009999999995</v>
      </c>
      <c r="J347" s="18">
        <f t="shared" si="47"/>
        <v>2266244.2000000002</v>
      </c>
      <c r="K347" s="37">
        <f t="shared" si="48"/>
        <v>0.96914507449747989</v>
      </c>
      <c r="L347" s="37">
        <f t="shared" si="49"/>
        <v>-1</v>
      </c>
      <c r="M347" s="37">
        <f t="shared" si="50"/>
        <v>-0.97531149407374984</v>
      </c>
    </row>
    <row r="348" spans="1:13" x14ac:dyDescent="0.2">
      <c r="A348" s="17"/>
      <c r="B348" s="43" t="s">
        <v>211</v>
      </c>
      <c r="C348" s="17" t="s">
        <v>212</v>
      </c>
      <c r="D348" s="18">
        <v>1491845.7299999995</v>
      </c>
      <c r="E348" s="18">
        <v>1547840.7299999995</v>
      </c>
      <c r="F348" s="18">
        <v>0</v>
      </c>
      <c r="G348" s="18">
        <v>0</v>
      </c>
      <c r="H348" s="18">
        <v>1050</v>
      </c>
      <c r="I348" s="18">
        <f t="shared" si="46"/>
        <v>1050</v>
      </c>
      <c r="J348" s="18">
        <f t="shared" si="47"/>
        <v>1546790.7299999995</v>
      </c>
      <c r="K348" s="37">
        <f t="shared" si="48"/>
        <v>0.9993216356310769</v>
      </c>
      <c r="L348" s="37">
        <f t="shared" si="49"/>
        <v>-1</v>
      </c>
      <c r="M348" s="37">
        <f t="shared" si="50"/>
        <v>-1</v>
      </c>
    </row>
    <row r="349" spans="1:13" x14ac:dyDescent="0.2">
      <c r="A349" s="17"/>
      <c r="B349" s="43" t="s">
        <v>213</v>
      </c>
      <c r="C349" s="17" t="s">
        <v>214</v>
      </c>
      <c r="D349" s="18">
        <v>0</v>
      </c>
      <c r="E349" s="18">
        <v>0</v>
      </c>
      <c r="F349" s="18">
        <v>0</v>
      </c>
      <c r="G349" s="18">
        <v>0</v>
      </c>
      <c r="H349" s="18">
        <v>0</v>
      </c>
      <c r="I349" s="18">
        <f t="shared" si="46"/>
        <v>0</v>
      </c>
      <c r="J349" s="18">
        <f t="shared" si="47"/>
        <v>0</v>
      </c>
      <c r="K349" s="37" t="str">
        <f t="shared" si="48"/>
        <v>NA</v>
      </c>
      <c r="L349" s="37" t="str">
        <f t="shared" si="49"/>
        <v>NA</v>
      </c>
      <c r="M349" s="37" t="str">
        <f t="shared" si="50"/>
        <v>NA</v>
      </c>
    </row>
    <row r="350" spans="1:13" x14ac:dyDescent="0.2">
      <c r="A350" s="71" t="s">
        <v>382</v>
      </c>
      <c r="B350" s="72"/>
      <c r="C350" s="71"/>
      <c r="D350" s="59">
        <v>79291426.530000001</v>
      </c>
      <c r="E350" s="59">
        <v>57418241.999999993</v>
      </c>
      <c r="F350" s="59">
        <v>24044.299999999996</v>
      </c>
      <c r="G350" s="59">
        <v>2419799.04</v>
      </c>
      <c r="H350" s="59">
        <v>1581902.44</v>
      </c>
      <c r="I350" s="59">
        <f t="shared" si="46"/>
        <v>4001701.48</v>
      </c>
      <c r="J350" s="59">
        <f t="shared" si="47"/>
        <v>53416540.519999996</v>
      </c>
      <c r="K350" s="60">
        <f t="shared" si="48"/>
        <v>0.93030609540431419</v>
      </c>
      <c r="L350" s="60">
        <f t="shared" si="49"/>
        <v>-0.99958124283916605</v>
      </c>
      <c r="M350" s="60">
        <f t="shared" si="50"/>
        <v>-0.9494279388073219</v>
      </c>
    </row>
    <row r="351" spans="1:13" x14ac:dyDescent="0.2">
      <c r="A351" s="17" t="s">
        <v>383</v>
      </c>
      <c r="B351" s="43" t="s">
        <v>117</v>
      </c>
      <c r="C351" s="17" t="s">
        <v>118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f t="shared" si="46"/>
        <v>0</v>
      </c>
      <c r="J351" s="18">
        <f t="shared" si="47"/>
        <v>0</v>
      </c>
      <c r="K351" s="37" t="str">
        <f t="shared" si="48"/>
        <v>NA</v>
      </c>
      <c r="L351" s="37" t="str">
        <f t="shared" si="49"/>
        <v>NA</v>
      </c>
      <c r="M351" s="37" t="str">
        <f t="shared" si="50"/>
        <v>NA</v>
      </c>
    </row>
    <row r="352" spans="1:13" x14ac:dyDescent="0.2">
      <c r="A352" s="17"/>
      <c r="B352" s="43" t="s">
        <v>384</v>
      </c>
      <c r="C352" s="17" t="s">
        <v>385</v>
      </c>
      <c r="D352" s="18">
        <v>629709.29</v>
      </c>
      <c r="E352" s="18">
        <v>1198413.04</v>
      </c>
      <c r="F352" s="18">
        <v>4968.75</v>
      </c>
      <c r="G352" s="18">
        <v>265059.05</v>
      </c>
      <c r="H352" s="18">
        <v>6300</v>
      </c>
      <c r="I352" s="18">
        <f t="shared" si="46"/>
        <v>271359.05</v>
      </c>
      <c r="J352" s="18">
        <f t="shared" si="47"/>
        <v>927053.99</v>
      </c>
      <c r="K352" s="37">
        <f t="shared" si="48"/>
        <v>0.77356800957372762</v>
      </c>
      <c r="L352" s="37">
        <f t="shared" si="49"/>
        <v>-0.99585389191025486</v>
      </c>
      <c r="M352" s="37">
        <f t="shared" si="50"/>
        <v>-0.7345899540612475</v>
      </c>
    </row>
    <row r="353" spans="1:13" x14ac:dyDescent="0.2">
      <c r="A353" s="17"/>
      <c r="B353" s="43" t="s">
        <v>312</v>
      </c>
      <c r="C353" s="17" t="s">
        <v>313</v>
      </c>
      <c r="D353" s="18">
        <v>0</v>
      </c>
      <c r="E353" s="18">
        <v>0</v>
      </c>
      <c r="F353" s="18">
        <v>0</v>
      </c>
      <c r="G353" s="18">
        <v>0</v>
      </c>
      <c r="H353" s="18">
        <v>0</v>
      </c>
      <c r="I353" s="18">
        <f t="shared" si="46"/>
        <v>0</v>
      </c>
      <c r="J353" s="18">
        <f t="shared" si="47"/>
        <v>0</v>
      </c>
      <c r="K353" s="37" t="str">
        <f t="shared" si="48"/>
        <v>NA</v>
      </c>
      <c r="L353" s="37" t="str">
        <f t="shared" si="49"/>
        <v>NA</v>
      </c>
      <c r="M353" s="37" t="str">
        <f t="shared" si="50"/>
        <v>NA</v>
      </c>
    </row>
    <row r="354" spans="1:13" x14ac:dyDescent="0.2">
      <c r="A354" s="17"/>
      <c r="B354" s="43" t="s">
        <v>306</v>
      </c>
      <c r="C354" s="17" t="s">
        <v>307</v>
      </c>
      <c r="F354" s="18">
        <v>0</v>
      </c>
      <c r="G354" s="18">
        <v>0</v>
      </c>
      <c r="H354" s="18">
        <v>0</v>
      </c>
      <c r="I354" s="18">
        <f t="shared" si="46"/>
        <v>0</v>
      </c>
      <c r="J354" s="18">
        <f t="shared" si="47"/>
        <v>0</v>
      </c>
      <c r="K354" s="37" t="str">
        <f t="shared" si="48"/>
        <v>NA</v>
      </c>
      <c r="L354" s="37" t="str">
        <f t="shared" si="49"/>
        <v>NA</v>
      </c>
      <c r="M354" s="37" t="str">
        <f t="shared" si="50"/>
        <v>NA</v>
      </c>
    </row>
    <row r="355" spans="1:13" x14ac:dyDescent="0.2">
      <c r="A355" s="17"/>
      <c r="B355" s="43" t="s">
        <v>141</v>
      </c>
      <c r="C355" s="17" t="s">
        <v>142</v>
      </c>
      <c r="D355" s="18">
        <v>0</v>
      </c>
      <c r="E355" s="18">
        <v>0</v>
      </c>
      <c r="F355" s="18">
        <v>0</v>
      </c>
      <c r="G355" s="18">
        <v>0</v>
      </c>
      <c r="H355" s="18">
        <v>0</v>
      </c>
      <c r="I355" s="18">
        <f t="shared" si="46"/>
        <v>0</v>
      </c>
      <c r="J355" s="18">
        <f t="shared" si="47"/>
        <v>0</v>
      </c>
      <c r="K355" s="37" t="str">
        <f t="shared" si="48"/>
        <v>NA</v>
      </c>
      <c r="L355" s="37" t="str">
        <f t="shared" si="49"/>
        <v>NA</v>
      </c>
      <c r="M355" s="37" t="str">
        <f t="shared" si="50"/>
        <v>NA</v>
      </c>
    </row>
    <row r="356" spans="1:13" x14ac:dyDescent="0.2">
      <c r="A356" s="17"/>
      <c r="B356" s="43" t="s">
        <v>231</v>
      </c>
      <c r="C356" s="17" t="s">
        <v>232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f t="shared" si="46"/>
        <v>0</v>
      </c>
      <c r="J356" s="18">
        <f t="shared" si="47"/>
        <v>0</v>
      </c>
      <c r="K356" s="37" t="str">
        <f t="shared" si="48"/>
        <v>NA</v>
      </c>
      <c r="L356" s="37" t="str">
        <f t="shared" si="49"/>
        <v>NA</v>
      </c>
      <c r="M356" s="37" t="str">
        <f t="shared" si="50"/>
        <v>NA</v>
      </c>
    </row>
    <row r="357" spans="1:13" x14ac:dyDescent="0.2">
      <c r="A357" s="17"/>
      <c r="B357" s="43" t="s">
        <v>143</v>
      </c>
      <c r="C357" s="17" t="s">
        <v>144</v>
      </c>
      <c r="D357" s="18">
        <v>1303870.3500000001</v>
      </c>
      <c r="E357" s="18">
        <v>2603870.35</v>
      </c>
      <c r="F357" s="18">
        <v>0</v>
      </c>
      <c r="G357" s="18">
        <v>1587.32</v>
      </c>
      <c r="H357" s="18">
        <v>0</v>
      </c>
      <c r="I357" s="18">
        <f t="shared" si="46"/>
        <v>1587.32</v>
      </c>
      <c r="J357" s="18">
        <f t="shared" si="47"/>
        <v>2602283.0300000003</v>
      </c>
      <c r="K357" s="37">
        <f t="shared" si="48"/>
        <v>0.99939039975627053</v>
      </c>
      <c r="L357" s="37">
        <f t="shared" si="49"/>
        <v>-1</v>
      </c>
      <c r="M357" s="37">
        <f t="shared" si="50"/>
        <v>-0.99926847970752464</v>
      </c>
    </row>
    <row r="358" spans="1:13" x14ac:dyDescent="0.2">
      <c r="A358" s="17"/>
      <c r="B358" s="43" t="s">
        <v>149</v>
      </c>
      <c r="C358" s="17" t="s">
        <v>150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46"/>
        <v>0</v>
      </c>
      <c r="J358" s="18">
        <f t="shared" si="47"/>
        <v>0</v>
      </c>
      <c r="K358" s="37" t="str">
        <f t="shared" si="48"/>
        <v>NA</v>
      </c>
      <c r="L358" s="37" t="str">
        <f t="shared" si="49"/>
        <v>NA</v>
      </c>
      <c r="M358" s="37" t="str">
        <f t="shared" si="50"/>
        <v>NA</v>
      </c>
    </row>
    <row r="359" spans="1:13" x14ac:dyDescent="0.2">
      <c r="A359" s="17"/>
      <c r="B359" s="43" t="s">
        <v>151</v>
      </c>
      <c r="C359" s="17" t="s">
        <v>152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f t="shared" si="46"/>
        <v>0</v>
      </c>
      <c r="J359" s="18">
        <f t="shared" si="47"/>
        <v>0</v>
      </c>
      <c r="K359" s="37" t="str">
        <f t="shared" si="48"/>
        <v>NA</v>
      </c>
      <c r="L359" s="37" t="str">
        <f t="shared" si="49"/>
        <v>NA</v>
      </c>
      <c r="M359" s="37" t="str">
        <f t="shared" si="50"/>
        <v>NA</v>
      </c>
    </row>
    <row r="360" spans="1:13" x14ac:dyDescent="0.2">
      <c r="A360" s="17"/>
      <c r="B360" s="43" t="s">
        <v>163</v>
      </c>
      <c r="C360" s="17" t="s">
        <v>164</v>
      </c>
      <c r="D360" s="18">
        <v>90719.31</v>
      </c>
      <c r="E360" s="18">
        <v>150023.31</v>
      </c>
      <c r="F360" s="18">
        <v>0</v>
      </c>
      <c r="G360" s="18">
        <v>42.06</v>
      </c>
      <c r="H360" s="18">
        <v>0</v>
      </c>
      <c r="I360" s="18">
        <f t="shared" si="46"/>
        <v>42.06</v>
      </c>
      <c r="J360" s="18">
        <f t="shared" si="47"/>
        <v>149981.25</v>
      </c>
      <c r="K360" s="37">
        <f t="shared" si="48"/>
        <v>0.99971964356738963</v>
      </c>
      <c r="L360" s="37">
        <f t="shared" si="49"/>
        <v>-1</v>
      </c>
      <c r="M360" s="37">
        <f t="shared" si="50"/>
        <v>-0.99966357228086755</v>
      </c>
    </row>
    <row r="361" spans="1:13" x14ac:dyDescent="0.2">
      <c r="A361" s="17"/>
      <c r="B361" s="43" t="s">
        <v>165</v>
      </c>
      <c r="C361" s="17" t="s">
        <v>166</v>
      </c>
      <c r="D361" s="18">
        <v>26122767.559999999</v>
      </c>
      <c r="E361" s="18">
        <v>20405.560000000001</v>
      </c>
      <c r="F361" s="18">
        <v>0</v>
      </c>
      <c r="G361" s="18">
        <v>0</v>
      </c>
      <c r="H361" s="18">
        <v>450.95</v>
      </c>
      <c r="I361" s="18">
        <f t="shared" si="46"/>
        <v>450.95</v>
      </c>
      <c r="J361" s="18">
        <f t="shared" si="47"/>
        <v>19954.61</v>
      </c>
      <c r="K361" s="37">
        <f t="shared" si="48"/>
        <v>0.97790063100449087</v>
      </c>
      <c r="L361" s="37">
        <f t="shared" si="49"/>
        <v>-1</v>
      </c>
      <c r="M361" s="37">
        <f t="shared" si="50"/>
        <v>-1</v>
      </c>
    </row>
    <row r="362" spans="1:13" x14ac:dyDescent="0.2">
      <c r="A362" s="17"/>
      <c r="B362" s="43" t="s">
        <v>173</v>
      </c>
      <c r="C362" s="17" t="s">
        <v>174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46"/>
        <v>0</v>
      </c>
      <c r="J362" s="18">
        <f t="shared" si="47"/>
        <v>0</v>
      </c>
      <c r="K362" s="37" t="str">
        <f t="shared" si="48"/>
        <v>NA</v>
      </c>
      <c r="L362" s="37" t="str">
        <f t="shared" si="49"/>
        <v>NA</v>
      </c>
      <c r="M362" s="37" t="str">
        <f t="shared" si="50"/>
        <v>NA</v>
      </c>
    </row>
    <row r="363" spans="1:13" x14ac:dyDescent="0.2">
      <c r="A363" s="17"/>
      <c r="B363" s="43" t="s">
        <v>243</v>
      </c>
      <c r="C363" s="17" t="s">
        <v>244</v>
      </c>
      <c r="D363" s="18">
        <v>11500</v>
      </c>
      <c r="E363" s="18">
        <v>30150</v>
      </c>
      <c r="F363" s="18">
        <v>460</v>
      </c>
      <c r="G363" s="18">
        <v>2940</v>
      </c>
      <c r="H363" s="18">
        <v>1130</v>
      </c>
      <c r="I363" s="18">
        <f t="shared" si="46"/>
        <v>4070</v>
      </c>
      <c r="J363" s="18">
        <f t="shared" si="47"/>
        <v>26080</v>
      </c>
      <c r="K363" s="37">
        <f t="shared" si="48"/>
        <v>0.86500829187396355</v>
      </c>
      <c r="L363" s="37">
        <f t="shared" si="49"/>
        <v>-0.98474295190713101</v>
      </c>
      <c r="M363" s="37">
        <f t="shared" si="50"/>
        <v>-0.88298507462686571</v>
      </c>
    </row>
    <row r="364" spans="1:13" x14ac:dyDescent="0.2">
      <c r="A364" s="17"/>
      <c r="B364" s="43" t="s">
        <v>183</v>
      </c>
      <c r="C364" s="17" t="s">
        <v>184</v>
      </c>
      <c r="D364" s="18">
        <v>980</v>
      </c>
      <c r="E364" s="18">
        <v>980</v>
      </c>
      <c r="F364" s="18">
        <v>0</v>
      </c>
      <c r="G364" s="18">
        <v>0</v>
      </c>
      <c r="H364" s="18">
        <v>0</v>
      </c>
      <c r="I364" s="18">
        <f t="shared" si="46"/>
        <v>0</v>
      </c>
      <c r="J364" s="18">
        <f t="shared" si="47"/>
        <v>980</v>
      </c>
      <c r="K364" s="37">
        <f t="shared" si="48"/>
        <v>1</v>
      </c>
      <c r="L364" s="37">
        <f t="shared" si="49"/>
        <v>-1</v>
      </c>
      <c r="M364" s="37">
        <f t="shared" si="50"/>
        <v>-1</v>
      </c>
    </row>
    <row r="365" spans="1:13" x14ac:dyDescent="0.2">
      <c r="A365" s="17"/>
      <c r="B365" s="43" t="s">
        <v>187</v>
      </c>
      <c r="C365" s="17" t="s">
        <v>188</v>
      </c>
      <c r="D365" s="18">
        <v>673648.91999999993</v>
      </c>
      <c r="E365" s="18">
        <v>670643.91999999993</v>
      </c>
      <c r="F365" s="18">
        <v>0</v>
      </c>
      <c r="G365" s="18">
        <v>0</v>
      </c>
      <c r="H365" s="18">
        <v>0</v>
      </c>
      <c r="I365" s="18">
        <f t="shared" si="46"/>
        <v>0</v>
      </c>
      <c r="J365" s="18">
        <f t="shared" si="47"/>
        <v>670643.91999999993</v>
      </c>
      <c r="K365" s="37">
        <f t="shared" si="48"/>
        <v>1</v>
      </c>
      <c r="L365" s="37">
        <f t="shared" si="49"/>
        <v>-1</v>
      </c>
      <c r="M365" s="37">
        <f t="shared" si="50"/>
        <v>-1</v>
      </c>
    </row>
    <row r="366" spans="1:13" x14ac:dyDescent="0.2">
      <c r="A366" s="17"/>
      <c r="B366" s="43" t="s">
        <v>189</v>
      </c>
      <c r="C366" s="17" t="s">
        <v>190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f t="shared" si="46"/>
        <v>0</v>
      </c>
      <c r="J366" s="18">
        <f t="shared" si="47"/>
        <v>0</v>
      </c>
      <c r="K366" s="37" t="str">
        <f t="shared" si="48"/>
        <v>NA</v>
      </c>
      <c r="L366" s="37" t="str">
        <f t="shared" si="49"/>
        <v>NA</v>
      </c>
      <c r="M366" s="37" t="str">
        <f t="shared" si="50"/>
        <v>NA</v>
      </c>
    </row>
    <row r="367" spans="1:13" x14ac:dyDescent="0.2">
      <c r="A367" s="17"/>
      <c r="B367" s="43" t="s">
        <v>370</v>
      </c>
      <c r="C367" s="17" t="s">
        <v>371</v>
      </c>
      <c r="D367" s="18">
        <v>495912.66000000003</v>
      </c>
      <c r="E367" s="18">
        <v>616903.15</v>
      </c>
      <c r="F367" s="18">
        <v>1309.5</v>
      </c>
      <c r="G367" s="18">
        <v>71440.7</v>
      </c>
      <c r="H367" s="18">
        <v>2043.75</v>
      </c>
      <c r="I367" s="18">
        <f t="shared" si="46"/>
        <v>73484.45</v>
      </c>
      <c r="J367" s="18">
        <f t="shared" si="47"/>
        <v>543418.70000000007</v>
      </c>
      <c r="K367" s="37">
        <f t="shared" si="48"/>
        <v>0.88088170728257753</v>
      </c>
      <c r="L367" s="37">
        <f t="shared" si="49"/>
        <v>-0.99787730051305457</v>
      </c>
      <c r="M367" s="37">
        <f t="shared" si="50"/>
        <v>-0.86103355121464364</v>
      </c>
    </row>
    <row r="368" spans="1:13" x14ac:dyDescent="0.2">
      <c r="A368" s="17"/>
      <c r="B368" s="43" t="s">
        <v>209</v>
      </c>
      <c r="C368" s="17" t="s">
        <v>210</v>
      </c>
      <c r="D368" s="18">
        <v>0</v>
      </c>
      <c r="E368" s="18">
        <v>13850000</v>
      </c>
      <c r="F368" s="18">
        <v>0</v>
      </c>
      <c r="G368" s="18">
        <v>0</v>
      </c>
      <c r="H368" s="18">
        <v>0</v>
      </c>
      <c r="I368" s="18">
        <f t="shared" si="46"/>
        <v>0</v>
      </c>
      <c r="J368" s="18">
        <f t="shared" si="47"/>
        <v>13850000</v>
      </c>
      <c r="K368" s="37">
        <f t="shared" si="48"/>
        <v>1</v>
      </c>
      <c r="L368" s="37">
        <f t="shared" si="49"/>
        <v>-1</v>
      </c>
      <c r="M368" s="37">
        <f t="shared" si="50"/>
        <v>-1</v>
      </c>
    </row>
    <row r="369" spans="1:13" x14ac:dyDescent="0.2">
      <c r="A369" s="17"/>
      <c r="B369" s="43" t="s">
        <v>388</v>
      </c>
      <c r="C369" s="17" t="s">
        <v>389</v>
      </c>
      <c r="F369" s="18">
        <v>0</v>
      </c>
      <c r="G369" s="18">
        <v>0</v>
      </c>
      <c r="H369" s="18">
        <v>0</v>
      </c>
      <c r="I369" s="18">
        <f t="shared" si="46"/>
        <v>0</v>
      </c>
      <c r="J369" s="18">
        <f t="shared" si="47"/>
        <v>0</v>
      </c>
      <c r="K369" s="37" t="str">
        <f t="shared" si="48"/>
        <v>NA</v>
      </c>
      <c r="L369" s="37" t="str">
        <f t="shared" si="49"/>
        <v>NA</v>
      </c>
      <c r="M369" s="37" t="str">
        <f t="shared" si="50"/>
        <v>NA</v>
      </c>
    </row>
    <row r="370" spans="1:13" x14ac:dyDescent="0.2">
      <c r="A370" s="17"/>
      <c r="B370" s="43" t="s">
        <v>213</v>
      </c>
      <c r="C370" s="17" t="s">
        <v>214</v>
      </c>
      <c r="F370" s="18">
        <v>0</v>
      </c>
      <c r="G370" s="18">
        <v>0</v>
      </c>
      <c r="H370" s="18">
        <v>0</v>
      </c>
      <c r="I370" s="18">
        <f t="shared" si="46"/>
        <v>0</v>
      </c>
      <c r="J370" s="18">
        <f t="shared" si="47"/>
        <v>0</v>
      </c>
      <c r="K370" s="37" t="str">
        <f t="shared" si="48"/>
        <v>NA</v>
      </c>
      <c r="L370" s="37" t="str">
        <f t="shared" si="49"/>
        <v>NA</v>
      </c>
      <c r="M370" s="37" t="str">
        <f t="shared" si="50"/>
        <v>NA</v>
      </c>
    </row>
    <row r="371" spans="1:13" x14ac:dyDescent="0.2">
      <c r="A371" s="17"/>
      <c r="B371" s="43" t="s">
        <v>422</v>
      </c>
      <c r="C371" s="17" t="s">
        <v>104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f t="shared" si="46"/>
        <v>0</v>
      </c>
      <c r="J371" s="18">
        <f t="shared" si="47"/>
        <v>0</v>
      </c>
      <c r="K371" s="37" t="str">
        <f t="shared" si="48"/>
        <v>NA</v>
      </c>
      <c r="L371" s="37" t="str">
        <f t="shared" si="49"/>
        <v>NA</v>
      </c>
      <c r="M371" s="37" t="str">
        <f t="shared" si="50"/>
        <v>NA</v>
      </c>
    </row>
    <row r="372" spans="1:13" x14ac:dyDescent="0.2">
      <c r="A372" s="71" t="s">
        <v>392</v>
      </c>
      <c r="B372" s="72"/>
      <c r="C372" s="71"/>
      <c r="D372" s="59">
        <v>29329108.09</v>
      </c>
      <c r="E372" s="59">
        <v>19141389.329999998</v>
      </c>
      <c r="F372" s="59">
        <v>6738.25</v>
      </c>
      <c r="G372" s="59">
        <v>341069.13</v>
      </c>
      <c r="H372" s="59">
        <v>9924.7000000000007</v>
      </c>
      <c r="I372" s="59">
        <f t="shared" si="46"/>
        <v>350993.83</v>
      </c>
      <c r="J372" s="59">
        <f t="shared" si="47"/>
        <v>18790395.5</v>
      </c>
      <c r="K372" s="60">
        <f t="shared" si="48"/>
        <v>0.9816630954029083</v>
      </c>
      <c r="L372" s="60">
        <f t="shared" si="49"/>
        <v>-0.99964797487351453</v>
      </c>
      <c r="M372" s="60">
        <f t="shared" si="50"/>
        <v>-0.97861790756439304</v>
      </c>
    </row>
    <row r="373" spans="1:13" x14ac:dyDescent="0.2">
      <c r="A373" s="17" t="s">
        <v>393</v>
      </c>
      <c r="B373" s="43" t="s">
        <v>117</v>
      </c>
      <c r="C373" s="17" t="s">
        <v>118</v>
      </c>
      <c r="D373" s="18">
        <v>0</v>
      </c>
      <c r="E373" s="18">
        <v>0</v>
      </c>
      <c r="F373" s="18">
        <v>0</v>
      </c>
      <c r="G373" s="18">
        <v>0</v>
      </c>
      <c r="H373" s="18">
        <v>0</v>
      </c>
      <c r="I373" s="18">
        <f t="shared" si="46"/>
        <v>0</v>
      </c>
      <c r="J373" s="18">
        <f t="shared" si="47"/>
        <v>0</v>
      </c>
      <c r="K373" s="37" t="str">
        <f t="shared" si="48"/>
        <v>NA</v>
      </c>
      <c r="L373" s="37" t="str">
        <f t="shared" si="49"/>
        <v>NA</v>
      </c>
      <c r="M373" s="37" t="str">
        <f t="shared" si="50"/>
        <v>NA</v>
      </c>
    </row>
    <row r="374" spans="1:13" x14ac:dyDescent="0.2">
      <c r="A374" s="17"/>
      <c r="B374" s="43" t="s">
        <v>249</v>
      </c>
      <c r="C374" s="17" t="s">
        <v>250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f t="shared" si="46"/>
        <v>0</v>
      </c>
      <c r="J374" s="18">
        <f t="shared" si="47"/>
        <v>0</v>
      </c>
      <c r="K374" s="37" t="str">
        <f t="shared" si="48"/>
        <v>NA</v>
      </c>
      <c r="L374" s="37" t="str">
        <f t="shared" si="49"/>
        <v>NA</v>
      </c>
      <c r="M374" s="37" t="str">
        <f t="shared" si="50"/>
        <v>NA</v>
      </c>
    </row>
    <row r="375" spans="1:13" x14ac:dyDescent="0.2">
      <c r="A375" s="17"/>
      <c r="B375" s="43" t="s">
        <v>127</v>
      </c>
      <c r="C375" s="17" t="s">
        <v>128</v>
      </c>
      <c r="D375" s="18">
        <v>0</v>
      </c>
      <c r="E375" s="18">
        <v>0</v>
      </c>
      <c r="F375" s="18">
        <v>0</v>
      </c>
      <c r="G375" s="18">
        <v>0</v>
      </c>
      <c r="H375" s="18">
        <v>0</v>
      </c>
      <c r="I375" s="18">
        <f t="shared" si="46"/>
        <v>0</v>
      </c>
      <c r="J375" s="18">
        <f t="shared" si="47"/>
        <v>0</v>
      </c>
      <c r="K375" s="37" t="str">
        <f t="shared" si="48"/>
        <v>NA</v>
      </c>
      <c r="L375" s="37" t="str">
        <f t="shared" si="49"/>
        <v>NA</v>
      </c>
      <c r="M375" s="37" t="str">
        <f t="shared" si="50"/>
        <v>NA</v>
      </c>
    </row>
    <row r="376" spans="1:13" x14ac:dyDescent="0.2">
      <c r="A376" s="17"/>
      <c r="B376" s="43" t="s">
        <v>394</v>
      </c>
      <c r="C376" s="17" t="s">
        <v>395</v>
      </c>
      <c r="D376" s="18">
        <v>0</v>
      </c>
      <c r="E376" s="18">
        <v>0</v>
      </c>
      <c r="F376" s="18">
        <v>0</v>
      </c>
      <c r="G376" s="18">
        <v>0</v>
      </c>
      <c r="H376" s="18">
        <v>0</v>
      </c>
      <c r="I376" s="18">
        <f t="shared" si="46"/>
        <v>0</v>
      </c>
      <c r="J376" s="18">
        <f t="shared" si="47"/>
        <v>0</v>
      </c>
      <c r="K376" s="37" t="str">
        <f t="shared" si="48"/>
        <v>NA</v>
      </c>
      <c r="L376" s="37" t="str">
        <f t="shared" si="49"/>
        <v>NA</v>
      </c>
      <c r="M376" s="37" t="str">
        <f t="shared" si="50"/>
        <v>NA</v>
      </c>
    </row>
    <row r="377" spans="1:13" x14ac:dyDescent="0.2">
      <c r="A377" s="17"/>
      <c r="B377" s="43" t="s">
        <v>141</v>
      </c>
      <c r="C377" s="17" t="s">
        <v>142</v>
      </c>
      <c r="D377" s="18">
        <v>129697</v>
      </c>
      <c r="E377" s="18">
        <v>195340</v>
      </c>
      <c r="F377" s="18">
        <v>0</v>
      </c>
      <c r="G377" s="18">
        <v>0</v>
      </c>
      <c r="H377" s="18">
        <v>0</v>
      </c>
      <c r="I377" s="18">
        <f t="shared" si="46"/>
        <v>0</v>
      </c>
      <c r="J377" s="18">
        <f t="shared" si="47"/>
        <v>195340</v>
      </c>
      <c r="K377" s="37">
        <f t="shared" si="48"/>
        <v>1</v>
      </c>
      <c r="L377" s="37">
        <f t="shared" si="49"/>
        <v>-1</v>
      </c>
      <c r="M377" s="37">
        <f t="shared" si="50"/>
        <v>-1</v>
      </c>
    </row>
    <row r="378" spans="1:13" x14ac:dyDescent="0.2">
      <c r="A378" s="17"/>
      <c r="B378" s="43" t="s">
        <v>231</v>
      </c>
      <c r="C378" s="17" t="s">
        <v>232</v>
      </c>
      <c r="D378" s="18">
        <v>70927.829999999987</v>
      </c>
      <c r="E378" s="18">
        <v>-23292.170000000013</v>
      </c>
      <c r="F378" s="18">
        <v>17636.260000000002</v>
      </c>
      <c r="G378" s="18">
        <v>175801.56</v>
      </c>
      <c r="H378" s="18">
        <v>0</v>
      </c>
      <c r="I378" s="18">
        <f t="shared" si="46"/>
        <v>175801.56</v>
      </c>
      <c r="J378" s="18">
        <f t="shared" si="47"/>
        <v>-199093.73</v>
      </c>
      <c r="K378" s="37">
        <f t="shared" si="48"/>
        <v>8.5476677355523289</v>
      </c>
      <c r="L378" s="37">
        <f t="shared" si="49"/>
        <v>-1.7571754800003603</v>
      </c>
      <c r="M378" s="37">
        <f t="shared" si="50"/>
        <v>-10.057201282662795</v>
      </c>
    </row>
    <row r="379" spans="1:13" x14ac:dyDescent="0.2">
      <c r="A379" s="17"/>
      <c r="B379" s="43" t="s">
        <v>143</v>
      </c>
      <c r="C379" s="17" t="s">
        <v>144</v>
      </c>
      <c r="D379" s="18">
        <v>42239798.5</v>
      </c>
      <c r="E379" s="18">
        <v>0</v>
      </c>
      <c r="F379" s="18">
        <v>22340</v>
      </c>
      <c r="G379" s="18">
        <v>1134140</v>
      </c>
      <c r="H379" s="18">
        <v>0</v>
      </c>
      <c r="I379" s="18">
        <f t="shared" si="46"/>
        <v>1134140</v>
      </c>
      <c r="J379" s="18">
        <f t="shared" si="47"/>
        <v>-1134140</v>
      </c>
      <c r="K379" s="37" t="str">
        <f t="shared" si="48"/>
        <v>NA</v>
      </c>
      <c r="L379" s="37" t="str">
        <f t="shared" si="49"/>
        <v>NA</v>
      </c>
      <c r="M379" s="37" t="str">
        <f t="shared" si="50"/>
        <v>NA</v>
      </c>
    </row>
    <row r="380" spans="1:13" x14ac:dyDescent="0.2">
      <c r="A380" s="17"/>
      <c r="B380" s="43" t="s">
        <v>149</v>
      </c>
      <c r="C380" s="17" t="s">
        <v>150</v>
      </c>
      <c r="D380" s="18">
        <v>52602</v>
      </c>
      <c r="E380" s="18">
        <v>63440</v>
      </c>
      <c r="F380" s="18">
        <v>2540</v>
      </c>
      <c r="G380" s="18">
        <v>14825</v>
      </c>
      <c r="H380" s="18">
        <v>0</v>
      </c>
      <c r="I380" s="18">
        <f t="shared" si="46"/>
        <v>14825</v>
      </c>
      <c r="J380" s="18">
        <f t="shared" si="47"/>
        <v>48615</v>
      </c>
      <c r="K380" s="37">
        <f t="shared" si="48"/>
        <v>0.76631462799495587</v>
      </c>
      <c r="L380" s="37">
        <f t="shared" si="49"/>
        <v>-0.95996216897856246</v>
      </c>
      <c r="M380" s="37">
        <f t="shared" si="50"/>
        <v>-0.71957755359394704</v>
      </c>
    </row>
    <row r="381" spans="1:13" x14ac:dyDescent="0.2">
      <c r="A381" s="17"/>
      <c r="B381" s="43" t="s">
        <v>151</v>
      </c>
      <c r="C381" s="17" t="s">
        <v>152</v>
      </c>
      <c r="D381" s="18">
        <v>55216.490000000005</v>
      </c>
      <c r="E381" s="18">
        <v>52954.509999999995</v>
      </c>
      <c r="F381" s="18">
        <v>4290.88</v>
      </c>
      <c r="G381" s="18">
        <v>42778.13</v>
      </c>
      <c r="H381" s="18">
        <v>0</v>
      </c>
      <c r="I381" s="18">
        <f t="shared" si="46"/>
        <v>42778.13</v>
      </c>
      <c r="J381" s="18">
        <f t="shared" si="47"/>
        <v>10176.379999999997</v>
      </c>
      <c r="K381" s="37">
        <f t="shared" si="48"/>
        <v>0.19217211149720767</v>
      </c>
      <c r="L381" s="37">
        <f t="shared" si="49"/>
        <v>-0.91897045218622553</v>
      </c>
      <c r="M381" s="37">
        <f t="shared" si="50"/>
        <v>-3.0606533796649096E-2</v>
      </c>
    </row>
    <row r="382" spans="1:13" x14ac:dyDescent="0.2">
      <c r="A382" s="17"/>
      <c r="B382" s="43" t="s">
        <v>163</v>
      </c>
      <c r="C382" s="17" t="s">
        <v>164</v>
      </c>
      <c r="D382" s="18">
        <v>1604.7300000000005</v>
      </c>
      <c r="E382" s="18">
        <v>-892.09999999999945</v>
      </c>
      <c r="F382" s="18">
        <v>2182.9300000000003</v>
      </c>
      <c r="G382" s="18">
        <v>41035.11</v>
      </c>
      <c r="H382" s="18">
        <v>0</v>
      </c>
      <c r="I382" s="18">
        <f t="shared" si="46"/>
        <v>41035.11</v>
      </c>
      <c r="J382" s="18">
        <f t="shared" si="47"/>
        <v>-41927.21</v>
      </c>
      <c r="K382" s="37">
        <f t="shared" si="48"/>
        <v>46.998329783656565</v>
      </c>
      <c r="L382" s="37">
        <f t="shared" si="49"/>
        <v>-3.4469566192130947</v>
      </c>
      <c r="M382" s="37">
        <f t="shared" si="50"/>
        <v>-56.197995740387874</v>
      </c>
    </row>
    <row r="383" spans="1:13" x14ac:dyDescent="0.2">
      <c r="A383" s="17"/>
      <c r="B383" s="43" t="s">
        <v>165</v>
      </c>
      <c r="C383" s="17" t="s">
        <v>166</v>
      </c>
      <c r="D383" s="18">
        <v>26298445</v>
      </c>
      <c r="E383" s="18">
        <v>2966862</v>
      </c>
      <c r="F383" s="18">
        <v>121.78</v>
      </c>
      <c r="G383" s="18">
        <v>2139675.83</v>
      </c>
      <c r="H383" s="18">
        <v>23.95</v>
      </c>
      <c r="I383" s="18">
        <f t="shared" si="46"/>
        <v>2139699.7800000003</v>
      </c>
      <c r="J383" s="18">
        <f t="shared" si="47"/>
        <v>827162.21999999974</v>
      </c>
      <c r="K383" s="37">
        <f t="shared" si="48"/>
        <v>0.27880036887458864</v>
      </c>
      <c r="L383" s="37">
        <f t="shared" si="49"/>
        <v>-0.99995895326442563</v>
      </c>
      <c r="M383" s="37">
        <f t="shared" si="50"/>
        <v>-0.13457012965213749</v>
      </c>
    </row>
    <row r="384" spans="1:13" x14ac:dyDescent="0.2">
      <c r="A384" s="17"/>
      <c r="B384" s="43" t="s">
        <v>239</v>
      </c>
      <c r="C384" s="17" t="s">
        <v>240</v>
      </c>
      <c r="D384" s="18">
        <v>0</v>
      </c>
      <c r="E384" s="18">
        <v>0</v>
      </c>
      <c r="F384" s="18">
        <v>0</v>
      </c>
      <c r="G384" s="18">
        <v>155359.75</v>
      </c>
      <c r="H384" s="18">
        <v>2677</v>
      </c>
      <c r="I384" s="18">
        <f t="shared" si="46"/>
        <v>158036.75</v>
      </c>
      <c r="J384" s="18">
        <f t="shared" si="47"/>
        <v>-158036.75</v>
      </c>
      <c r="K384" s="37" t="str">
        <f t="shared" si="48"/>
        <v>NA</v>
      </c>
      <c r="L384" s="37" t="str">
        <f t="shared" si="49"/>
        <v>NA</v>
      </c>
      <c r="M384" s="37" t="str">
        <f t="shared" si="50"/>
        <v>NA</v>
      </c>
    </row>
    <row r="385" spans="1:13" x14ac:dyDescent="0.2">
      <c r="A385" s="17"/>
      <c r="B385" s="43" t="s">
        <v>179</v>
      </c>
      <c r="C385" s="17" t="s">
        <v>180</v>
      </c>
      <c r="D385" s="18">
        <v>104170</v>
      </c>
      <c r="E385" s="18">
        <v>104170</v>
      </c>
      <c r="F385" s="18">
        <v>14224.53</v>
      </c>
      <c r="G385" s="18">
        <v>209797.43</v>
      </c>
      <c r="H385" s="18">
        <v>211183.78</v>
      </c>
      <c r="I385" s="18">
        <f t="shared" si="46"/>
        <v>420981.20999999996</v>
      </c>
      <c r="J385" s="18">
        <f t="shared" si="47"/>
        <v>-316811.20999999996</v>
      </c>
      <c r="K385" s="37">
        <f t="shared" si="48"/>
        <v>-3.0412902947105689</v>
      </c>
      <c r="L385" s="37">
        <f t="shared" si="49"/>
        <v>-0.8634488816357877</v>
      </c>
      <c r="M385" s="37">
        <f t="shared" si="50"/>
        <v>1.4167890563501964</v>
      </c>
    </row>
    <row r="386" spans="1:13" x14ac:dyDescent="0.2">
      <c r="A386" s="17"/>
      <c r="B386" s="43" t="s">
        <v>181</v>
      </c>
      <c r="C386" s="17" t="s">
        <v>182</v>
      </c>
      <c r="D386" s="18">
        <v>27900</v>
      </c>
      <c r="E386" s="18">
        <v>365940</v>
      </c>
      <c r="F386" s="18">
        <v>0</v>
      </c>
      <c r="G386" s="18">
        <v>0</v>
      </c>
      <c r="H386" s="18">
        <v>0</v>
      </c>
      <c r="I386" s="18">
        <f t="shared" si="46"/>
        <v>0</v>
      </c>
      <c r="J386" s="18">
        <f t="shared" si="47"/>
        <v>365940</v>
      </c>
      <c r="K386" s="37">
        <f t="shared" si="48"/>
        <v>1</v>
      </c>
      <c r="L386" s="37">
        <f t="shared" si="49"/>
        <v>-1</v>
      </c>
      <c r="M386" s="37">
        <f t="shared" si="50"/>
        <v>-1</v>
      </c>
    </row>
    <row r="387" spans="1:13" x14ac:dyDescent="0.2">
      <c r="A387" s="17"/>
      <c r="B387" s="43" t="s">
        <v>183</v>
      </c>
      <c r="C387" s="17" t="s">
        <v>184</v>
      </c>
      <c r="D387" s="18">
        <v>50000</v>
      </c>
      <c r="E387" s="18">
        <v>50000</v>
      </c>
      <c r="F387" s="18">
        <v>383.84</v>
      </c>
      <c r="G387" s="18">
        <v>1515.47</v>
      </c>
      <c r="H387" s="18">
        <v>0</v>
      </c>
      <c r="I387" s="18">
        <f t="shared" si="46"/>
        <v>1515.47</v>
      </c>
      <c r="J387" s="18">
        <f t="shared" si="47"/>
        <v>48484.53</v>
      </c>
      <c r="K387" s="37">
        <f t="shared" si="48"/>
        <v>0.96969059999999996</v>
      </c>
      <c r="L387" s="37">
        <f t="shared" si="49"/>
        <v>-0.99232320000000007</v>
      </c>
      <c r="M387" s="37">
        <f t="shared" si="50"/>
        <v>-0.96362871999999999</v>
      </c>
    </row>
    <row r="388" spans="1:13" x14ac:dyDescent="0.2">
      <c r="A388" s="17"/>
      <c r="B388" s="43" t="s">
        <v>189</v>
      </c>
      <c r="C388" s="17" t="s">
        <v>190</v>
      </c>
      <c r="D388" s="18">
        <v>248007.1</v>
      </c>
      <c r="E388" s="18">
        <v>248007.1</v>
      </c>
      <c r="F388" s="18">
        <v>0</v>
      </c>
      <c r="G388" s="18">
        <v>3232.09</v>
      </c>
      <c r="H388" s="18">
        <v>1161.93</v>
      </c>
      <c r="I388" s="18">
        <f t="shared" si="46"/>
        <v>4394.0200000000004</v>
      </c>
      <c r="J388" s="18">
        <f t="shared" si="47"/>
        <v>243613.08000000002</v>
      </c>
      <c r="K388" s="37">
        <f t="shared" si="48"/>
        <v>0.98228268464894763</v>
      </c>
      <c r="L388" s="37">
        <f t="shared" si="49"/>
        <v>-1</v>
      </c>
      <c r="M388" s="37">
        <f t="shared" si="50"/>
        <v>-0.98436130255948318</v>
      </c>
    </row>
    <row r="389" spans="1:13" x14ac:dyDescent="0.2">
      <c r="A389" s="17"/>
      <c r="B389" s="43" t="s">
        <v>191</v>
      </c>
      <c r="C389" s="17" t="s">
        <v>192</v>
      </c>
      <c r="D389" s="18">
        <v>0</v>
      </c>
      <c r="E389" s="18">
        <v>2100</v>
      </c>
      <c r="F389" s="18">
        <v>0</v>
      </c>
      <c r="G389" s="18">
        <v>0</v>
      </c>
      <c r="H389" s="18">
        <v>0</v>
      </c>
      <c r="I389" s="18">
        <f t="shared" si="46"/>
        <v>0</v>
      </c>
      <c r="J389" s="18">
        <f t="shared" si="47"/>
        <v>2100</v>
      </c>
      <c r="K389" s="37">
        <f t="shared" si="48"/>
        <v>1</v>
      </c>
      <c r="L389" s="37">
        <f t="shared" si="49"/>
        <v>-1</v>
      </c>
      <c r="M389" s="37">
        <f t="shared" si="50"/>
        <v>-1</v>
      </c>
    </row>
    <row r="390" spans="1:13" x14ac:dyDescent="0.2">
      <c r="A390" s="17"/>
      <c r="B390" s="43" t="s">
        <v>195</v>
      </c>
      <c r="C390" s="17" t="s">
        <v>196</v>
      </c>
      <c r="D390" s="18">
        <v>95000</v>
      </c>
      <c r="E390" s="18">
        <v>101055</v>
      </c>
      <c r="F390" s="18">
        <v>0</v>
      </c>
      <c r="G390" s="18">
        <v>1443.7</v>
      </c>
      <c r="H390" s="18">
        <v>1298.02</v>
      </c>
      <c r="I390" s="18">
        <f t="shared" si="46"/>
        <v>2741.7200000000003</v>
      </c>
      <c r="J390" s="18">
        <f t="shared" si="47"/>
        <v>98313.279999999999</v>
      </c>
      <c r="K390" s="37">
        <f t="shared" si="48"/>
        <v>0.97286903171540251</v>
      </c>
      <c r="L390" s="37">
        <f t="shared" si="49"/>
        <v>-1</v>
      </c>
      <c r="M390" s="37">
        <f t="shared" si="50"/>
        <v>-0.98285646430161799</v>
      </c>
    </row>
    <row r="391" spans="1:13" x14ac:dyDescent="0.2">
      <c r="A391" s="17"/>
      <c r="B391" s="43" t="s">
        <v>197</v>
      </c>
      <c r="C391" s="17" t="s">
        <v>198</v>
      </c>
      <c r="D391" s="18">
        <v>50000</v>
      </c>
      <c r="E391" s="18">
        <v>141970</v>
      </c>
      <c r="F391" s="18">
        <v>0</v>
      </c>
      <c r="G391" s="18">
        <v>0</v>
      </c>
      <c r="H391" s="18">
        <v>61758.400000000001</v>
      </c>
      <c r="I391" s="18">
        <f t="shared" si="46"/>
        <v>61758.400000000001</v>
      </c>
      <c r="J391" s="18">
        <f t="shared" si="47"/>
        <v>80211.600000000006</v>
      </c>
      <c r="K391" s="37">
        <f t="shared" si="48"/>
        <v>0.56498978657462851</v>
      </c>
      <c r="L391" s="37">
        <f t="shared" si="49"/>
        <v>-1</v>
      </c>
      <c r="M391" s="37">
        <f t="shared" si="50"/>
        <v>-1</v>
      </c>
    </row>
    <row r="392" spans="1:13" x14ac:dyDescent="0.2">
      <c r="A392" s="17"/>
      <c r="B392" s="43" t="s">
        <v>209</v>
      </c>
      <c r="C392" s="17" t="s">
        <v>210</v>
      </c>
      <c r="D392" s="18">
        <v>25375.87</v>
      </c>
      <c r="E392" s="18">
        <v>5375.87</v>
      </c>
      <c r="F392" s="18">
        <v>0</v>
      </c>
      <c r="G392" s="18">
        <v>0</v>
      </c>
      <c r="H392" s="18">
        <v>0</v>
      </c>
      <c r="I392" s="18">
        <f t="shared" si="46"/>
        <v>0</v>
      </c>
      <c r="J392" s="18">
        <f t="shared" si="47"/>
        <v>5375.87</v>
      </c>
      <c r="K392" s="37">
        <f t="shared" si="48"/>
        <v>1</v>
      </c>
      <c r="L392" s="37">
        <f t="shared" si="49"/>
        <v>-1</v>
      </c>
      <c r="M392" s="37">
        <f t="shared" si="50"/>
        <v>-1</v>
      </c>
    </row>
    <row r="393" spans="1:13" x14ac:dyDescent="0.2">
      <c r="A393" s="17"/>
      <c r="B393" s="43" t="s">
        <v>211</v>
      </c>
      <c r="C393" s="17" t="s">
        <v>212</v>
      </c>
      <c r="D393" s="18">
        <v>11566415</v>
      </c>
      <c r="E393" s="18">
        <v>-81.39</v>
      </c>
      <c r="F393" s="18">
        <v>0</v>
      </c>
      <c r="G393" s="18">
        <v>40516.1</v>
      </c>
      <c r="H393" s="18">
        <v>800</v>
      </c>
      <c r="I393" s="18">
        <f t="shared" si="46"/>
        <v>41316.1</v>
      </c>
      <c r="J393" s="18">
        <f t="shared" si="47"/>
        <v>-41397.49</v>
      </c>
      <c r="K393" s="37">
        <f t="shared" si="48"/>
        <v>508.63115861899496</v>
      </c>
      <c r="L393" s="37">
        <f t="shared" si="49"/>
        <v>-1</v>
      </c>
      <c r="M393" s="37">
        <f t="shared" si="50"/>
        <v>-598.36232952451155</v>
      </c>
    </row>
    <row r="394" spans="1:13" x14ac:dyDescent="0.2">
      <c r="A394" s="17"/>
      <c r="B394" s="43" t="s">
        <v>213</v>
      </c>
      <c r="C394" s="17" t="s">
        <v>214</v>
      </c>
      <c r="D394" s="18">
        <v>8050</v>
      </c>
      <c r="E394" s="18">
        <v>53050</v>
      </c>
      <c r="F394" s="18">
        <v>0</v>
      </c>
      <c r="G394" s="18">
        <v>0</v>
      </c>
      <c r="H394" s="18">
        <v>0</v>
      </c>
      <c r="I394" s="18">
        <f t="shared" si="46"/>
        <v>0</v>
      </c>
      <c r="J394" s="18">
        <f t="shared" si="47"/>
        <v>53050</v>
      </c>
      <c r="K394" s="37">
        <f t="shared" si="48"/>
        <v>1</v>
      </c>
      <c r="L394" s="37">
        <f t="shared" si="49"/>
        <v>-1</v>
      </c>
      <c r="M394" s="37">
        <f t="shared" si="50"/>
        <v>-1</v>
      </c>
    </row>
    <row r="395" spans="1:13" x14ac:dyDescent="0.2">
      <c r="A395" s="71" t="s">
        <v>398</v>
      </c>
      <c r="B395" s="72"/>
      <c r="C395" s="71"/>
      <c r="D395" s="59">
        <v>81023209.519999996</v>
      </c>
      <c r="E395" s="59">
        <v>4325998.82</v>
      </c>
      <c r="F395" s="59">
        <v>63720.219999999994</v>
      </c>
      <c r="G395" s="59">
        <v>3960120.1700000004</v>
      </c>
      <c r="H395" s="59">
        <v>278903.08</v>
      </c>
      <c r="I395" s="59">
        <f t="shared" si="46"/>
        <v>4239023.25</v>
      </c>
      <c r="J395" s="59">
        <f t="shared" si="47"/>
        <v>86975.570000000298</v>
      </c>
      <c r="K395" s="60">
        <f t="shared" si="48"/>
        <v>2.0105315239082818E-2</v>
      </c>
      <c r="L395" s="60">
        <f t="shared" si="49"/>
        <v>-0.98527040282456668</v>
      </c>
      <c r="M395" s="60">
        <f t="shared" si="50"/>
        <v>9.850797509001645E-2</v>
      </c>
    </row>
    <row r="396" spans="1:13" x14ac:dyDescent="0.2">
      <c r="A396" s="17" t="s">
        <v>399</v>
      </c>
      <c r="B396" s="43" t="s">
        <v>117</v>
      </c>
      <c r="C396" s="17" t="s">
        <v>118</v>
      </c>
      <c r="D396" s="18">
        <v>-38376</v>
      </c>
      <c r="E396" s="18">
        <v>-38376</v>
      </c>
      <c r="F396" s="18">
        <v>0</v>
      </c>
      <c r="G396" s="18">
        <v>0</v>
      </c>
      <c r="H396" s="18">
        <v>0</v>
      </c>
      <c r="I396" s="18">
        <f t="shared" si="46"/>
        <v>0</v>
      </c>
      <c r="J396" s="18">
        <f t="shared" si="47"/>
        <v>-38376</v>
      </c>
      <c r="K396" s="37">
        <f t="shared" si="48"/>
        <v>1</v>
      </c>
      <c r="L396" s="37">
        <f t="shared" si="49"/>
        <v>-1</v>
      </c>
      <c r="M396" s="37">
        <f t="shared" si="50"/>
        <v>-1</v>
      </c>
    </row>
    <row r="397" spans="1:13" x14ac:dyDescent="0.2">
      <c r="A397" s="17"/>
      <c r="B397" s="43" t="s">
        <v>125</v>
      </c>
      <c r="C397" s="17" t="s">
        <v>126</v>
      </c>
      <c r="D397" s="18">
        <v>-19166.82</v>
      </c>
      <c r="E397" s="18">
        <v>-19166.82</v>
      </c>
      <c r="F397" s="18">
        <v>0</v>
      </c>
      <c r="G397" s="18">
        <v>0</v>
      </c>
      <c r="H397" s="18">
        <v>0</v>
      </c>
      <c r="I397" s="18">
        <f t="shared" si="46"/>
        <v>0</v>
      </c>
      <c r="J397" s="18">
        <f t="shared" si="47"/>
        <v>-19166.82</v>
      </c>
      <c r="K397" s="37">
        <f t="shared" si="48"/>
        <v>1</v>
      </c>
      <c r="L397" s="37">
        <f t="shared" si="49"/>
        <v>-1</v>
      </c>
      <c r="M397" s="37">
        <f t="shared" si="50"/>
        <v>-1</v>
      </c>
    </row>
    <row r="398" spans="1:13" x14ac:dyDescent="0.2">
      <c r="A398" s="17"/>
      <c r="B398" s="43" t="s">
        <v>127</v>
      </c>
      <c r="C398" s="17" t="s">
        <v>128</v>
      </c>
      <c r="F398" s="18">
        <v>0</v>
      </c>
      <c r="G398" s="18">
        <v>0</v>
      </c>
      <c r="H398" s="18">
        <v>0</v>
      </c>
      <c r="I398" s="18">
        <f t="shared" si="46"/>
        <v>0</v>
      </c>
      <c r="J398" s="18">
        <f t="shared" si="47"/>
        <v>0</v>
      </c>
      <c r="K398" s="37" t="str">
        <f t="shared" si="48"/>
        <v>NA</v>
      </c>
      <c r="L398" s="37" t="str">
        <f t="shared" si="49"/>
        <v>NA</v>
      </c>
      <c r="M398" s="37" t="str">
        <f t="shared" si="50"/>
        <v>NA</v>
      </c>
    </row>
    <row r="399" spans="1:13" x14ac:dyDescent="0.2">
      <c r="A399" s="17"/>
      <c r="B399" s="43" t="s">
        <v>227</v>
      </c>
      <c r="C399" s="17" t="s">
        <v>228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f t="shared" si="46"/>
        <v>0</v>
      </c>
      <c r="J399" s="18">
        <f t="shared" si="47"/>
        <v>0</v>
      </c>
      <c r="K399" s="37" t="str">
        <f t="shared" si="48"/>
        <v>NA</v>
      </c>
      <c r="L399" s="37" t="str">
        <f t="shared" si="49"/>
        <v>NA</v>
      </c>
      <c r="M399" s="37" t="str">
        <f t="shared" si="50"/>
        <v>NA</v>
      </c>
    </row>
    <row r="400" spans="1:13" x14ac:dyDescent="0.2">
      <c r="A400" s="17"/>
      <c r="B400" s="43" t="s">
        <v>229</v>
      </c>
      <c r="C400" s="17" t="s">
        <v>230</v>
      </c>
      <c r="D400" s="18">
        <v>434329.74</v>
      </c>
      <c r="E400" s="18">
        <v>-45589.26</v>
      </c>
      <c r="F400" s="18">
        <v>10227.959999999999</v>
      </c>
      <c r="G400" s="18">
        <v>10227.959999999999</v>
      </c>
      <c r="H400" s="18">
        <v>0</v>
      </c>
      <c r="I400" s="18">
        <f t="shared" si="46"/>
        <v>10227.959999999999</v>
      </c>
      <c r="J400" s="18">
        <f t="shared" si="47"/>
        <v>-55817.22</v>
      </c>
      <c r="K400" s="37">
        <f t="shared" si="48"/>
        <v>1.2243502087991778</v>
      </c>
      <c r="L400" s="37">
        <f t="shared" si="49"/>
        <v>-1.2243502087991778</v>
      </c>
      <c r="M400" s="37">
        <f t="shared" si="50"/>
        <v>-1.2692202505590131</v>
      </c>
    </row>
    <row r="401" spans="1:13" x14ac:dyDescent="0.2">
      <c r="A401" s="17"/>
      <c r="B401" s="43" t="s">
        <v>231</v>
      </c>
      <c r="C401" s="17" t="s">
        <v>232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f t="shared" si="46"/>
        <v>0</v>
      </c>
      <c r="J401" s="18">
        <f t="shared" si="47"/>
        <v>0</v>
      </c>
      <c r="K401" s="37" t="str">
        <f t="shared" si="48"/>
        <v>NA</v>
      </c>
      <c r="L401" s="37" t="str">
        <f t="shared" si="49"/>
        <v>NA</v>
      </c>
      <c r="M401" s="37" t="str">
        <f t="shared" si="50"/>
        <v>NA</v>
      </c>
    </row>
    <row r="402" spans="1:13" x14ac:dyDescent="0.2">
      <c r="A402" s="17"/>
      <c r="B402" s="43" t="s">
        <v>143</v>
      </c>
      <c r="C402" s="17" t="s">
        <v>144</v>
      </c>
      <c r="D402" s="18">
        <v>440071.33</v>
      </c>
      <c r="E402" s="18">
        <v>440071.33</v>
      </c>
      <c r="F402" s="18">
        <v>0</v>
      </c>
      <c r="G402" s="18">
        <v>139048.5</v>
      </c>
      <c r="H402" s="18">
        <v>0</v>
      </c>
      <c r="I402" s="18">
        <f t="shared" si="46"/>
        <v>139048.5</v>
      </c>
      <c r="J402" s="18">
        <f t="shared" si="47"/>
        <v>301022.83</v>
      </c>
      <c r="K402" s="37">
        <f t="shared" si="48"/>
        <v>0.68403190455510932</v>
      </c>
      <c r="L402" s="37">
        <f t="shared" si="49"/>
        <v>-1</v>
      </c>
      <c r="M402" s="37">
        <f t="shared" si="50"/>
        <v>-0.62083828546613118</v>
      </c>
    </row>
    <row r="403" spans="1:13" x14ac:dyDescent="0.2">
      <c r="A403" s="17"/>
      <c r="B403" s="43" t="s">
        <v>149</v>
      </c>
      <c r="C403" s="17" t="s">
        <v>150</v>
      </c>
      <c r="D403" s="18">
        <v>135530</v>
      </c>
      <c r="E403" s="18">
        <v>56150</v>
      </c>
      <c r="F403" s="18">
        <v>1653.75</v>
      </c>
      <c r="G403" s="18">
        <v>1653.75</v>
      </c>
      <c r="H403" s="18">
        <v>0</v>
      </c>
      <c r="I403" s="18">
        <f t="shared" si="46"/>
        <v>1653.75</v>
      </c>
      <c r="J403" s="18">
        <f t="shared" si="47"/>
        <v>54496.25</v>
      </c>
      <c r="K403" s="37">
        <f t="shared" si="48"/>
        <v>0.97054764024933216</v>
      </c>
      <c r="L403" s="37">
        <f t="shared" si="49"/>
        <v>-0.97054764024933216</v>
      </c>
      <c r="M403" s="37">
        <f t="shared" si="50"/>
        <v>-0.96465716829919856</v>
      </c>
    </row>
    <row r="404" spans="1:13" x14ac:dyDescent="0.2">
      <c r="A404" s="17"/>
      <c r="B404" s="43" t="s">
        <v>151</v>
      </c>
      <c r="C404" s="17" t="s">
        <v>152</v>
      </c>
      <c r="D404" s="18">
        <v>107634.36</v>
      </c>
      <c r="E404" s="18">
        <v>12562.410000000003</v>
      </c>
      <c r="F404" s="18">
        <v>2043.54</v>
      </c>
      <c r="G404" s="18">
        <v>2043.54</v>
      </c>
      <c r="H404" s="18">
        <v>0</v>
      </c>
      <c r="I404" s="18">
        <f t="shared" si="46"/>
        <v>2043.54</v>
      </c>
      <c r="J404" s="18">
        <f t="shared" si="47"/>
        <v>10518.870000000003</v>
      </c>
      <c r="K404" s="37">
        <f t="shared" si="48"/>
        <v>0.83732898384943655</v>
      </c>
      <c r="L404" s="37">
        <f t="shared" si="49"/>
        <v>-0.83732898384943655</v>
      </c>
      <c r="M404" s="37">
        <f t="shared" si="50"/>
        <v>-0.80479478061932386</v>
      </c>
    </row>
    <row r="405" spans="1:13" x14ac:dyDescent="0.2">
      <c r="A405" s="17"/>
      <c r="B405" s="43" t="s">
        <v>163</v>
      </c>
      <c r="C405" s="17" t="s">
        <v>164</v>
      </c>
      <c r="D405" s="18">
        <v>15564.210000000003</v>
      </c>
      <c r="E405" s="18">
        <v>2846.3599999999997</v>
      </c>
      <c r="F405" s="18">
        <v>287.12</v>
      </c>
      <c r="G405" s="18">
        <v>6540.06</v>
      </c>
      <c r="H405" s="18">
        <v>0</v>
      </c>
      <c r="I405" s="18">
        <f t="shared" si="46"/>
        <v>6540.06</v>
      </c>
      <c r="J405" s="18">
        <f t="shared" si="47"/>
        <v>-3693.7000000000007</v>
      </c>
      <c r="K405" s="37">
        <f t="shared" si="48"/>
        <v>-1.297692491462781</v>
      </c>
      <c r="L405" s="37">
        <f t="shared" si="49"/>
        <v>-0.89912730645455952</v>
      </c>
      <c r="M405" s="37">
        <f t="shared" si="50"/>
        <v>1.7572309897553373</v>
      </c>
    </row>
    <row r="406" spans="1:13" x14ac:dyDescent="0.2">
      <c r="A406" s="17"/>
      <c r="B406" s="43" t="s">
        <v>165</v>
      </c>
      <c r="C406" s="17" t="s">
        <v>166</v>
      </c>
      <c r="D406" s="18">
        <v>8342.5400000000009</v>
      </c>
      <c r="E406" s="18">
        <v>8342.5400000000009</v>
      </c>
      <c r="F406" s="18">
        <v>0</v>
      </c>
      <c r="G406" s="18">
        <v>0</v>
      </c>
      <c r="H406" s="18">
        <v>0</v>
      </c>
      <c r="I406" s="18">
        <f t="shared" si="46"/>
        <v>0</v>
      </c>
      <c r="J406" s="18">
        <f t="shared" si="47"/>
        <v>8342.5400000000009</v>
      </c>
      <c r="K406" s="37">
        <f t="shared" si="48"/>
        <v>1</v>
      </c>
      <c r="L406" s="37">
        <f t="shared" si="49"/>
        <v>-1</v>
      </c>
      <c r="M406" s="37">
        <f t="shared" si="50"/>
        <v>-1</v>
      </c>
    </row>
    <row r="407" spans="1:13" x14ac:dyDescent="0.2">
      <c r="A407" s="17"/>
      <c r="B407" s="43" t="s">
        <v>272</v>
      </c>
      <c r="C407" s="17" t="s">
        <v>273</v>
      </c>
      <c r="D407" s="18">
        <v>85</v>
      </c>
      <c r="E407" s="18">
        <v>85</v>
      </c>
      <c r="F407" s="18">
        <v>0</v>
      </c>
      <c r="G407" s="18">
        <v>0</v>
      </c>
      <c r="H407" s="18">
        <v>0</v>
      </c>
      <c r="I407" s="18">
        <f t="shared" si="46"/>
        <v>0</v>
      </c>
      <c r="J407" s="18">
        <f t="shared" si="47"/>
        <v>85</v>
      </c>
      <c r="K407" s="37">
        <f t="shared" si="48"/>
        <v>1</v>
      </c>
      <c r="L407" s="37">
        <f t="shared" si="49"/>
        <v>-1</v>
      </c>
      <c r="M407" s="37">
        <f t="shared" si="50"/>
        <v>-1</v>
      </c>
    </row>
    <row r="408" spans="1:13" x14ac:dyDescent="0.2">
      <c r="A408" s="17"/>
      <c r="B408" s="43" t="s">
        <v>175</v>
      </c>
      <c r="C408" s="17" t="s">
        <v>176</v>
      </c>
      <c r="D408" s="18">
        <v>500</v>
      </c>
      <c r="E408" s="18">
        <v>500</v>
      </c>
      <c r="F408" s="18">
        <v>0</v>
      </c>
      <c r="G408" s="18">
        <v>0</v>
      </c>
      <c r="H408" s="18">
        <v>0</v>
      </c>
      <c r="I408" s="18">
        <f t="shared" si="46"/>
        <v>0</v>
      </c>
      <c r="J408" s="18">
        <f t="shared" si="47"/>
        <v>500</v>
      </c>
      <c r="K408" s="37">
        <f t="shared" si="48"/>
        <v>1</v>
      </c>
      <c r="L408" s="37">
        <f t="shared" si="49"/>
        <v>-1</v>
      </c>
      <c r="M408" s="37">
        <f t="shared" si="50"/>
        <v>-1</v>
      </c>
    </row>
    <row r="409" spans="1:13" x14ac:dyDescent="0.2">
      <c r="A409" s="17"/>
      <c r="B409" s="43" t="s">
        <v>179</v>
      </c>
      <c r="C409" s="17" t="s">
        <v>180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f t="shared" si="46"/>
        <v>0</v>
      </c>
      <c r="J409" s="18">
        <f t="shared" si="47"/>
        <v>0</v>
      </c>
      <c r="K409" s="37" t="str">
        <f t="shared" si="48"/>
        <v>NA</v>
      </c>
      <c r="L409" s="37" t="str">
        <f t="shared" si="49"/>
        <v>NA</v>
      </c>
      <c r="M409" s="37" t="str">
        <f t="shared" si="50"/>
        <v>NA</v>
      </c>
    </row>
    <row r="410" spans="1:13" x14ac:dyDescent="0.2">
      <c r="A410" s="17"/>
      <c r="B410" s="43" t="s">
        <v>183</v>
      </c>
      <c r="C410" s="17" t="s">
        <v>184</v>
      </c>
      <c r="D410" s="18">
        <v>0</v>
      </c>
      <c r="E410" s="18">
        <v>0</v>
      </c>
      <c r="F410" s="18">
        <v>0</v>
      </c>
      <c r="G410" s="18">
        <v>0</v>
      </c>
      <c r="H410" s="18">
        <v>0</v>
      </c>
      <c r="I410" s="18">
        <f t="shared" si="46"/>
        <v>0</v>
      </c>
      <c r="J410" s="18">
        <f t="shared" si="47"/>
        <v>0</v>
      </c>
      <c r="K410" s="37" t="str">
        <f t="shared" si="48"/>
        <v>NA</v>
      </c>
      <c r="L410" s="37" t="str">
        <f t="shared" si="49"/>
        <v>NA</v>
      </c>
      <c r="M410" s="37" t="str">
        <f t="shared" si="50"/>
        <v>NA</v>
      </c>
    </row>
    <row r="411" spans="1:13" x14ac:dyDescent="0.2">
      <c r="A411" s="17"/>
      <c r="B411" s="43" t="s">
        <v>187</v>
      </c>
      <c r="C411" s="17" t="s">
        <v>188</v>
      </c>
      <c r="D411" s="18">
        <v>1103</v>
      </c>
      <c r="E411" s="18">
        <v>1103</v>
      </c>
      <c r="F411" s="18">
        <v>0</v>
      </c>
      <c r="G411" s="18">
        <v>0</v>
      </c>
      <c r="H411" s="18">
        <v>45</v>
      </c>
      <c r="I411" s="18">
        <f t="shared" ref="I411:I483" si="51">SUM(G411:H411)</f>
        <v>45</v>
      </c>
      <c r="J411" s="18">
        <f t="shared" ref="J411:J483" si="52">E411-I411</f>
        <v>1058</v>
      </c>
      <c r="K411" s="37">
        <f t="shared" ref="K411:K483" si="53">IF(E411=0,"NA",J411/E411)</f>
        <v>0.95920217588395285</v>
      </c>
      <c r="L411" s="37">
        <f t="shared" ref="L411:L483" si="54">IF(E411=0,"NA",(  ( F411 - (E411/$L$6)) / (E411/$L$6)))</f>
        <v>-1</v>
      </c>
      <c r="M411" s="37">
        <f t="shared" ref="M411:M483" si="55">IF(E411=0,"NA",(  ( G411 - ($M$6*(E411/12))) / ($M$6*(E411/12))))</f>
        <v>-1</v>
      </c>
    </row>
    <row r="412" spans="1:13" x14ac:dyDescent="0.2">
      <c r="A412" s="17"/>
      <c r="B412" s="43" t="s">
        <v>189</v>
      </c>
      <c r="C412" s="17" t="s">
        <v>190</v>
      </c>
      <c r="D412" s="18">
        <v>102792.58</v>
      </c>
      <c r="E412" s="18">
        <v>110292.58</v>
      </c>
      <c r="F412" s="18">
        <v>2997.68</v>
      </c>
      <c r="G412" s="18">
        <v>4997.68</v>
      </c>
      <c r="H412" s="18">
        <v>0</v>
      </c>
      <c r="I412" s="18">
        <f t="shared" si="51"/>
        <v>4997.68</v>
      </c>
      <c r="J412" s="18">
        <f t="shared" si="52"/>
        <v>105294.9</v>
      </c>
      <c r="K412" s="37">
        <f t="shared" si="53"/>
        <v>0.95468706961066641</v>
      </c>
      <c r="L412" s="37">
        <f t="shared" si="54"/>
        <v>-0.9728206557503688</v>
      </c>
      <c r="M412" s="37">
        <f t="shared" si="55"/>
        <v>-0.94562448353279982</v>
      </c>
    </row>
    <row r="413" spans="1:13" x14ac:dyDescent="0.2">
      <c r="A413" s="17"/>
      <c r="B413" s="43" t="s">
        <v>191</v>
      </c>
      <c r="C413" s="17" t="s">
        <v>192</v>
      </c>
      <c r="D413" s="18">
        <v>-9226</v>
      </c>
      <c r="E413" s="18">
        <v>-9226</v>
      </c>
      <c r="F413" s="18">
        <v>0</v>
      </c>
      <c r="G413" s="18">
        <v>0</v>
      </c>
      <c r="H413" s="18">
        <v>0</v>
      </c>
      <c r="I413" s="18">
        <f t="shared" si="51"/>
        <v>0</v>
      </c>
      <c r="J413" s="18">
        <f t="shared" si="52"/>
        <v>-9226</v>
      </c>
      <c r="K413" s="37">
        <f t="shared" si="53"/>
        <v>1</v>
      </c>
      <c r="L413" s="37">
        <f t="shared" si="54"/>
        <v>-1</v>
      </c>
      <c r="M413" s="37">
        <f t="shared" si="55"/>
        <v>-1</v>
      </c>
    </row>
    <row r="414" spans="1:13" x14ac:dyDescent="0.2">
      <c r="A414" s="17"/>
      <c r="B414" s="43" t="s">
        <v>193</v>
      </c>
      <c r="C414" s="17" t="s">
        <v>194</v>
      </c>
      <c r="D414" s="18">
        <v>4840.55</v>
      </c>
      <c r="E414" s="18">
        <v>4840.55</v>
      </c>
      <c r="F414" s="18">
        <v>0</v>
      </c>
      <c r="G414" s="18">
        <v>0</v>
      </c>
      <c r="H414" s="18">
        <v>2910</v>
      </c>
      <c r="I414" s="18">
        <f t="shared" si="51"/>
        <v>2910</v>
      </c>
      <c r="J414" s="18">
        <f t="shared" si="52"/>
        <v>1930.5500000000002</v>
      </c>
      <c r="K414" s="37">
        <f t="shared" si="53"/>
        <v>0.39882864550515956</v>
      </c>
      <c r="L414" s="37">
        <f t="shared" si="54"/>
        <v>-1</v>
      </c>
      <c r="M414" s="37">
        <f t="shared" si="55"/>
        <v>-1</v>
      </c>
    </row>
    <row r="415" spans="1:13" x14ac:dyDescent="0.2">
      <c r="A415" s="17"/>
      <c r="B415" s="43" t="s">
        <v>195</v>
      </c>
      <c r="C415" s="17" t="s">
        <v>196</v>
      </c>
      <c r="D415" s="18">
        <v>0</v>
      </c>
      <c r="E415" s="18">
        <v>1122880</v>
      </c>
      <c r="F415" s="18">
        <v>0</v>
      </c>
      <c r="G415" s="18">
        <v>6521.4</v>
      </c>
      <c r="H415" s="18">
        <v>0</v>
      </c>
      <c r="I415" s="18">
        <f t="shared" si="51"/>
        <v>6521.4</v>
      </c>
      <c r="J415" s="18">
        <f t="shared" si="52"/>
        <v>1116358.6000000001</v>
      </c>
      <c r="K415" s="37">
        <f t="shared" si="53"/>
        <v>0.9941922556283842</v>
      </c>
      <c r="L415" s="37">
        <f t="shared" si="54"/>
        <v>-1</v>
      </c>
      <c r="M415" s="37">
        <f t="shared" si="55"/>
        <v>-0.99303070675406091</v>
      </c>
    </row>
    <row r="416" spans="1:13" x14ac:dyDescent="0.2">
      <c r="A416" s="17"/>
      <c r="B416" s="43" t="s">
        <v>197</v>
      </c>
      <c r="C416" s="17" t="s">
        <v>198</v>
      </c>
      <c r="D416" s="18">
        <v>0</v>
      </c>
      <c r="E416" s="18">
        <v>1149560</v>
      </c>
      <c r="F416" s="18">
        <v>0</v>
      </c>
      <c r="G416" s="18">
        <v>0</v>
      </c>
      <c r="H416" s="18">
        <v>0</v>
      </c>
      <c r="I416" s="18">
        <f t="shared" si="51"/>
        <v>0</v>
      </c>
      <c r="J416" s="18">
        <f t="shared" si="52"/>
        <v>1149560</v>
      </c>
      <c r="K416" s="37">
        <f t="shared" si="53"/>
        <v>1</v>
      </c>
      <c r="L416" s="37">
        <f t="shared" si="54"/>
        <v>-1</v>
      </c>
      <c r="M416" s="37">
        <f t="shared" si="55"/>
        <v>-1</v>
      </c>
    </row>
    <row r="417" spans="1:13" x14ac:dyDescent="0.2">
      <c r="A417" s="17"/>
      <c r="B417" s="43" t="s">
        <v>203</v>
      </c>
      <c r="C417" s="17" t="s">
        <v>204</v>
      </c>
      <c r="D417" s="18">
        <v>0</v>
      </c>
      <c r="E417" s="18">
        <v>0</v>
      </c>
      <c r="F417" s="18">
        <v>0</v>
      </c>
      <c r="G417" s="18">
        <v>0</v>
      </c>
      <c r="H417" s="18">
        <v>0</v>
      </c>
      <c r="I417" s="18">
        <f t="shared" si="51"/>
        <v>0</v>
      </c>
      <c r="J417" s="18">
        <f t="shared" si="52"/>
        <v>0</v>
      </c>
      <c r="K417" s="37" t="str">
        <f t="shared" si="53"/>
        <v>NA</v>
      </c>
      <c r="L417" s="37" t="str">
        <f t="shared" si="54"/>
        <v>NA</v>
      </c>
      <c r="M417" s="37" t="str">
        <f t="shared" si="55"/>
        <v>NA</v>
      </c>
    </row>
    <row r="418" spans="1:13" x14ac:dyDescent="0.2">
      <c r="A418" s="17"/>
      <c r="B418" s="43" t="s">
        <v>207</v>
      </c>
      <c r="C418" s="17" t="s">
        <v>208</v>
      </c>
      <c r="D418" s="18">
        <v>467000</v>
      </c>
      <c r="E418" s="18">
        <v>467000</v>
      </c>
      <c r="F418" s="18">
        <v>0</v>
      </c>
      <c r="G418" s="18">
        <v>0</v>
      </c>
      <c r="H418" s="18">
        <v>0</v>
      </c>
      <c r="I418" s="18">
        <f t="shared" si="51"/>
        <v>0</v>
      </c>
      <c r="J418" s="18">
        <f t="shared" si="52"/>
        <v>467000</v>
      </c>
      <c r="K418" s="37">
        <f t="shared" si="53"/>
        <v>1</v>
      </c>
      <c r="L418" s="37">
        <f t="shared" si="54"/>
        <v>-1</v>
      </c>
      <c r="M418" s="37">
        <f t="shared" si="55"/>
        <v>-1</v>
      </c>
    </row>
    <row r="419" spans="1:13" x14ac:dyDescent="0.2">
      <c r="A419" s="17"/>
      <c r="B419" s="43" t="s">
        <v>213</v>
      </c>
      <c r="C419" s="17" t="s">
        <v>214</v>
      </c>
      <c r="D419" s="18">
        <v>0</v>
      </c>
      <c r="E419" s="18">
        <v>-500</v>
      </c>
      <c r="F419" s="18">
        <v>0</v>
      </c>
      <c r="G419" s="18">
        <v>0</v>
      </c>
      <c r="H419" s="18">
        <v>0</v>
      </c>
      <c r="I419" s="18">
        <f t="shared" si="51"/>
        <v>0</v>
      </c>
      <c r="J419" s="18">
        <f t="shared" si="52"/>
        <v>-500</v>
      </c>
      <c r="K419" s="37">
        <f t="shared" si="53"/>
        <v>1</v>
      </c>
      <c r="L419" s="37">
        <f t="shared" si="54"/>
        <v>-1</v>
      </c>
      <c r="M419" s="37">
        <f t="shared" si="55"/>
        <v>-1</v>
      </c>
    </row>
    <row r="420" spans="1:13" x14ac:dyDescent="0.2">
      <c r="A420" s="17"/>
      <c r="B420" s="43" t="s">
        <v>215</v>
      </c>
      <c r="C420" s="17" t="s">
        <v>216</v>
      </c>
      <c r="D420" s="18">
        <v>-225</v>
      </c>
      <c r="E420" s="18">
        <v>-225</v>
      </c>
      <c r="F420" s="18">
        <v>0</v>
      </c>
      <c r="G420" s="18">
        <v>0</v>
      </c>
      <c r="H420" s="18">
        <v>0</v>
      </c>
      <c r="I420" s="18">
        <f t="shared" si="51"/>
        <v>0</v>
      </c>
      <c r="J420" s="18">
        <f t="shared" si="52"/>
        <v>-225</v>
      </c>
      <c r="K420" s="37">
        <f t="shared" si="53"/>
        <v>1</v>
      </c>
      <c r="L420" s="37">
        <f t="shared" si="54"/>
        <v>-1</v>
      </c>
      <c r="M420" s="37">
        <f t="shared" si="55"/>
        <v>-1</v>
      </c>
    </row>
    <row r="421" spans="1:13" x14ac:dyDescent="0.2">
      <c r="A421" s="71" t="s">
        <v>400</v>
      </c>
      <c r="B421" s="72"/>
      <c r="C421" s="71"/>
      <c r="D421" s="59">
        <v>1650799.4900000002</v>
      </c>
      <c r="E421" s="59">
        <v>3263150.69</v>
      </c>
      <c r="F421" s="59">
        <v>17210.05</v>
      </c>
      <c r="G421" s="59">
        <v>171032.88999999998</v>
      </c>
      <c r="H421" s="59">
        <v>2955</v>
      </c>
      <c r="I421" s="59">
        <f t="shared" si="51"/>
        <v>173987.88999999998</v>
      </c>
      <c r="J421" s="59">
        <f t="shared" si="52"/>
        <v>3089162.8</v>
      </c>
      <c r="K421" s="60">
        <f t="shared" si="53"/>
        <v>0.94668101276070704</v>
      </c>
      <c r="L421" s="60">
        <f t="shared" si="54"/>
        <v>-0.99472594077474252</v>
      </c>
      <c r="M421" s="60">
        <f t="shared" si="55"/>
        <v>-0.93710389513148717</v>
      </c>
    </row>
    <row r="422" spans="1:13" x14ac:dyDescent="0.2">
      <c r="A422" s="17" t="s">
        <v>401</v>
      </c>
      <c r="B422" s="43" t="s">
        <v>127</v>
      </c>
      <c r="C422" s="17" t="s">
        <v>128</v>
      </c>
      <c r="D422" s="18">
        <v>0</v>
      </c>
      <c r="E422" s="18">
        <v>0</v>
      </c>
      <c r="F422" s="18">
        <v>0</v>
      </c>
      <c r="G422" s="18">
        <v>0</v>
      </c>
      <c r="H422" s="18">
        <v>0</v>
      </c>
      <c r="I422" s="18">
        <f t="shared" si="51"/>
        <v>0</v>
      </c>
      <c r="J422" s="18">
        <f t="shared" si="52"/>
        <v>0</v>
      </c>
      <c r="K422" s="37" t="str">
        <f t="shared" si="53"/>
        <v>NA</v>
      </c>
      <c r="L422" s="37" t="str">
        <f t="shared" si="54"/>
        <v>NA</v>
      </c>
      <c r="M422" s="37" t="str">
        <f t="shared" si="55"/>
        <v>NA</v>
      </c>
    </row>
    <row r="423" spans="1:13" x14ac:dyDescent="0.2">
      <c r="A423" s="17"/>
      <c r="B423" s="43" t="s">
        <v>435</v>
      </c>
      <c r="C423" s="17" t="s">
        <v>436</v>
      </c>
      <c r="D423" s="18">
        <v>14969725</v>
      </c>
      <c r="E423" s="18">
        <v>3602297</v>
      </c>
      <c r="F423" s="18">
        <v>0</v>
      </c>
      <c r="G423" s="18">
        <v>0</v>
      </c>
      <c r="H423" s="18">
        <v>0</v>
      </c>
      <c r="I423" s="18">
        <f t="shared" si="51"/>
        <v>0</v>
      </c>
      <c r="J423" s="18">
        <f t="shared" si="52"/>
        <v>3602297</v>
      </c>
      <c r="K423" s="37">
        <f t="shared" si="53"/>
        <v>1</v>
      </c>
      <c r="L423" s="37">
        <f t="shared" si="54"/>
        <v>-1</v>
      </c>
      <c r="M423" s="37">
        <f t="shared" si="55"/>
        <v>-1</v>
      </c>
    </row>
    <row r="424" spans="1:13" x14ac:dyDescent="0.2">
      <c r="A424" s="17"/>
      <c r="B424" s="43" t="s">
        <v>141</v>
      </c>
      <c r="C424" s="17" t="s">
        <v>142</v>
      </c>
      <c r="D424" s="18">
        <v>0</v>
      </c>
      <c r="E424" s="18">
        <v>0</v>
      </c>
      <c r="F424" s="18">
        <v>0</v>
      </c>
      <c r="G424" s="18">
        <v>0</v>
      </c>
      <c r="H424" s="18">
        <v>0</v>
      </c>
      <c r="I424" s="18">
        <f t="shared" si="51"/>
        <v>0</v>
      </c>
      <c r="J424" s="18">
        <f t="shared" si="52"/>
        <v>0</v>
      </c>
      <c r="K424" s="37" t="str">
        <f t="shared" si="53"/>
        <v>NA</v>
      </c>
      <c r="L424" s="37" t="str">
        <f t="shared" si="54"/>
        <v>NA</v>
      </c>
      <c r="M424" s="37" t="str">
        <f t="shared" si="55"/>
        <v>NA</v>
      </c>
    </row>
    <row r="425" spans="1:13" x14ac:dyDescent="0.2">
      <c r="A425" s="17"/>
      <c r="B425" s="43" t="s">
        <v>143</v>
      </c>
      <c r="C425" s="17" t="s">
        <v>144</v>
      </c>
      <c r="D425" s="18">
        <v>3150000</v>
      </c>
      <c r="E425" s="18">
        <v>6300000</v>
      </c>
      <c r="F425" s="18">
        <v>0</v>
      </c>
      <c r="G425" s="18">
        <v>0</v>
      </c>
      <c r="H425" s="18">
        <v>0</v>
      </c>
      <c r="I425" s="18">
        <f t="shared" si="51"/>
        <v>0</v>
      </c>
      <c r="J425" s="18">
        <f t="shared" si="52"/>
        <v>6300000</v>
      </c>
      <c r="K425" s="37">
        <f t="shared" si="53"/>
        <v>1</v>
      </c>
      <c r="L425" s="37">
        <f t="shared" si="54"/>
        <v>-1</v>
      </c>
      <c r="M425" s="37">
        <f t="shared" si="55"/>
        <v>-1</v>
      </c>
    </row>
    <row r="426" spans="1:13" x14ac:dyDescent="0.2">
      <c r="A426" s="17"/>
      <c r="B426" s="43" t="s">
        <v>149</v>
      </c>
      <c r="C426" s="17" t="s">
        <v>150</v>
      </c>
      <c r="D426" s="18">
        <v>305000</v>
      </c>
      <c r="E426" s="18">
        <v>158760</v>
      </c>
      <c r="F426" s="18">
        <v>0</v>
      </c>
      <c r="G426" s="18">
        <v>0</v>
      </c>
      <c r="H426" s="18">
        <v>0</v>
      </c>
      <c r="I426" s="18">
        <f t="shared" si="51"/>
        <v>0</v>
      </c>
      <c r="J426" s="18">
        <f t="shared" si="52"/>
        <v>158760</v>
      </c>
      <c r="K426" s="37">
        <f t="shared" si="53"/>
        <v>1</v>
      </c>
      <c r="L426" s="37">
        <f t="shared" si="54"/>
        <v>-1</v>
      </c>
      <c r="M426" s="37">
        <f t="shared" si="55"/>
        <v>-1</v>
      </c>
    </row>
    <row r="427" spans="1:13" x14ac:dyDescent="0.2">
      <c r="A427" s="17"/>
      <c r="B427" s="43" t="s">
        <v>437</v>
      </c>
      <c r="C427" s="17" t="s">
        <v>438</v>
      </c>
      <c r="F427" s="18">
        <v>0</v>
      </c>
      <c r="G427" s="18">
        <v>0</v>
      </c>
      <c r="H427" s="18">
        <v>0</v>
      </c>
      <c r="I427" s="18">
        <f t="shared" si="51"/>
        <v>0</v>
      </c>
      <c r="J427" s="18">
        <f t="shared" si="52"/>
        <v>0</v>
      </c>
      <c r="K427" s="37" t="str">
        <f t="shared" si="53"/>
        <v>NA</v>
      </c>
      <c r="L427" s="37" t="str">
        <f t="shared" si="54"/>
        <v>NA</v>
      </c>
      <c r="M427" s="37" t="str">
        <f t="shared" si="55"/>
        <v>NA</v>
      </c>
    </row>
    <row r="428" spans="1:13" x14ac:dyDescent="0.2">
      <c r="A428" s="17"/>
      <c r="B428" s="43" t="s">
        <v>151</v>
      </c>
      <c r="C428" s="17" t="s">
        <v>152</v>
      </c>
      <c r="D428" s="18">
        <v>283781</v>
      </c>
      <c r="E428" s="18">
        <v>189572</v>
      </c>
      <c r="F428" s="18">
        <v>0</v>
      </c>
      <c r="G428" s="18">
        <v>0</v>
      </c>
      <c r="H428" s="18">
        <v>0</v>
      </c>
      <c r="I428" s="18">
        <f t="shared" si="51"/>
        <v>0</v>
      </c>
      <c r="J428" s="18">
        <f t="shared" si="52"/>
        <v>189572</v>
      </c>
      <c r="K428" s="37">
        <f t="shared" si="53"/>
        <v>1</v>
      </c>
      <c r="L428" s="37">
        <f t="shared" si="54"/>
        <v>-1</v>
      </c>
      <c r="M428" s="37">
        <f t="shared" si="55"/>
        <v>-1</v>
      </c>
    </row>
    <row r="429" spans="1:13" x14ac:dyDescent="0.2">
      <c r="A429" s="17"/>
      <c r="B429" s="43" t="s">
        <v>155</v>
      </c>
      <c r="C429" s="17" t="s">
        <v>156</v>
      </c>
      <c r="D429" s="18">
        <v>0</v>
      </c>
      <c r="E429" s="18">
        <v>0</v>
      </c>
      <c r="F429" s="18">
        <v>0</v>
      </c>
      <c r="G429" s="18">
        <v>0</v>
      </c>
      <c r="H429" s="18">
        <v>0</v>
      </c>
      <c r="I429" s="18">
        <f t="shared" si="51"/>
        <v>0</v>
      </c>
      <c r="J429" s="18">
        <f t="shared" si="52"/>
        <v>0</v>
      </c>
      <c r="K429" s="37" t="str">
        <f t="shared" si="53"/>
        <v>NA</v>
      </c>
      <c r="L429" s="37" t="str">
        <f t="shared" si="54"/>
        <v>NA</v>
      </c>
      <c r="M429" s="37" t="str">
        <f t="shared" si="55"/>
        <v>NA</v>
      </c>
    </row>
    <row r="430" spans="1:13" x14ac:dyDescent="0.2">
      <c r="A430" s="17"/>
      <c r="B430" s="43" t="s">
        <v>163</v>
      </c>
      <c r="C430" s="17" t="s">
        <v>164</v>
      </c>
      <c r="D430" s="18">
        <v>119446</v>
      </c>
      <c r="E430" s="18">
        <v>188189</v>
      </c>
      <c r="F430" s="18">
        <v>0</v>
      </c>
      <c r="G430" s="18">
        <v>0</v>
      </c>
      <c r="H430" s="18">
        <v>0</v>
      </c>
      <c r="I430" s="18">
        <f t="shared" si="51"/>
        <v>0</v>
      </c>
      <c r="J430" s="18">
        <f t="shared" si="52"/>
        <v>188189</v>
      </c>
      <c r="K430" s="37">
        <f t="shared" si="53"/>
        <v>1</v>
      </c>
      <c r="L430" s="37">
        <f t="shared" si="54"/>
        <v>-1</v>
      </c>
      <c r="M430" s="37">
        <f t="shared" si="55"/>
        <v>-1</v>
      </c>
    </row>
    <row r="431" spans="1:13" x14ac:dyDescent="0.2">
      <c r="A431" s="17"/>
      <c r="B431" s="43" t="s">
        <v>165</v>
      </c>
      <c r="C431" s="17" t="s">
        <v>166</v>
      </c>
      <c r="D431" s="18">
        <v>26102645</v>
      </c>
      <c r="E431" s="18">
        <v>363219.07</v>
      </c>
      <c r="F431" s="18">
        <v>0</v>
      </c>
      <c r="G431" s="18">
        <v>119762.66</v>
      </c>
      <c r="H431" s="18">
        <v>0</v>
      </c>
      <c r="I431" s="18">
        <f t="shared" si="51"/>
        <v>119762.66</v>
      </c>
      <c r="J431" s="18">
        <f t="shared" si="52"/>
        <v>243456.41</v>
      </c>
      <c r="K431" s="37">
        <f t="shared" si="53"/>
        <v>0.67027430580668579</v>
      </c>
      <c r="L431" s="37">
        <f t="shared" si="54"/>
        <v>-1</v>
      </c>
      <c r="M431" s="37">
        <f t="shared" si="55"/>
        <v>-0.60432916696802297</v>
      </c>
    </row>
    <row r="432" spans="1:13" x14ac:dyDescent="0.2">
      <c r="A432" s="17"/>
      <c r="B432" s="43" t="s">
        <v>189</v>
      </c>
      <c r="C432" s="17" t="s">
        <v>190</v>
      </c>
      <c r="D432" s="18">
        <v>0</v>
      </c>
      <c r="E432" s="18">
        <v>0</v>
      </c>
      <c r="F432" s="18">
        <v>0</v>
      </c>
      <c r="G432" s="18">
        <v>0</v>
      </c>
      <c r="H432" s="18">
        <v>0</v>
      </c>
      <c r="I432" s="18">
        <f t="shared" si="51"/>
        <v>0</v>
      </c>
      <c r="J432" s="18">
        <f t="shared" si="52"/>
        <v>0</v>
      </c>
      <c r="K432" s="37" t="str">
        <f t="shared" si="53"/>
        <v>NA</v>
      </c>
      <c r="L432" s="37" t="str">
        <f t="shared" si="54"/>
        <v>NA</v>
      </c>
      <c r="M432" s="37" t="str">
        <f t="shared" si="55"/>
        <v>NA</v>
      </c>
    </row>
    <row r="433" spans="1:13" x14ac:dyDescent="0.2">
      <c r="A433" s="17"/>
      <c r="B433" s="43" t="s">
        <v>195</v>
      </c>
      <c r="C433" s="17" t="s">
        <v>196</v>
      </c>
      <c r="D433" s="18">
        <v>1296450</v>
      </c>
      <c r="E433" s="18">
        <v>1517208</v>
      </c>
      <c r="F433" s="18">
        <v>0</v>
      </c>
      <c r="G433" s="18">
        <v>0</v>
      </c>
      <c r="H433" s="18">
        <v>0</v>
      </c>
      <c r="I433" s="18">
        <f t="shared" si="51"/>
        <v>0</v>
      </c>
      <c r="J433" s="18">
        <f t="shared" si="52"/>
        <v>1517208</v>
      </c>
      <c r="K433" s="37">
        <f t="shared" si="53"/>
        <v>1</v>
      </c>
      <c r="L433" s="37">
        <f t="shared" si="54"/>
        <v>-1</v>
      </c>
      <c r="M433" s="37">
        <f t="shared" si="55"/>
        <v>-1</v>
      </c>
    </row>
    <row r="434" spans="1:13" x14ac:dyDescent="0.2">
      <c r="A434" s="17"/>
      <c r="B434" s="43" t="s">
        <v>439</v>
      </c>
      <c r="C434" s="17" t="s">
        <v>440</v>
      </c>
      <c r="D434" s="18">
        <v>6709293</v>
      </c>
      <c r="E434" s="18">
        <v>7206318</v>
      </c>
      <c r="F434" s="18">
        <v>0</v>
      </c>
      <c r="G434" s="18">
        <v>1982567.9999999998</v>
      </c>
      <c r="H434" s="18">
        <v>0</v>
      </c>
      <c r="I434" s="18">
        <f t="shared" si="51"/>
        <v>1982567.9999999998</v>
      </c>
      <c r="J434" s="18">
        <f t="shared" si="52"/>
        <v>5223750</v>
      </c>
      <c r="K434" s="37">
        <f t="shared" si="53"/>
        <v>0.72488474696786898</v>
      </c>
      <c r="L434" s="37">
        <f t="shared" si="54"/>
        <v>-1</v>
      </c>
      <c r="M434" s="37">
        <f t="shared" si="55"/>
        <v>-0.66986169636144288</v>
      </c>
    </row>
    <row r="435" spans="1:13" x14ac:dyDescent="0.2">
      <c r="A435" s="17"/>
      <c r="B435" s="43" t="s">
        <v>441</v>
      </c>
      <c r="C435" s="17" t="s">
        <v>442</v>
      </c>
      <c r="D435" s="18">
        <v>0</v>
      </c>
      <c r="E435" s="18">
        <v>0</v>
      </c>
      <c r="F435" s="18">
        <v>0</v>
      </c>
      <c r="G435" s="18">
        <v>0</v>
      </c>
      <c r="H435" s="18">
        <v>0</v>
      </c>
      <c r="I435" s="18">
        <f t="shared" si="51"/>
        <v>0</v>
      </c>
      <c r="J435" s="18">
        <f t="shared" si="52"/>
        <v>0</v>
      </c>
      <c r="K435" s="37" t="str">
        <f t="shared" si="53"/>
        <v>NA</v>
      </c>
      <c r="L435" s="37" t="str">
        <f t="shared" si="54"/>
        <v>NA</v>
      </c>
      <c r="M435" s="37" t="str">
        <f t="shared" si="55"/>
        <v>NA</v>
      </c>
    </row>
    <row r="436" spans="1:13" x14ac:dyDescent="0.2">
      <c r="A436" s="17"/>
      <c r="B436" s="43" t="s">
        <v>207</v>
      </c>
      <c r="C436" s="17" t="s">
        <v>208</v>
      </c>
      <c r="D436" s="18">
        <v>0</v>
      </c>
      <c r="E436" s="18">
        <v>6395</v>
      </c>
      <c r="F436" s="18">
        <v>0</v>
      </c>
      <c r="G436" s="18">
        <v>0</v>
      </c>
      <c r="H436" s="18">
        <v>0</v>
      </c>
      <c r="I436" s="18">
        <f t="shared" si="51"/>
        <v>0</v>
      </c>
      <c r="J436" s="18">
        <f t="shared" si="52"/>
        <v>6395</v>
      </c>
      <c r="K436" s="37">
        <f t="shared" si="53"/>
        <v>1</v>
      </c>
      <c r="L436" s="37">
        <f t="shared" si="54"/>
        <v>-1</v>
      </c>
      <c r="M436" s="37">
        <f t="shared" si="55"/>
        <v>-1</v>
      </c>
    </row>
    <row r="437" spans="1:13" x14ac:dyDescent="0.2">
      <c r="A437" s="17"/>
      <c r="B437" s="43" t="s">
        <v>209</v>
      </c>
      <c r="C437" s="17" t="s">
        <v>210</v>
      </c>
      <c r="D437" s="18">
        <v>810801</v>
      </c>
      <c r="E437" s="18">
        <v>2572610</v>
      </c>
      <c r="F437" s="18">
        <v>0</v>
      </c>
      <c r="G437" s="18">
        <v>0</v>
      </c>
      <c r="H437" s="18">
        <v>0</v>
      </c>
      <c r="I437" s="18">
        <f t="shared" si="51"/>
        <v>0</v>
      </c>
      <c r="J437" s="18">
        <f t="shared" si="52"/>
        <v>2572610</v>
      </c>
      <c r="K437" s="37">
        <f t="shared" si="53"/>
        <v>1</v>
      </c>
      <c r="L437" s="37">
        <f t="shared" si="54"/>
        <v>-1</v>
      </c>
      <c r="M437" s="37">
        <f t="shared" si="55"/>
        <v>-1</v>
      </c>
    </row>
    <row r="438" spans="1:13" x14ac:dyDescent="0.2">
      <c r="A438" s="71" t="s">
        <v>402</v>
      </c>
      <c r="B438" s="72"/>
      <c r="C438" s="71"/>
      <c r="D438" s="59">
        <v>53747141</v>
      </c>
      <c r="E438" s="59">
        <v>22104568.07</v>
      </c>
      <c r="F438" s="59">
        <v>0</v>
      </c>
      <c r="G438" s="59">
        <v>2102330.6599999997</v>
      </c>
      <c r="H438" s="59">
        <v>0</v>
      </c>
      <c r="I438" s="59">
        <f t="shared" si="51"/>
        <v>2102330.6599999997</v>
      </c>
      <c r="J438" s="59">
        <f t="shared" si="52"/>
        <v>20002237.41</v>
      </c>
      <c r="K438" s="60">
        <f t="shared" si="53"/>
        <v>0.90489157474860349</v>
      </c>
      <c r="L438" s="60">
        <f t="shared" si="54"/>
        <v>-1</v>
      </c>
      <c r="M438" s="60">
        <f t="shared" si="55"/>
        <v>-0.88586988969832425</v>
      </c>
    </row>
    <row r="439" spans="1:13" x14ac:dyDescent="0.2">
      <c r="A439" s="17" t="s">
        <v>403</v>
      </c>
      <c r="B439" s="43" t="s">
        <v>141</v>
      </c>
      <c r="C439" s="17" t="s">
        <v>142</v>
      </c>
      <c r="D439" s="18">
        <v>366432.08999999997</v>
      </c>
      <c r="E439" s="18">
        <v>366432.08999999997</v>
      </c>
      <c r="F439" s="18">
        <v>55654.6</v>
      </c>
      <c r="G439" s="18">
        <v>584187.80999999994</v>
      </c>
      <c r="H439" s="18">
        <v>0</v>
      </c>
      <c r="I439" s="18">
        <f t="shared" si="51"/>
        <v>584187.80999999994</v>
      </c>
      <c r="J439" s="18">
        <f t="shared" si="52"/>
        <v>-217755.71999999997</v>
      </c>
      <c r="K439" s="37">
        <f t="shared" si="53"/>
        <v>-0.59425941652653835</v>
      </c>
      <c r="L439" s="37">
        <f t="shared" si="54"/>
        <v>-0.84811755979122905</v>
      </c>
      <c r="M439" s="37">
        <f t="shared" si="55"/>
        <v>0.91311129983184613</v>
      </c>
    </row>
    <row r="440" spans="1:13" x14ac:dyDescent="0.2">
      <c r="A440" s="17"/>
      <c r="B440" s="43" t="s">
        <v>143</v>
      </c>
      <c r="C440" s="17" t="s">
        <v>144</v>
      </c>
      <c r="D440" s="18">
        <v>0</v>
      </c>
      <c r="E440" s="18">
        <v>0</v>
      </c>
      <c r="F440" s="18">
        <v>0</v>
      </c>
      <c r="G440" s="18">
        <v>-1710</v>
      </c>
      <c r="H440" s="18">
        <v>0</v>
      </c>
      <c r="I440" s="18">
        <f t="shared" si="51"/>
        <v>-1710</v>
      </c>
      <c r="J440" s="18">
        <f t="shared" si="52"/>
        <v>1710</v>
      </c>
      <c r="K440" s="37" t="str">
        <f t="shared" si="53"/>
        <v>NA</v>
      </c>
      <c r="L440" s="37" t="str">
        <f t="shared" si="54"/>
        <v>NA</v>
      </c>
      <c r="M440" s="37" t="str">
        <f t="shared" si="55"/>
        <v>NA</v>
      </c>
    </row>
    <row r="441" spans="1:13" x14ac:dyDescent="0.2">
      <c r="A441" s="17"/>
      <c r="B441" s="43" t="s">
        <v>151</v>
      </c>
      <c r="C441" s="17" t="s">
        <v>152</v>
      </c>
      <c r="F441" s="18">
        <v>0</v>
      </c>
      <c r="G441" s="18">
        <v>0</v>
      </c>
      <c r="H441" s="18">
        <v>0</v>
      </c>
      <c r="I441" s="18">
        <f t="shared" si="51"/>
        <v>0</v>
      </c>
      <c r="J441" s="18">
        <f t="shared" si="52"/>
        <v>0</v>
      </c>
      <c r="K441" s="37" t="str">
        <f t="shared" si="53"/>
        <v>NA</v>
      </c>
      <c r="L441" s="37" t="str">
        <f t="shared" si="54"/>
        <v>NA</v>
      </c>
      <c r="M441" s="37" t="str">
        <f t="shared" si="55"/>
        <v>NA</v>
      </c>
    </row>
    <row r="442" spans="1:13" x14ac:dyDescent="0.2">
      <c r="A442" s="17"/>
      <c r="B442" s="43" t="s">
        <v>163</v>
      </c>
      <c r="C442" s="17" t="s">
        <v>164</v>
      </c>
      <c r="D442" s="18">
        <v>12428.36</v>
      </c>
      <c r="E442" s="18">
        <v>12428.36</v>
      </c>
      <c r="F442" s="18">
        <v>1741.22</v>
      </c>
      <c r="G442" s="18">
        <v>18421.650000000001</v>
      </c>
      <c r="H442" s="18">
        <v>0</v>
      </c>
      <c r="I442" s="18">
        <f t="shared" si="51"/>
        <v>18421.650000000001</v>
      </c>
      <c r="J442" s="18">
        <f t="shared" si="52"/>
        <v>-5993.2900000000009</v>
      </c>
      <c r="K442" s="37">
        <f t="shared" si="53"/>
        <v>-0.48222693903298591</v>
      </c>
      <c r="L442" s="37">
        <f t="shared" si="54"/>
        <v>-0.85989945576085669</v>
      </c>
      <c r="M442" s="37">
        <f t="shared" si="55"/>
        <v>0.7786723268395831</v>
      </c>
    </row>
    <row r="443" spans="1:13" x14ac:dyDescent="0.2">
      <c r="A443" s="17"/>
      <c r="B443" s="43" t="s">
        <v>165</v>
      </c>
      <c r="C443" s="17" t="s">
        <v>166</v>
      </c>
      <c r="D443" s="18">
        <v>459503.79000000004</v>
      </c>
      <c r="E443" s="18">
        <v>699503.79</v>
      </c>
      <c r="F443" s="18">
        <v>159340.64000000001</v>
      </c>
      <c r="G443" s="18">
        <v>613185.65</v>
      </c>
      <c r="H443" s="18">
        <v>2748</v>
      </c>
      <c r="I443" s="18">
        <f t="shared" si="51"/>
        <v>615933.65</v>
      </c>
      <c r="J443" s="18">
        <f t="shared" si="52"/>
        <v>83570.140000000014</v>
      </c>
      <c r="K443" s="37">
        <f t="shared" si="53"/>
        <v>0.11947060358314858</v>
      </c>
      <c r="L443" s="37">
        <f t="shared" si="54"/>
        <v>-0.77220903978232913</v>
      </c>
      <c r="M443" s="37">
        <f t="shared" si="55"/>
        <v>5.1921076796453011E-2</v>
      </c>
    </row>
    <row r="444" spans="1:13" x14ac:dyDescent="0.2">
      <c r="A444" s="17"/>
      <c r="B444" s="43" t="s">
        <v>253</v>
      </c>
      <c r="C444" s="17" t="s">
        <v>254</v>
      </c>
      <c r="D444" s="18">
        <v>82500</v>
      </c>
      <c r="E444" s="18">
        <v>82500</v>
      </c>
      <c r="F444" s="18">
        <v>0</v>
      </c>
      <c r="G444" s="18">
        <v>0</v>
      </c>
      <c r="H444" s="18">
        <v>0</v>
      </c>
      <c r="I444" s="18">
        <f t="shared" si="51"/>
        <v>0</v>
      </c>
      <c r="J444" s="18">
        <f t="shared" si="52"/>
        <v>82500</v>
      </c>
      <c r="K444" s="37">
        <f t="shared" si="53"/>
        <v>1</v>
      </c>
      <c r="L444" s="37">
        <f t="shared" si="54"/>
        <v>-1</v>
      </c>
      <c r="M444" s="37">
        <f t="shared" si="55"/>
        <v>-1</v>
      </c>
    </row>
    <row r="445" spans="1:13" x14ac:dyDescent="0.2">
      <c r="A445" s="17"/>
      <c r="B445" s="43" t="s">
        <v>443</v>
      </c>
      <c r="C445" s="17" t="s">
        <v>444</v>
      </c>
      <c r="D445" s="18">
        <v>32282.5</v>
      </c>
      <c r="E445" s="18">
        <v>17282.5</v>
      </c>
      <c r="F445" s="18">
        <v>0</v>
      </c>
      <c r="G445" s="18">
        <v>0</v>
      </c>
      <c r="H445" s="18">
        <v>15000</v>
      </c>
      <c r="I445" s="18">
        <f t="shared" si="51"/>
        <v>15000</v>
      </c>
      <c r="J445" s="18">
        <f t="shared" si="52"/>
        <v>2282.5</v>
      </c>
      <c r="K445" s="37">
        <f t="shared" si="53"/>
        <v>0.1320700130189498</v>
      </c>
      <c r="L445" s="37">
        <f t="shared" si="54"/>
        <v>-1</v>
      </c>
      <c r="M445" s="37">
        <f t="shared" si="55"/>
        <v>-1</v>
      </c>
    </row>
    <row r="446" spans="1:13" x14ac:dyDescent="0.2">
      <c r="A446" s="17"/>
      <c r="B446" s="43" t="s">
        <v>233</v>
      </c>
      <c r="C446" s="17" t="s">
        <v>234</v>
      </c>
      <c r="D446" s="18">
        <v>50190</v>
      </c>
      <c r="E446" s="18">
        <v>190</v>
      </c>
      <c r="F446" s="18">
        <v>0</v>
      </c>
      <c r="G446" s="18">
        <v>0</v>
      </c>
      <c r="H446" s="18">
        <v>0</v>
      </c>
      <c r="I446" s="18">
        <f t="shared" si="51"/>
        <v>0</v>
      </c>
      <c r="J446" s="18">
        <f t="shared" si="52"/>
        <v>190</v>
      </c>
      <c r="K446" s="37">
        <f t="shared" si="53"/>
        <v>1</v>
      </c>
      <c r="L446" s="37">
        <f t="shared" si="54"/>
        <v>-1</v>
      </c>
      <c r="M446" s="37">
        <f t="shared" si="55"/>
        <v>-1</v>
      </c>
    </row>
    <row r="447" spans="1:13" x14ac:dyDescent="0.2">
      <c r="A447" s="17"/>
      <c r="B447" s="43" t="s">
        <v>445</v>
      </c>
      <c r="C447" s="17" t="s">
        <v>446</v>
      </c>
      <c r="D447" s="18">
        <v>57224.99</v>
      </c>
      <c r="E447" s="18">
        <v>2224.9899999999998</v>
      </c>
      <c r="F447" s="18">
        <v>0</v>
      </c>
      <c r="G447" s="18">
        <v>0</v>
      </c>
      <c r="H447" s="18">
        <v>4350</v>
      </c>
      <c r="I447" s="18">
        <f t="shared" si="51"/>
        <v>4350</v>
      </c>
      <c r="J447" s="18">
        <f t="shared" si="52"/>
        <v>-2125.0100000000002</v>
      </c>
      <c r="K447" s="37">
        <f t="shared" si="53"/>
        <v>-0.95506496658411966</v>
      </c>
      <c r="L447" s="37">
        <f t="shared" si="54"/>
        <v>-1</v>
      </c>
      <c r="M447" s="37">
        <f t="shared" si="55"/>
        <v>-1</v>
      </c>
    </row>
    <row r="448" spans="1:13" x14ac:dyDescent="0.2">
      <c r="A448" s="17"/>
      <c r="B448" s="43" t="s">
        <v>447</v>
      </c>
      <c r="C448" s="17" t="s">
        <v>448</v>
      </c>
      <c r="D448" s="18">
        <v>26579.1</v>
      </c>
      <c r="E448" s="18">
        <v>31579.1</v>
      </c>
      <c r="F448" s="18">
        <v>4056.55</v>
      </c>
      <c r="G448" s="18">
        <v>18091.54</v>
      </c>
      <c r="H448" s="18">
        <v>1809</v>
      </c>
      <c r="I448" s="18">
        <f t="shared" si="51"/>
        <v>19900.54</v>
      </c>
      <c r="J448" s="18">
        <f t="shared" si="52"/>
        <v>11678.559999999998</v>
      </c>
      <c r="K448" s="37">
        <f t="shared" si="53"/>
        <v>0.36981927920681712</v>
      </c>
      <c r="L448" s="37">
        <f t="shared" si="54"/>
        <v>-0.87154320420784637</v>
      </c>
      <c r="M448" s="37">
        <f t="shared" si="55"/>
        <v>-0.31252480279678646</v>
      </c>
    </row>
    <row r="449" spans="1:13" x14ac:dyDescent="0.2">
      <c r="A449" s="17"/>
      <c r="B449" s="43" t="s">
        <v>449</v>
      </c>
      <c r="C449" s="17" t="s">
        <v>450</v>
      </c>
      <c r="D449" s="18">
        <v>136512.62</v>
      </c>
      <c r="E449" s="18">
        <v>306512.62</v>
      </c>
      <c r="F449" s="18">
        <v>14358.71</v>
      </c>
      <c r="G449" s="18">
        <v>274507.76</v>
      </c>
      <c r="H449" s="18">
        <v>750</v>
      </c>
      <c r="I449" s="18">
        <f t="shared" si="51"/>
        <v>275257.76</v>
      </c>
      <c r="J449" s="18">
        <f t="shared" si="52"/>
        <v>31254.859999999986</v>
      </c>
      <c r="K449" s="37">
        <f t="shared" si="53"/>
        <v>0.1019692435502329</v>
      </c>
      <c r="L449" s="37">
        <f t="shared" si="54"/>
        <v>-0.95315458789266161</v>
      </c>
      <c r="M449" s="37">
        <f t="shared" si="55"/>
        <v>7.4700650172250624E-2</v>
      </c>
    </row>
    <row r="450" spans="1:13" x14ac:dyDescent="0.2">
      <c r="A450" s="17"/>
      <c r="B450" s="43" t="s">
        <v>175</v>
      </c>
      <c r="C450" s="17" t="s">
        <v>176</v>
      </c>
      <c r="D450" s="18">
        <v>0</v>
      </c>
      <c r="E450" s="18">
        <v>0</v>
      </c>
      <c r="F450" s="18">
        <v>0</v>
      </c>
      <c r="G450" s="18">
        <v>0</v>
      </c>
      <c r="H450" s="18">
        <v>0</v>
      </c>
      <c r="I450" s="18">
        <f t="shared" si="51"/>
        <v>0</v>
      </c>
      <c r="J450" s="18">
        <f t="shared" si="52"/>
        <v>0</v>
      </c>
      <c r="K450" s="37" t="str">
        <f t="shared" si="53"/>
        <v>NA</v>
      </c>
      <c r="L450" s="37" t="str">
        <f t="shared" si="54"/>
        <v>NA</v>
      </c>
      <c r="M450" s="37" t="str">
        <f t="shared" si="55"/>
        <v>NA</v>
      </c>
    </row>
    <row r="451" spans="1:13" x14ac:dyDescent="0.2">
      <c r="A451" s="17"/>
      <c r="B451" s="43" t="s">
        <v>241</v>
      </c>
      <c r="C451" s="17" t="s">
        <v>242</v>
      </c>
      <c r="D451" s="18">
        <v>0</v>
      </c>
      <c r="E451" s="18">
        <v>0</v>
      </c>
      <c r="F451" s="18">
        <v>0</v>
      </c>
      <c r="G451" s="18">
        <v>0</v>
      </c>
      <c r="H451" s="18">
        <v>0</v>
      </c>
      <c r="I451" s="18">
        <f t="shared" si="51"/>
        <v>0</v>
      </c>
      <c r="J451" s="18">
        <f t="shared" si="52"/>
        <v>0</v>
      </c>
      <c r="K451" s="37" t="str">
        <f t="shared" si="53"/>
        <v>NA</v>
      </c>
      <c r="L451" s="37" t="str">
        <f t="shared" si="54"/>
        <v>NA</v>
      </c>
      <c r="M451" s="37" t="str">
        <f t="shared" si="55"/>
        <v>NA</v>
      </c>
    </row>
    <row r="452" spans="1:13" x14ac:dyDescent="0.2">
      <c r="A452" s="17"/>
      <c r="B452" s="43" t="s">
        <v>183</v>
      </c>
      <c r="C452" s="17" t="s">
        <v>184</v>
      </c>
      <c r="D452" s="18">
        <v>9921.02</v>
      </c>
      <c r="E452" s="18">
        <v>18921.02</v>
      </c>
      <c r="F452" s="18">
        <v>1947.33</v>
      </c>
      <c r="G452" s="18">
        <v>9985.2199999999993</v>
      </c>
      <c r="H452" s="18">
        <v>1351.84</v>
      </c>
      <c r="I452" s="18">
        <f t="shared" si="51"/>
        <v>11337.06</v>
      </c>
      <c r="J452" s="18">
        <f t="shared" si="52"/>
        <v>7583.9600000000009</v>
      </c>
      <c r="K452" s="37">
        <f t="shared" si="53"/>
        <v>0.40082194300307283</v>
      </c>
      <c r="L452" s="37">
        <f t="shared" si="54"/>
        <v>-0.89708112987566224</v>
      </c>
      <c r="M452" s="37">
        <f t="shared" si="55"/>
        <v>-0.36672209003531531</v>
      </c>
    </row>
    <row r="453" spans="1:13" x14ac:dyDescent="0.2">
      <c r="A453" s="17"/>
      <c r="B453" s="43" t="s">
        <v>451</v>
      </c>
      <c r="C453" s="17" t="s">
        <v>452</v>
      </c>
      <c r="D453" s="18">
        <v>55009.7</v>
      </c>
      <c r="E453" s="18">
        <v>55009.7</v>
      </c>
      <c r="F453" s="18">
        <v>644.52</v>
      </c>
      <c r="G453" s="18">
        <v>10949.21</v>
      </c>
      <c r="H453" s="18">
        <v>-644.52</v>
      </c>
      <c r="I453" s="18">
        <f t="shared" si="51"/>
        <v>10304.689999999999</v>
      </c>
      <c r="J453" s="18">
        <f t="shared" si="52"/>
        <v>44705.009999999995</v>
      </c>
      <c r="K453" s="37">
        <f t="shared" si="53"/>
        <v>0.8126750373116014</v>
      </c>
      <c r="L453" s="37">
        <f t="shared" si="54"/>
        <v>-0.988283520906313</v>
      </c>
      <c r="M453" s="37">
        <f t="shared" si="55"/>
        <v>-0.76115026986149714</v>
      </c>
    </row>
    <row r="454" spans="1:13" x14ac:dyDescent="0.2">
      <c r="A454" s="17"/>
      <c r="B454" s="43" t="s">
        <v>453</v>
      </c>
      <c r="C454" s="17" t="s">
        <v>454</v>
      </c>
      <c r="D454" s="18">
        <v>30500.67</v>
      </c>
      <c r="E454" s="18">
        <v>65500.67</v>
      </c>
      <c r="F454" s="18">
        <v>20869.310000000001</v>
      </c>
      <c r="G454" s="18">
        <v>51975.06</v>
      </c>
      <c r="H454" s="18">
        <v>-3422.8</v>
      </c>
      <c r="I454" s="18">
        <f t="shared" si="51"/>
        <v>48552.259999999995</v>
      </c>
      <c r="J454" s="18">
        <f t="shared" si="52"/>
        <v>16948.410000000003</v>
      </c>
      <c r="K454" s="37">
        <f t="shared" si="53"/>
        <v>0.258751704371879</v>
      </c>
      <c r="L454" s="37">
        <f t="shared" si="54"/>
        <v>-0.68138783923889634</v>
      </c>
      <c r="M454" s="37">
        <f t="shared" si="55"/>
        <v>-4.7794900418575974E-2</v>
      </c>
    </row>
    <row r="455" spans="1:13" x14ac:dyDescent="0.2">
      <c r="A455" s="17"/>
      <c r="B455" s="43" t="s">
        <v>189</v>
      </c>
      <c r="C455" s="17" t="s">
        <v>190</v>
      </c>
      <c r="D455" s="18">
        <v>245624.6</v>
      </c>
      <c r="E455" s="18">
        <v>45624.6</v>
      </c>
      <c r="F455" s="18">
        <v>0</v>
      </c>
      <c r="G455" s="18">
        <v>18818.55</v>
      </c>
      <c r="H455" s="18">
        <v>9974.9500000000007</v>
      </c>
      <c r="I455" s="18">
        <f t="shared" si="51"/>
        <v>28793.5</v>
      </c>
      <c r="J455" s="18">
        <f t="shared" si="52"/>
        <v>16831.099999999999</v>
      </c>
      <c r="K455" s="37">
        <f t="shared" si="53"/>
        <v>0.36890405614514976</v>
      </c>
      <c r="L455" s="37">
        <f t="shared" si="54"/>
        <v>-1</v>
      </c>
      <c r="M455" s="37">
        <f t="shared" si="55"/>
        <v>-0.50504201680672267</v>
      </c>
    </row>
    <row r="456" spans="1:13" x14ac:dyDescent="0.2">
      <c r="A456" s="17"/>
      <c r="B456" s="43" t="s">
        <v>455</v>
      </c>
      <c r="C456" s="17" t="s">
        <v>456</v>
      </c>
      <c r="D456" s="18">
        <v>63917.919999999998</v>
      </c>
      <c r="E456" s="18">
        <v>59917.919999999998</v>
      </c>
      <c r="F456" s="18">
        <v>0</v>
      </c>
      <c r="G456" s="18">
        <v>41471.54</v>
      </c>
      <c r="H456" s="18">
        <v>2653.32</v>
      </c>
      <c r="I456" s="18">
        <f t="shared" si="51"/>
        <v>44124.86</v>
      </c>
      <c r="J456" s="18">
        <f t="shared" si="52"/>
        <v>15793.059999999998</v>
      </c>
      <c r="K456" s="37">
        <f t="shared" si="53"/>
        <v>0.26357824170131405</v>
      </c>
      <c r="L456" s="37">
        <f t="shared" si="54"/>
        <v>-1</v>
      </c>
      <c r="M456" s="37">
        <f t="shared" si="55"/>
        <v>-0.16943298432255322</v>
      </c>
    </row>
    <row r="457" spans="1:13" x14ac:dyDescent="0.2">
      <c r="A457" s="17"/>
      <c r="B457" s="43" t="s">
        <v>457</v>
      </c>
      <c r="C457" s="17" t="s">
        <v>458</v>
      </c>
      <c r="D457" s="18">
        <v>355347.91</v>
      </c>
      <c r="E457" s="18">
        <v>604347.91</v>
      </c>
      <c r="F457" s="18">
        <v>15830.39</v>
      </c>
      <c r="G457" s="18">
        <v>264023.2</v>
      </c>
      <c r="H457" s="18">
        <v>156774.01999999999</v>
      </c>
      <c r="I457" s="18">
        <f t="shared" si="51"/>
        <v>420797.22</v>
      </c>
      <c r="J457" s="18">
        <f t="shared" si="52"/>
        <v>183550.69000000006</v>
      </c>
      <c r="K457" s="37">
        <f t="shared" si="53"/>
        <v>0.30371692689398072</v>
      </c>
      <c r="L457" s="37">
        <f t="shared" si="54"/>
        <v>-0.97380583313343461</v>
      </c>
      <c r="M457" s="37">
        <f t="shared" si="55"/>
        <v>-0.47575256775521901</v>
      </c>
    </row>
    <row r="458" spans="1:13" x14ac:dyDescent="0.2">
      <c r="A458" s="17"/>
      <c r="B458" s="43" t="s">
        <v>459</v>
      </c>
      <c r="C458" s="17" t="s">
        <v>460</v>
      </c>
      <c r="D458" s="18">
        <v>221047.15</v>
      </c>
      <c r="E458" s="18">
        <v>586047.15</v>
      </c>
      <c r="F458" s="18">
        <v>2578.1999999999998</v>
      </c>
      <c r="G458" s="18">
        <v>560116.30000000005</v>
      </c>
      <c r="H458" s="18">
        <v>47196.880000000005</v>
      </c>
      <c r="I458" s="18">
        <f t="shared" si="51"/>
        <v>607313.18000000005</v>
      </c>
      <c r="J458" s="18">
        <f t="shared" si="52"/>
        <v>-21266.030000000028</v>
      </c>
      <c r="K458" s="37">
        <f t="shared" si="53"/>
        <v>-3.6287233885532975E-2</v>
      </c>
      <c r="L458" s="37">
        <f t="shared" si="54"/>
        <v>-0.99560069526829031</v>
      </c>
      <c r="M458" s="37">
        <f t="shared" si="55"/>
        <v>0.14690355545624609</v>
      </c>
    </row>
    <row r="459" spans="1:13" x14ac:dyDescent="0.2">
      <c r="A459" s="17"/>
      <c r="B459" s="43" t="s">
        <v>209</v>
      </c>
      <c r="C459" s="17" t="s">
        <v>210</v>
      </c>
      <c r="D459" s="18">
        <v>216552.47</v>
      </c>
      <c r="E459" s="18">
        <v>47552.47</v>
      </c>
      <c r="F459" s="18">
        <v>0</v>
      </c>
      <c r="G459" s="18">
        <v>5739</v>
      </c>
      <c r="H459" s="18">
        <v>16754.84</v>
      </c>
      <c r="I459" s="18">
        <f t="shared" si="51"/>
        <v>22493.84</v>
      </c>
      <c r="J459" s="18">
        <f t="shared" si="52"/>
        <v>25058.63</v>
      </c>
      <c r="K459" s="37">
        <f t="shared" si="53"/>
        <v>0.5269679997695178</v>
      </c>
      <c r="L459" s="37">
        <f t="shared" si="54"/>
        <v>-1</v>
      </c>
      <c r="M459" s="37">
        <f t="shared" si="55"/>
        <v>-0.855174715424877</v>
      </c>
    </row>
    <row r="460" spans="1:13" x14ac:dyDescent="0.2">
      <c r="A460" s="17"/>
      <c r="B460" s="43" t="s">
        <v>213</v>
      </c>
      <c r="C460" s="17" t="s">
        <v>214</v>
      </c>
      <c r="D460" s="18">
        <v>69431.61</v>
      </c>
      <c r="E460" s="18">
        <v>74431.61</v>
      </c>
      <c r="F460" s="18">
        <v>0</v>
      </c>
      <c r="G460" s="18">
        <v>50715.15</v>
      </c>
      <c r="H460" s="18">
        <v>3390.3199999999997</v>
      </c>
      <c r="I460" s="18">
        <f t="shared" si="51"/>
        <v>54105.47</v>
      </c>
      <c r="J460" s="18">
        <f t="shared" si="52"/>
        <v>20326.14</v>
      </c>
      <c r="K460" s="37">
        <f t="shared" si="53"/>
        <v>0.27308478212415394</v>
      </c>
      <c r="L460" s="37">
        <f t="shared" si="54"/>
        <v>-1</v>
      </c>
      <c r="M460" s="37">
        <f t="shared" si="55"/>
        <v>-0.18236109631378386</v>
      </c>
    </row>
    <row r="461" spans="1:13" x14ac:dyDescent="0.2">
      <c r="A461" s="17"/>
      <c r="B461" s="43" t="s">
        <v>461</v>
      </c>
      <c r="C461" s="17" t="s">
        <v>462</v>
      </c>
      <c r="D461" s="18">
        <v>50266.36</v>
      </c>
      <c r="E461" s="18">
        <v>73266.36</v>
      </c>
      <c r="F461" s="18">
        <v>0</v>
      </c>
      <c r="G461" s="18">
        <v>36383.53</v>
      </c>
      <c r="H461" s="18">
        <v>0</v>
      </c>
      <c r="I461" s="18">
        <f t="shared" si="51"/>
        <v>36383.53</v>
      </c>
      <c r="J461" s="18">
        <f t="shared" si="52"/>
        <v>36882.83</v>
      </c>
      <c r="K461" s="37">
        <f t="shared" si="53"/>
        <v>0.50340743009479383</v>
      </c>
      <c r="L461" s="37">
        <f t="shared" si="54"/>
        <v>-1</v>
      </c>
      <c r="M461" s="37">
        <f t="shared" si="55"/>
        <v>-0.40408891611375258</v>
      </c>
    </row>
    <row r="462" spans="1:13" x14ac:dyDescent="0.2">
      <c r="A462" s="17"/>
      <c r="B462" s="43" t="s">
        <v>215</v>
      </c>
      <c r="C462" s="17" t="s">
        <v>216</v>
      </c>
      <c r="D462" s="18">
        <v>4052.44</v>
      </c>
      <c r="E462" s="18">
        <v>4052.44</v>
      </c>
      <c r="F462" s="18">
        <v>0</v>
      </c>
      <c r="G462" s="18">
        <v>0</v>
      </c>
      <c r="H462" s="18">
        <v>0</v>
      </c>
      <c r="I462" s="18">
        <f t="shared" si="51"/>
        <v>0</v>
      </c>
      <c r="J462" s="18">
        <f t="shared" si="52"/>
        <v>4052.44</v>
      </c>
      <c r="K462" s="37">
        <f t="shared" si="53"/>
        <v>1</v>
      </c>
      <c r="L462" s="37">
        <f t="shared" si="54"/>
        <v>-1</v>
      </c>
      <c r="M462" s="37">
        <f t="shared" si="55"/>
        <v>-1</v>
      </c>
    </row>
    <row r="463" spans="1:13" x14ac:dyDescent="0.2">
      <c r="A463" s="71" t="s">
        <v>404</v>
      </c>
      <c r="B463" s="72"/>
      <c r="C463" s="71"/>
      <c r="D463" s="59">
        <v>2545325.2999999998</v>
      </c>
      <c r="E463" s="59">
        <v>3153325.3</v>
      </c>
      <c r="F463" s="59">
        <v>277021.46999999997</v>
      </c>
      <c r="G463" s="59">
        <v>2556861.17</v>
      </c>
      <c r="H463" s="59">
        <v>258685.85</v>
      </c>
      <c r="I463" s="59">
        <f t="shared" si="51"/>
        <v>2815547.02</v>
      </c>
      <c r="J463" s="59">
        <f t="shared" si="52"/>
        <v>337778.2799999998</v>
      </c>
      <c r="K463" s="60">
        <f t="shared" si="53"/>
        <v>0.10711812067089932</v>
      </c>
      <c r="L463" s="60">
        <f t="shared" si="54"/>
        <v>-0.91214941572948416</v>
      </c>
      <c r="M463" s="60">
        <f t="shared" si="55"/>
        <v>-2.6984813777379792E-2</v>
      </c>
    </row>
    <row r="464" spans="1:13" x14ac:dyDescent="0.2">
      <c r="A464" s="17" t="s">
        <v>463</v>
      </c>
      <c r="B464" s="43" t="s">
        <v>165</v>
      </c>
      <c r="C464" s="17" t="s">
        <v>166</v>
      </c>
      <c r="D464" s="18">
        <v>15200</v>
      </c>
      <c r="E464" s="18">
        <v>15200</v>
      </c>
      <c r="F464" s="18">
        <v>0</v>
      </c>
      <c r="G464" s="18">
        <v>0</v>
      </c>
      <c r="H464" s="18">
        <v>0</v>
      </c>
      <c r="I464" s="18">
        <f t="shared" si="51"/>
        <v>0</v>
      </c>
      <c r="J464" s="18">
        <f t="shared" si="52"/>
        <v>15200</v>
      </c>
      <c r="K464" s="37">
        <f t="shared" si="53"/>
        <v>1</v>
      </c>
      <c r="L464" s="37">
        <f t="shared" si="54"/>
        <v>-1</v>
      </c>
      <c r="M464" s="37">
        <f t="shared" si="55"/>
        <v>-1</v>
      </c>
    </row>
    <row r="465" spans="1:13" x14ac:dyDescent="0.2">
      <c r="A465" s="17"/>
      <c r="B465" s="43" t="s">
        <v>179</v>
      </c>
      <c r="C465" s="17" t="s">
        <v>180</v>
      </c>
      <c r="D465" s="18">
        <v>2500</v>
      </c>
      <c r="E465" s="18">
        <v>2500</v>
      </c>
      <c r="F465" s="18">
        <v>0</v>
      </c>
      <c r="G465" s="18">
        <v>0</v>
      </c>
      <c r="H465" s="18">
        <v>0</v>
      </c>
      <c r="I465" s="18">
        <f t="shared" si="51"/>
        <v>0</v>
      </c>
      <c r="J465" s="18">
        <f t="shared" si="52"/>
        <v>2500</v>
      </c>
      <c r="K465" s="37">
        <f t="shared" si="53"/>
        <v>1</v>
      </c>
      <c r="L465" s="37">
        <f t="shared" si="54"/>
        <v>-1</v>
      </c>
      <c r="M465" s="37">
        <f t="shared" si="55"/>
        <v>-1</v>
      </c>
    </row>
    <row r="466" spans="1:13" x14ac:dyDescent="0.2">
      <c r="A466" s="17"/>
      <c r="B466" s="43" t="s">
        <v>189</v>
      </c>
      <c r="C466" s="17" t="s">
        <v>190</v>
      </c>
      <c r="D466" s="18">
        <v>2171.87</v>
      </c>
      <c r="E466" s="18">
        <v>2171.87</v>
      </c>
      <c r="F466" s="18">
        <v>0</v>
      </c>
      <c r="G466" s="18">
        <v>0</v>
      </c>
      <c r="H466" s="18">
        <v>0</v>
      </c>
      <c r="I466" s="18">
        <f t="shared" si="51"/>
        <v>0</v>
      </c>
      <c r="J466" s="18">
        <f t="shared" si="52"/>
        <v>2171.87</v>
      </c>
      <c r="K466" s="37">
        <f t="shared" si="53"/>
        <v>1</v>
      </c>
      <c r="L466" s="37">
        <f t="shared" si="54"/>
        <v>-1</v>
      </c>
      <c r="M466" s="37">
        <f t="shared" si="55"/>
        <v>-1</v>
      </c>
    </row>
    <row r="467" spans="1:13" x14ac:dyDescent="0.2">
      <c r="A467" s="71" t="s">
        <v>464</v>
      </c>
      <c r="B467" s="72"/>
      <c r="C467" s="71"/>
      <c r="D467" s="59">
        <v>19871.87</v>
      </c>
      <c r="E467" s="59">
        <v>19871.87</v>
      </c>
      <c r="F467" s="59">
        <v>0</v>
      </c>
      <c r="G467" s="59">
        <v>0</v>
      </c>
      <c r="H467" s="59">
        <v>0</v>
      </c>
      <c r="I467" s="59">
        <f t="shared" si="51"/>
        <v>0</v>
      </c>
      <c r="J467" s="59">
        <f t="shared" si="52"/>
        <v>19871.87</v>
      </c>
      <c r="K467" s="60">
        <f t="shared" si="53"/>
        <v>1</v>
      </c>
      <c r="L467" s="60">
        <f t="shared" si="54"/>
        <v>-1</v>
      </c>
      <c r="M467" s="60">
        <f t="shared" si="55"/>
        <v>-1</v>
      </c>
    </row>
    <row r="468" spans="1:13" x14ac:dyDescent="0.2">
      <c r="A468" s="17" t="s">
        <v>465</v>
      </c>
      <c r="B468" s="43" t="s">
        <v>143</v>
      </c>
      <c r="C468" s="17" t="s">
        <v>144</v>
      </c>
      <c r="D468" s="18">
        <v>0</v>
      </c>
      <c r="E468" s="18">
        <v>0</v>
      </c>
      <c r="F468" s="18">
        <v>0</v>
      </c>
      <c r="G468" s="18">
        <v>0</v>
      </c>
      <c r="H468" s="18">
        <v>0</v>
      </c>
      <c r="I468" s="18">
        <f t="shared" si="51"/>
        <v>0</v>
      </c>
      <c r="J468" s="18">
        <f t="shared" si="52"/>
        <v>0</v>
      </c>
      <c r="K468" s="37" t="str">
        <f t="shared" si="53"/>
        <v>NA</v>
      </c>
      <c r="L468" s="37" t="str">
        <f t="shared" si="54"/>
        <v>NA</v>
      </c>
      <c r="M468" s="37" t="str">
        <f t="shared" si="55"/>
        <v>NA</v>
      </c>
    </row>
    <row r="469" spans="1:13" x14ac:dyDescent="0.2">
      <c r="A469" s="17"/>
      <c r="B469" s="43" t="s">
        <v>163</v>
      </c>
      <c r="C469" s="17" t="s">
        <v>164</v>
      </c>
      <c r="D469" s="18">
        <v>0</v>
      </c>
      <c r="E469" s="18">
        <v>0</v>
      </c>
      <c r="F469" s="18">
        <v>0</v>
      </c>
      <c r="G469" s="18">
        <v>0</v>
      </c>
      <c r="H469" s="18">
        <v>0</v>
      </c>
      <c r="I469" s="18">
        <f t="shared" si="51"/>
        <v>0</v>
      </c>
      <c r="J469" s="18">
        <f t="shared" si="52"/>
        <v>0</v>
      </c>
      <c r="K469" s="37" t="str">
        <f t="shared" si="53"/>
        <v>NA</v>
      </c>
      <c r="L469" s="37" t="str">
        <f t="shared" si="54"/>
        <v>NA</v>
      </c>
      <c r="M469" s="37" t="str">
        <f t="shared" si="55"/>
        <v>NA</v>
      </c>
    </row>
    <row r="470" spans="1:13" x14ac:dyDescent="0.2">
      <c r="A470" s="17"/>
      <c r="B470" s="43" t="s">
        <v>165</v>
      </c>
      <c r="C470" s="17" t="s">
        <v>166</v>
      </c>
      <c r="D470" s="18">
        <v>26113241.91</v>
      </c>
      <c r="E470" s="18">
        <v>1010598.91</v>
      </c>
      <c r="F470" s="18">
        <v>0</v>
      </c>
      <c r="G470" s="18">
        <v>0</v>
      </c>
      <c r="H470" s="18">
        <v>1126423.5</v>
      </c>
      <c r="I470" s="18">
        <f t="shared" si="51"/>
        <v>1126423.5</v>
      </c>
      <c r="J470" s="18">
        <f t="shared" si="52"/>
        <v>-115824.58999999997</v>
      </c>
      <c r="K470" s="37">
        <f t="shared" si="53"/>
        <v>-0.11460985050933803</v>
      </c>
      <c r="L470" s="37">
        <f t="shared" si="54"/>
        <v>-1</v>
      </c>
      <c r="M470" s="37">
        <f t="shared" si="55"/>
        <v>-1</v>
      </c>
    </row>
    <row r="471" spans="1:13" x14ac:dyDescent="0.2">
      <c r="A471" s="17"/>
      <c r="B471" s="43" t="s">
        <v>318</v>
      </c>
      <c r="C471" s="17" t="s">
        <v>319</v>
      </c>
      <c r="D471" s="18">
        <v>5790672.4500000002</v>
      </c>
      <c r="E471" s="18">
        <v>3647065.6300000004</v>
      </c>
      <c r="F471" s="18">
        <v>160935.9</v>
      </c>
      <c r="G471" s="18">
        <v>1516285.32</v>
      </c>
      <c r="H471" s="18">
        <v>1343479.68</v>
      </c>
      <c r="I471" s="18">
        <f t="shared" si="51"/>
        <v>2859765</v>
      </c>
      <c r="J471" s="18">
        <f t="shared" si="52"/>
        <v>787300.63000000035</v>
      </c>
      <c r="K471" s="37">
        <f t="shared" si="53"/>
        <v>0.21587235050661818</v>
      </c>
      <c r="L471" s="37">
        <f t="shared" si="54"/>
        <v>-0.95587249687086107</v>
      </c>
      <c r="M471" s="37">
        <f t="shared" si="55"/>
        <v>-0.50109414839348532</v>
      </c>
    </row>
    <row r="472" spans="1:13" x14ac:dyDescent="0.2">
      <c r="A472" s="17"/>
      <c r="B472" s="43" t="s">
        <v>207</v>
      </c>
      <c r="C472" s="17" t="s">
        <v>208</v>
      </c>
      <c r="D472" s="18">
        <v>122546927.83</v>
      </c>
      <c r="E472" s="18">
        <v>135415029.67999998</v>
      </c>
      <c r="F472" s="18">
        <v>4736095.1399999997</v>
      </c>
      <c r="G472" s="18">
        <v>6911713.8200000012</v>
      </c>
      <c r="H472" s="18">
        <v>15467975.179999998</v>
      </c>
      <c r="I472" s="18">
        <f t="shared" si="51"/>
        <v>22379689</v>
      </c>
      <c r="J472" s="18">
        <f t="shared" si="52"/>
        <v>113035340.67999998</v>
      </c>
      <c r="K472" s="37">
        <f t="shared" si="53"/>
        <v>0.8347326064700088</v>
      </c>
      <c r="L472" s="37">
        <f t="shared" si="54"/>
        <v>-0.96502533617433828</v>
      </c>
      <c r="M472" s="37">
        <f t="shared" si="55"/>
        <v>-0.93875084173743684</v>
      </c>
    </row>
    <row r="473" spans="1:13" x14ac:dyDescent="0.2">
      <c r="A473" s="17"/>
      <c r="B473" s="43" t="s">
        <v>209</v>
      </c>
      <c r="C473" s="17" t="s">
        <v>210</v>
      </c>
      <c r="D473" s="18">
        <v>4488000</v>
      </c>
      <c r="E473" s="18">
        <v>4614423.5</v>
      </c>
      <c r="F473" s="18">
        <v>0</v>
      </c>
      <c r="G473" s="18">
        <v>0</v>
      </c>
      <c r="H473" s="18">
        <v>0</v>
      </c>
      <c r="I473" s="18">
        <f t="shared" si="51"/>
        <v>0</v>
      </c>
      <c r="J473" s="18">
        <f t="shared" si="52"/>
        <v>4614423.5</v>
      </c>
      <c r="K473" s="37">
        <f t="shared" si="53"/>
        <v>1</v>
      </c>
      <c r="L473" s="37">
        <f t="shared" si="54"/>
        <v>-1</v>
      </c>
      <c r="M473" s="37">
        <f t="shared" si="55"/>
        <v>-1</v>
      </c>
    </row>
    <row r="474" spans="1:13" x14ac:dyDescent="0.2">
      <c r="A474" s="17"/>
      <c r="B474" s="43" t="s">
        <v>211</v>
      </c>
      <c r="C474" s="17" t="s">
        <v>212</v>
      </c>
      <c r="D474" s="18">
        <v>0</v>
      </c>
      <c r="E474" s="18">
        <v>0</v>
      </c>
      <c r="F474" s="18">
        <v>0</v>
      </c>
      <c r="G474" s="18">
        <v>0</v>
      </c>
      <c r="H474" s="18">
        <v>0</v>
      </c>
      <c r="I474" s="18">
        <f t="shared" si="51"/>
        <v>0</v>
      </c>
      <c r="J474" s="18">
        <f t="shared" si="52"/>
        <v>0</v>
      </c>
      <c r="K474" s="37" t="str">
        <f t="shared" si="53"/>
        <v>NA</v>
      </c>
      <c r="L474" s="37" t="str">
        <f t="shared" si="54"/>
        <v>NA</v>
      </c>
      <c r="M474" s="37" t="str">
        <f t="shared" si="55"/>
        <v>NA</v>
      </c>
    </row>
    <row r="475" spans="1:13" x14ac:dyDescent="0.2">
      <c r="A475" s="71" t="s">
        <v>466</v>
      </c>
      <c r="B475" s="72"/>
      <c r="C475" s="71"/>
      <c r="D475" s="59">
        <v>158938842.19</v>
      </c>
      <c r="E475" s="59">
        <v>144687117.71999997</v>
      </c>
      <c r="F475" s="59">
        <v>4897031.04</v>
      </c>
      <c r="G475" s="59">
        <v>8427999.1400000006</v>
      </c>
      <c r="H475" s="59">
        <v>17937878.359999999</v>
      </c>
      <c r="I475" s="59">
        <f t="shared" si="51"/>
        <v>26365877.5</v>
      </c>
      <c r="J475" s="59">
        <f t="shared" si="52"/>
        <v>118321240.21999997</v>
      </c>
      <c r="K475" s="60">
        <f t="shared" si="53"/>
        <v>0.81777315136636064</v>
      </c>
      <c r="L475" s="60">
        <f t="shared" si="54"/>
        <v>-0.96615433967330266</v>
      </c>
      <c r="M475" s="60">
        <f t="shared" si="55"/>
        <v>-0.93010021121872133</v>
      </c>
    </row>
    <row r="476" spans="1:13" x14ac:dyDescent="0.2">
      <c r="A476" s="17" t="s">
        <v>11</v>
      </c>
      <c r="B476" s="43" t="s">
        <v>12</v>
      </c>
      <c r="C476" s="17" t="s">
        <v>13</v>
      </c>
      <c r="D476" s="18">
        <v>856345</v>
      </c>
      <c r="E476" s="18">
        <v>856345</v>
      </c>
      <c r="F476" s="18">
        <v>47438.499999999993</v>
      </c>
      <c r="G476" s="18">
        <v>496431.67</v>
      </c>
      <c r="H476" s="18">
        <v>0</v>
      </c>
      <c r="I476" s="18">
        <f t="shared" si="51"/>
        <v>496431.67</v>
      </c>
      <c r="J476" s="18">
        <f t="shared" si="52"/>
        <v>359913.33</v>
      </c>
      <c r="K476" s="37">
        <f t="shared" si="53"/>
        <v>0.42029010503944092</v>
      </c>
      <c r="L476" s="37">
        <f t="shared" si="54"/>
        <v>-0.9446035184417495</v>
      </c>
      <c r="M476" s="37">
        <f t="shared" si="55"/>
        <v>-0.30434812604732903</v>
      </c>
    </row>
    <row r="477" spans="1:13" x14ac:dyDescent="0.2">
      <c r="A477" s="17"/>
      <c r="B477" s="43" t="s">
        <v>390</v>
      </c>
      <c r="C477" s="17" t="s">
        <v>391</v>
      </c>
      <c r="D477" s="18">
        <v>-12060953.58</v>
      </c>
      <c r="E477" s="18">
        <v>-12060953.58</v>
      </c>
      <c r="F477" s="18">
        <v>1751297.04</v>
      </c>
      <c r="G477" s="18">
        <v>17314575.280000001</v>
      </c>
      <c r="H477" s="18">
        <v>0</v>
      </c>
      <c r="I477" s="18">
        <f t="shared" si="51"/>
        <v>17314575.280000001</v>
      </c>
      <c r="J477" s="18">
        <f t="shared" si="52"/>
        <v>-29375528.859999999</v>
      </c>
      <c r="K477" s="37">
        <f t="shared" si="53"/>
        <v>2.4355892479937724</v>
      </c>
      <c r="L477" s="37">
        <f t="shared" si="54"/>
        <v>-1.1452038620647773</v>
      </c>
      <c r="M477" s="37">
        <f t="shared" si="55"/>
        <v>-2.7227070975925272</v>
      </c>
    </row>
    <row r="478" spans="1:13" x14ac:dyDescent="0.2">
      <c r="A478" s="17"/>
      <c r="B478" s="43" t="s">
        <v>467</v>
      </c>
      <c r="C478" s="17" t="s">
        <v>468</v>
      </c>
      <c r="D478" s="18">
        <v>867000</v>
      </c>
      <c r="E478" s="18">
        <v>867000</v>
      </c>
      <c r="F478" s="18">
        <v>0</v>
      </c>
      <c r="G478" s="18">
        <v>0</v>
      </c>
      <c r="H478" s="18">
        <v>0</v>
      </c>
      <c r="I478" s="18">
        <f t="shared" si="51"/>
        <v>0</v>
      </c>
      <c r="J478" s="18">
        <f t="shared" si="52"/>
        <v>867000</v>
      </c>
      <c r="K478" s="37">
        <f t="shared" si="53"/>
        <v>1</v>
      </c>
      <c r="L478" s="37">
        <f t="shared" si="54"/>
        <v>-1</v>
      </c>
      <c r="M478" s="37">
        <f t="shared" si="55"/>
        <v>-1</v>
      </c>
    </row>
    <row r="479" spans="1:13" x14ac:dyDescent="0.2">
      <c r="A479" s="17"/>
      <c r="B479" s="43" t="s">
        <v>469</v>
      </c>
      <c r="C479" s="17" t="s">
        <v>470</v>
      </c>
      <c r="D479" s="18">
        <v>11311300.01</v>
      </c>
      <c r="E479" s="18">
        <v>11311300.01</v>
      </c>
      <c r="F479" s="18">
        <v>0</v>
      </c>
      <c r="G479" s="18">
        <v>0</v>
      </c>
      <c r="H479" s="18">
        <v>0</v>
      </c>
      <c r="I479" s="18">
        <f t="shared" si="51"/>
        <v>0</v>
      </c>
      <c r="J479" s="18">
        <f t="shared" si="52"/>
        <v>11311300.01</v>
      </c>
      <c r="K479" s="37">
        <f t="shared" si="53"/>
        <v>1</v>
      </c>
      <c r="L479" s="37">
        <f t="shared" si="54"/>
        <v>-1</v>
      </c>
      <c r="M479" s="37">
        <f t="shared" si="55"/>
        <v>-1</v>
      </c>
    </row>
    <row r="480" spans="1:13" x14ac:dyDescent="0.2">
      <c r="A480" s="17"/>
      <c r="B480" s="43" t="s">
        <v>471</v>
      </c>
      <c r="C480" s="17" t="s">
        <v>472</v>
      </c>
      <c r="D480" s="18">
        <v>5564000</v>
      </c>
      <c r="E480" s="18">
        <v>5564000</v>
      </c>
      <c r="F480" s="18">
        <v>0</v>
      </c>
      <c r="G480" s="18">
        <v>0</v>
      </c>
      <c r="H480" s="18">
        <v>0</v>
      </c>
      <c r="I480" s="18">
        <f t="shared" si="51"/>
        <v>0</v>
      </c>
      <c r="J480" s="18">
        <f t="shared" si="52"/>
        <v>5564000</v>
      </c>
      <c r="K480" s="37">
        <f t="shared" si="53"/>
        <v>1</v>
      </c>
      <c r="L480" s="37">
        <f t="shared" si="54"/>
        <v>-1</v>
      </c>
      <c r="M480" s="37">
        <f t="shared" si="55"/>
        <v>-1</v>
      </c>
    </row>
    <row r="481" spans="1:22" x14ac:dyDescent="0.2">
      <c r="A481" s="17"/>
      <c r="B481" s="43" t="s">
        <v>473</v>
      </c>
      <c r="C481" s="17" t="s">
        <v>474</v>
      </c>
      <c r="D481" s="18">
        <v>3672000</v>
      </c>
      <c r="E481" s="18">
        <v>3672000</v>
      </c>
      <c r="F481" s="18">
        <v>0</v>
      </c>
      <c r="G481" s="18">
        <v>0</v>
      </c>
      <c r="H481" s="18">
        <v>0</v>
      </c>
      <c r="I481" s="18">
        <f t="shared" si="51"/>
        <v>0</v>
      </c>
      <c r="J481" s="18">
        <f t="shared" si="52"/>
        <v>3672000</v>
      </c>
      <c r="K481" s="37">
        <f t="shared" si="53"/>
        <v>1</v>
      </c>
      <c r="L481" s="37">
        <f t="shared" si="54"/>
        <v>-1</v>
      </c>
      <c r="M481" s="37">
        <f t="shared" si="55"/>
        <v>-1</v>
      </c>
    </row>
    <row r="482" spans="1:22" x14ac:dyDescent="0.2">
      <c r="A482" s="17"/>
      <c r="B482" s="43" t="s">
        <v>475</v>
      </c>
      <c r="C482" s="17" t="s">
        <v>476</v>
      </c>
      <c r="D482" s="18">
        <v>816000</v>
      </c>
      <c r="E482" s="18">
        <v>816000</v>
      </c>
      <c r="F482" s="18">
        <v>0</v>
      </c>
      <c r="G482" s="18">
        <v>0</v>
      </c>
      <c r="H482" s="18">
        <v>0</v>
      </c>
      <c r="I482" s="18">
        <f t="shared" si="51"/>
        <v>0</v>
      </c>
      <c r="J482" s="18">
        <f t="shared" si="52"/>
        <v>816000</v>
      </c>
      <c r="K482" s="37">
        <f t="shared" si="53"/>
        <v>1</v>
      </c>
      <c r="L482" s="37">
        <f t="shared" si="54"/>
        <v>-1</v>
      </c>
      <c r="M482" s="37">
        <f t="shared" si="55"/>
        <v>-1</v>
      </c>
    </row>
    <row r="483" spans="1:22" x14ac:dyDescent="0.2">
      <c r="A483" s="71" t="s">
        <v>14</v>
      </c>
      <c r="B483" s="72"/>
      <c r="C483" s="71"/>
      <c r="D483" s="59">
        <v>11025691.43</v>
      </c>
      <c r="E483" s="59">
        <v>11025691.43</v>
      </c>
      <c r="F483" s="59">
        <v>1798735.54</v>
      </c>
      <c r="G483" s="59">
        <v>17811006.950000003</v>
      </c>
      <c r="H483" s="59">
        <v>0</v>
      </c>
      <c r="I483" s="59">
        <f t="shared" si="51"/>
        <v>17811006.950000003</v>
      </c>
      <c r="J483" s="59">
        <f t="shared" si="52"/>
        <v>-6785315.5200000033</v>
      </c>
      <c r="K483" s="60">
        <f t="shared" si="53"/>
        <v>-0.6154095244800446</v>
      </c>
      <c r="L483" s="60">
        <f t="shared" si="54"/>
        <v>-0.83685961543366005</v>
      </c>
      <c r="M483" s="60">
        <f t="shared" si="55"/>
        <v>0.93849142937605357</v>
      </c>
    </row>
    <row r="484" spans="1:22" s="10" customFormat="1" x14ac:dyDescent="0.2">
      <c r="A484" s="23"/>
      <c r="B484" s="31"/>
      <c r="C484" s="23"/>
      <c r="D484" s="18"/>
      <c r="E484" s="18"/>
      <c r="F484" s="18"/>
      <c r="G484" s="18"/>
      <c r="H484" s="18"/>
      <c r="I484" s="18"/>
      <c r="J484" s="18"/>
      <c r="K484" s="37"/>
      <c r="L484" s="37"/>
      <c r="M484" s="37"/>
      <c r="N484" s="17"/>
      <c r="O484" s="17"/>
      <c r="P484" s="17"/>
      <c r="Q484" s="17"/>
      <c r="R484" s="17"/>
      <c r="S484" s="17"/>
      <c r="T484" s="17"/>
      <c r="U484" s="17"/>
      <c r="V484" s="17"/>
    </row>
    <row r="485" spans="1:22" ht="15.75" x14ac:dyDescent="0.25">
      <c r="A485" s="25" t="s">
        <v>27</v>
      </c>
      <c r="B485" s="32"/>
      <c r="C485" s="25"/>
      <c r="D485" s="6">
        <f>+D99+D147+D185+D216+D226+D259+D286+D305+D322+D350+D372+D395+D421+D438+D463+D467+D475+D483</f>
        <v>859097529.08000004</v>
      </c>
      <c r="E485" s="6">
        <f t="shared" ref="E485:J485" si="56">+E99+E147+E185+E216+E226+E259+E286+E305+E322+E350+E372+E395+E421+E438+E463+E467+E475+E483</f>
        <v>809855734.44000018</v>
      </c>
      <c r="F485" s="6">
        <f t="shared" si="56"/>
        <v>16719197.450000003</v>
      </c>
      <c r="G485" s="6">
        <f t="shared" si="56"/>
        <v>122308568.03000002</v>
      </c>
      <c r="H485" s="6">
        <f t="shared" si="56"/>
        <v>30036185.219999999</v>
      </c>
      <c r="I485" s="6">
        <f t="shared" si="56"/>
        <v>152344753.25</v>
      </c>
      <c r="J485" s="6">
        <f t="shared" si="56"/>
        <v>657510981.19000006</v>
      </c>
      <c r="K485" s="38">
        <f>IF(E485=0,"NA",J485/E485)</f>
        <v>0.81188655365224571</v>
      </c>
      <c r="L485" s="38">
        <f>IF(E485=0,"NA",(  ( F485 - (E485/$L$6)) / (E485/$L$6)))</f>
        <v>-0.9793553385634034</v>
      </c>
      <c r="M485" s="38">
        <f>IF(E485=0,"NA",(  ( G485 - ($M$6*(E485/12))) / ($M$6*(E485/12))))</f>
        <v>-0.81876984332587477</v>
      </c>
      <c r="N485" s="10"/>
    </row>
  </sheetData>
  <autoFilter ref="A7:M485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M7" sqref="M7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45046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10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7" customFormat="1" x14ac:dyDescent="0.2">
      <c r="A8" s="23" t="s">
        <v>19</v>
      </c>
      <c r="B8" s="31" t="s">
        <v>20</v>
      </c>
      <c r="C8" s="23" t="s">
        <v>21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7" t="str">
        <f>IF(E8=0,"NA",J8/E8)</f>
        <v>NA</v>
      </c>
      <c r="L8" s="37" t="str">
        <f>IF(E8=0,"NA",(  ( F8 - (E8/$L$6)) / (E8/$L$6)))</f>
        <v>NA</v>
      </c>
      <c r="M8" s="37" t="str">
        <f>IF(E8=0,"NA",(  ( G8 - ($M$6*(E8/12))) / ($M$6*(E8/12))))</f>
        <v>NA</v>
      </c>
    </row>
    <row r="9" spans="1:13" s="17" customFormat="1" x14ac:dyDescent="0.2">
      <c r="A9" s="61" t="s">
        <v>22</v>
      </c>
      <c r="B9" s="62"/>
      <c r="C9" s="61"/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f t="shared" si="0"/>
        <v>0</v>
      </c>
      <c r="J9" s="59">
        <f t="shared" si="1"/>
        <v>0</v>
      </c>
      <c r="K9" s="60" t="str">
        <f t="shared" ref="K9:K21" si="2">IF(E9=0,"NA",J9/E9)</f>
        <v>NA</v>
      </c>
      <c r="L9" s="60" t="str">
        <f t="shared" ref="L9:L10" si="3">IF(E9=0,"NA",(  ( F9 - (E9/$L$6)) / (E9/$L$6)))</f>
        <v>NA</v>
      </c>
      <c r="M9" s="60" t="str">
        <f t="shared" ref="M9:M10" si="4">IF(E9=0,"NA",(  ( G9 - ($M$6*(E9/12))) / ($M$6*(E9/12))))</f>
        <v>NA</v>
      </c>
    </row>
    <row r="10" spans="1:13" s="17" customFormat="1" x14ac:dyDescent="0.2">
      <c r="A10" s="17" t="s">
        <v>23</v>
      </c>
      <c r="B10" s="43" t="s">
        <v>24</v>
      </c>
      <c r="C10" s="17" t="s">
        <v>25</v>
      </c>
      <c r="D10" s="18">
        <v>29976191</v>
      </c>
      <c r="E10" s="18">
        <v>29976191</v>
      </c>
      <c r="F10" s="18">
        <v>0</v>
      </c>
      <c r="G10" s="18">
        <v>19859400</v>
      </c>
      <c r="H10" s="18">
        <v>0</v>
      </c>
      <c r="I10" s="18">
        <f t="shared" si="0"/>
        <v>19859400</v>
      </c>
      <c r="J10" s="18">
        <f t="shared" si="1"/>
        <v>10116791</v>
      </c>
      <c r="K10" s="37">
        <f t="shared" si="2"/>
        <v>0.33749421332416785</v>
      </c>
      <c r="L10" s="37">
        <f t="shared" si="3"/>
        <v>-1</v>
      </c>
      <c r="M10" s="37">
        <f t="shared" si="4"/>
        <v>-0.20499305598900133</v>
      </c>
    </row>
    <row r="11" spans="1:13" s="17" customFormat="1" x14ac:dyDescent="0.2">
      <c r="A11" s="61" t="s">
        <v>26</v>
      </c>
      <c r="B11" s="62"/>
      <c r="C11" s="61"/>
      <c r="D11" s="59">
        <v>29976191</v>
      </c>
      <c r="E11" s="59">
        <v>29976191</v>
      </c>
      <c r="F11" s="59">
        <v>0</v>
      </c>
      <c r="G11" s="59">
        <v>19859400</v>
      </c>
      <c r="H11" s="59">
        <v>0</v>
      </c>
      <c r="I11" s="59">
        <f t="shared" ref="I11" si="5">SUM(G11:H11)</f>
        <v>19859400</v>
      </c>
      <c r="J11" s="59">
        <f t="shared" ref="J11" si="6">E11-I11</f>
        <v>10116791</v>
      </c>
      <c r="K11" s="60">
        <f>IF(E11=0,"NA",J11/E11)</f>
        <v>0.33749421332416785</v>
      </c>
      <c r="L11" s="60">
        <f>IF(E11=0,"NA",(  ( F11 - (E11/$L$6)) / (E11/$L$6)))</f>
        <v>-1</v>
      </c>
      <c r="M11" s="60">
        <f>IF(E11=0,"NA",(  ( G11 - ($M$6*(E11/12))) / ($M$6*(E11/12))))</f>
        <v>-0.20499305598900133</v>
      </c>
    </row>
    <row r="12" spans="1:13" x14ac:dyDescent="0.2">
      <c r="A12" s="30"/>
      <c r="K12" s="40"/>
    </row>
    <row r="13" spans="1:13" s="7" customFormat="1" ht="15.75" x14ac:dyDescent="0.25">
      <c r="A13" s="25" t="s">
        <v>28</v>
      </c>
      <c r="B13" s="32"/>
      <c r="C13" s="25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19859400</v>
      </c>
      <c r="H13" s="6">
        <f t="shared" si="7"/>
        <v>0</v>
      </c>
      <c r="I13" s="6">
        <f t="shared" si="7"/>
        <v>19859400</v>
      </c>
      <c r="J13" s="6">
        <f t="shared" si="7"/>
        <v>10116791</v>
      </c>
      <c r="K13" s="38">
        <f t="shared" si="2"/>
        <v>0.33749421332416785</v>
      </c>
      <c r="L13" s="38">
        <f>IF(E13=0,"NA",(  ( F13 - (E13/$L$6)) / (E13/$L$6)))</f>
        <v>-1</v>
      </c>
      <c r="M13" s="38">
        <f>IF(E13=0,"NA",(  ( G13 - ($M$6*(E13/12))) / ($M$6*(E13/12))))</f>
        <v>-0.20499305598900133</v>
      </c>
    </row>
    <row r="14" spans="1:13" s="17" customFormat="1" x14ac:dyDescent="0.2">
      <c r="A14" s="23"/>
      <c r="B14" s="31"/>
      <c r="C14" s="23"/>
      <c r="D14" s="18"/>
      <c r="E14" s="18"/>
      <c r="F14" s="18"/>
      <c r="G14" s="18"/>
      <c r="H14" s="18"/>
      <c r="I14" s="18"/>
      <c r="J14" s="18"/>
      <c r="K14" s="37"/>
      <c r="L14" s="37"/>
      <c r="M14" s="37"/>
    </row>
    <row r="15" spans="1:13" s="17" customFormat="1" x14ac:dyDescent="0.2">
      <c r="A15" s="23" t="s">
        <v>11</v>
      </c>
      <c r="B15" s="31" t="s">
        <v>12</v>
      </c>
      <c r="C15" s="23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7" t="str">
        <f t="shared" ref="K15:K18" si="10">IF(E15=0,"NA",J15/E15)</f>
        <v>NA</v>
      </c>
      <c r="L15" s="37" t="str">
        <f t="shared" ref="L15:L18" si="11">IF(E15=0,"NA",(  ( F15 - (E15/$L$6)) / (E15/$L$6)))</f>
        <v>NA</v>
      </c>
      <c r="M15" s="37" t="str">
        <f t="shared" ref="M15:M18" si="12">IF(E15=0,"NA",(  ( G15 - ($M$6*(E15/12))) / ($M$6*(E15/12))))</f>
        <v>NA</v>
      </c>
    </row>
    <row r="16" spans="1:13" s="17" customFormat="1" x14ac:dyDescent="0.2">
      <c r="A16" s="61" t="s">
        <v>14</v>
      </c>
      <c r="B16" s="62"/>
      <c r="C16" s="61"/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f t="shared" si="8"/>
        <v>0</v>
      </c>
      <c r="J16" s="59">
        <f t="shared" si="9"/>
        <v>0</v>
      </c>
      <c r="K16" s="60" t="str">
        <f t="shared" si="10"/>
        <v>NA</v>
      </c>
      <c r="L16" s="60" t="str">
        <f t="shared" si="11"/>
        <v>NA</v>
      </c>
      <c r="M16" s="60" t="str">
        <f t="shared" si="12"/>
        <v>NA</v>
      </c>
    </row>
    <row r="17" spans="1:13" s="17" customFormat="1" x14ac:dyDescent="0.2">
      <c r="A17" s="23" t="s">
        <v>15</v>
      </c>
      <c r="B17" s="31" t="s">
        <v>16</v>
      </c>
      <c r="C17" s="23" t="s">
        <v>17</v>
      </c>
      <c r="D17" s="18">
        <v>2257046</v>
      </c>
      <c r="E17" s="18">
        <v>2257046</v>
      </c>
      <c r="F17" s="18">
        <v>0</v>
      </c>
      <c r="G17" s="18">
        <v>389400</v>
      </c>
      <c r="H17" s="18">
        <v>0</v>
      </c>
      <c r="I17" s="18">
        <f t="shared" si="8"/>
        <v>389400</v>
      </c>
      <c r="J17" s="18">
        <f t="shared" si="9"/>
        <v>1867646</v>
      </c>
      <c r="K17" s="37">
        <f t="shared" si="10"/>
        <v>0.82747360931057679</v>
      </c>
      <c r="L17" s="37">
        <f t="shared" si="11"/>
        <v>-1</v>
      </c>
      <c r="M17" s="37">
        <f t="shared" si="12"/>
        <v>-0.79296833117269205</v>
      </c>
    </row>
    <row r="18" spans="1:13" s="17" customFormat="1" x14ac:dyDescent="0.2">
      <c r="A18" s="23"/>
      <c r="B18" s="31" t="s">
        <v>29</v>
      </c>
      <c r="C18" s="23" t="s">
        <v>30</v>
      </c>
      <c r="D18" s="18">
        <v>27719145</v>
      </c>
      <c r="E18" s="18">
        <v>27719145</v>
      </c>
      <c r="F18" s="18">
        <v>0</v>
      </c>
      <c r="G18" s="18">
        <v>19470000</v>
      </c>
      <c r="H18" s="18">
        <v>0</v>
      </c>
      <c r="I18" s="18">
        <f t="shared" si="8"/>
        <v>19470000</v>
      </c>
      <c r="J18" s="18">
        <f t="shared" si="9"/>
        <v>8249145</v>
      </c>
      <c r="K18" s="37">
        <f t="shared" si="10"/>
        <v>0.2975973826032513</v>
      </c>
      <c r="L18" s="37">
        <f t="shared" si="11"/>
        <v>-1</v>
      </c>
      <c r="M18" s="37">
        <f t="shared" si="12"/>
        <v>-0.15711685912390155</v>
      </c>
    </row>
    <row r="19" spans="1:13" s="17" customFormat="1" x14ac:dyDescent="0.2">
      <c r="A19" s="61" t="s">
        <v>18</v>
      </c>
      <c r="B19" s="62"/>
      <c r="C19" s="61"/>
      <c r="D19" s="59">
        <v>29976191</v>
      </c>
      <c r="E19" s="59">
        <v>29976191</v>
      </c>
      <c r="F19" s="59">
        <v>0</v>
      </c>
      <c r="G19" s="59">
        <v>19859400</v>
      </c>
      <c r="H19" s="59">
        <v>0</v>
      </c>
      <c r="I19" s="59">
        <f t="shared" ref="I19" si="13">SUM(G19:H19)</f>
        <v>19859400</v>
      </c>
      <c r="J19" s="59">
        <f t="shared" ref="J19" si="14">E19-I19</f>
        <v>10116791</v>
      </c>
      <c r="K19" s="60">
        <f t="shared" ref="K19" si="15">IF(E19=0,"NA",J19/E19)</f>
        <v>0.33749421332416785</v>
      </c>
      <c r="L19" s="60">
        <f t="shared" ref="L19" si="16">IF(E19=0,"NA",(  ( F19 - (E19/$L$6)) / (E19/$L$6)))</f>
        <v>-1</v>
      </c>
      <c r="M19" s="60">
        <f t="shared" ref="M19" si="17">IF(E19=0,"NA",(  ( G19 - ($M$6*(E19/12))) / ($M$6*(E19/12))))</f>
        <v>-0.20499305598900133</v>
      </c>
    </row>
    <row r="20" spans="1:13" s="67" customFormat="1" x14ac:dyDescent="0.2">
      <c r="A20" s="63"/>
      <c r="B20" s="64"/>
      <c r="C20" s="63"/>
      <c r="D20" s="65"/>
      <c r="E20" s="65"/>
      <c r="F20" s="65"/>
      <c r="G20" s="65"/>
      <c r="H20" s="65"/>
      <c r="I20" s="65"/>
      <c r="J20" s="65"/>
      <c r="K20" s="66"/>
      <c r="L20" s="66"/>
      <c r="M20" s="66"/>
    </row>
    <row r="21" spans="1:13" ht="15.75" x14ac:dyDescent="0.25">
      <c r="A21" s="25" t="s">
        <v>27</v>
      </c>
      <c r="B21" s="32"/>
      <c r="C21" s="25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19859400</v>
      </c>
      <c r="H21" s="6">
        <f t="shared" si="18"/>
        <v>0</v>
      </c>
      <c r="I21" s="6">
        <f t="shared" si="18"/>
        <v>19859400</v>
      </c>
      <c r="J21" s="6">
        <f t="shared" si="18"/>
        <v>10116791</v>
      </c>
      <c r="K21" s="38">
        <f t="shared" si="2"/>
        <v>0.33749421332416785</v>
      </c>
      <c r="L21" s="38">
        <f>IF(E21=0,"NA",(  ( F21 - (E21/$L$6)) / (E21/$L$6)))</f>
        <v>-1</v>
      </c>
      <c r="M21" s="38">
        <f>IF(E21=0,"NA",(  ( G21 - ($M$6*(E21/12))) / ($M$6*(E21/12))))</f>
        <v>-0.20499305598900133</v>
      </c>
    </row>
    <row r="23" spans="1:13" ht="15" x14ac:dyDescent="0.2">
      <c r="A23" s="35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workbookViewId="0">
      <pane ySplit="7" topLeftCell="A8" activePane="bottomLeft" state="frozen"/>
      <selection activeCell="M7" sqref="M7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45046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10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6" customFormat="1" x14ac:dyDescent="0.2">
      <c r="A8" s="17" t="s">
        <v>45</v>
      </c>
      <c r="B8" s="43" t="s">
        <v>525</v>
      </c>
      <c r="C8" s="17" t="s">
        <v>526</v>
      </c>
      <c r="D8" s="18">
        <v>429000000</v>
      </c>
      <c r="E8" s="18">
        <v>429000000</v>
      </c>
      <c r="F8" s="18">
        <v>12911849.67</v>
      </c>
      <c r="G8" s="18">
        <v>114298492.63999999</v>
      </c>
      <c r="H8" s="18">
        <v>0</v>
      </c>
      <c r="I8" s="18">
        <f t="shared" ref="I8" si="0">SUM(G8:H8)</f>
        <v>114298492.63999999</v>
      </c>
      <c r="J8" s="18">
        <f t="shared" ref="J8" si="1">E8-I8</f>
        <v>314701507.36000001</v>
      </c>
      <c r="K8" s="37">
        <f t="shared" ref="K8:K9" si="2">IF(E8=0,"NA",J8/E8)</f>
        <v>0.73356994722610724</v>
      </c>
      <c r="L8" s="37">
        <f t="shared" ref="L8:L9" si="3">IF(E8=0,"NA",(  ( F8 - (E8/$L$6)) / (E8/$L$6)))</f>
        <v>-0.96990244832167827</v>
      </c>
      <c r="M8" s="37">
        <f t="shared" ref="M8:M9" si="4">IF(E8=0,"NA",(  ( G8 - ($M$6*(E8/12))) / ($M$6*(E8/12))))</f>
        <v>-0.68028393667132869</v>
      </c>
    </row>
    <row r="9" spans="1:13" s="16" customFormat="1" x14ac:dyDescent="0.2">
      <c r="A9" s="17"/>
      <c r="B9" s="43" t="s">
        <v>54</v>
      </c>
      <c r="C9" s="17" t="s">
        <v>55</v>
      </c>
      <c r="D9" s="18">
        <v>-10000</v>
      </c>
      <c r="E9" s="18">
        <v>21000</v>
      </c>
      <c r="F9" s="18">
        <v>0</v>
      </c>
      <c r="G9" s="18">
        <v>10000</v>
      </c>
      <c r="H9" s="18">
        <v>0</v>
      </c>
      <c r="I9" s="18">
        <f t="shared" ref="I9" si="5">SUM(G9:H9)</f>
        <v>10000</v>
      </c>
      <c r="J9" s="18">
        <f t="shared" ref="J9" si="6">E9-I9</f>
        <v>11000</v>
      </c>
      <c r="K9" s="37">
        <f t="shared" si="2"/>
        <v>0.52380952380952384</v>
      </c>
      <c r="L9" s="37">
        <f t="shared" si="3"/>
        <v>-1</v>
      </c>
      <c r="M9" s="37">
        <f t="shared" si="4"/>
        <v>-0.42857142857142855</v>
      </c>
    </row>
    <row r="10" spans="1:13" s="16" customFormat="1" x14ac:dyDescent="0.2">
      <c r="A10" s="17"/>
      <c r="B10" s="43" t="s">
        <v>68</v>
      </c>
      <c r="C10" s="17" t="s">
        <v>69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f t="shared" ref="I10" si="7">SUM(G10:H10)</f>
        <v>0</v>
      </c>
      <c r="J10" s="18">
        <f t="shared" ref="J10:J12" si="8">E10-I10</f>
        <v>0</v>
      </c>
      <c r="K10" s="37" t="str">
        <f t="shared" ref="K10:K12" si="9">IF(E10=0,"NA",J10/E10)</f>
        <v>NA</v>
      </c>
      <c r="L10" s="37" t="str">
        <f t="shared" ref="L10:L12" si="10">IF(E10=0,"NA",(  ( F10 - (E10/$L$6)) / (E10/$L$6)))</f>
        <v>NA</v>
      </c>
      <c r="M10" s="37" t="str">
        <f t="shared" ref="M10:M12" si="11">IF(E10=0,"NA",(  ( G10 - ($M$6*(E10/12))) / ($M$6*(E10/12))))</f>
        <v>NA</v>
      </c>
    </row>
    <row r="11" spans="1:13" s="16" customFormat="1" x14ac:dyDescent="0.2">
      <c r="A11" s="17"/>
      <c r="B11" s="43" t="s">
        <v>485</v>
      </c>
      <c r="C11" s="17" t="s">
        <v>486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ref="I11:I12" si="12">SUM(G11:H11)</f>
        <v>0</v>
      </c>
      <c r="J11" s="18">
        <f t="shared" si="8"/>
        <v>0</v>
      </c>
      <c r="K11" s="37" t="str">
        <f t="shared" si="9"/>
        <v>NA</v>
      </c>
      <c r="L11" s="37" t="str">
        <f t="shared" si="10"/>
        <v>NA</v>
      </c>
      <c r="M11" s="37" t="str">
        <f t="shared" si="11"/>
        <v>NA</v>
      </c>
    </row>
    <row r="12" spans="1:13" s="16" customFormat="1" x14ac:dyDescent="0.2">
      <c r="A12" s="17"/>
      <c r="B12" s="43" t="s">
        <v>487</v>
      </c>
      <c r="C12" s="17" t="s">
        <v>488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f t="shared" si="12"/>
        <v>0</v>
      </c>
      <c r="J12" s="18">
        <f t="shared" si="8"/>
        <v>0</v>
      </c>
      <c r="K12" s="37" t="str">
        <f t="shared" si="9"/>
        <v>NA</v>
      </c>
      <c r="L12" s="37" t="str">
        <f t="shared" si="10"/>
        <v>NA</v>
      </c>
      <c r="M12" s="37" t="str">
        <f t="shared" si="11"/>
        <v>NA</v>
      </c>
    </row>
    <row r="13" spans="1:13" s="16" customFormat="1" x14ac:dyDescent="0.2">
      <c r="A13" s="71" t="s">
        <v>76</v>
      </c>
      <c r="B13" s="72"/>
      <c r="C13" s="71"/>
      <c r="D13" s="59">
        <v>428990000</v>
      </c>
      <c r="E13" s="59">
        <v>429021000</v>
      </c>
      <c r="F13" s="59">
        <v>12911849.67</v>
      </c>
      <c r="G13" s="59">
        <v>114308492.63999999</v>
      </c>
      <c r="H13" s="59">
        <v>0</v>
      </c>
      <c r="I13" s="59">
        <f t="shared" ref="I13:I20" si="13">SUM(G13:H13)</f>
        <v>114308492.63999999</v>
      </c>
      <c r="J13" s="59">
        <f t="shared" ref="J13:J24" si="14">E13-I13</f>
        <v>314712507.36000001</v>
      </c>
      <c r="K13" s="60">
        <f t="shared" ref="K13:K24" si="15">IF(E13=0,"NA",J13/E13)</f>
        <v>0.73355967973595704</v>
      </c>
      <c r="L13" s="60">
        <f t="shared" ref="L13:L24" si="16">IF(E13=0,"NA",(  ( F13 - (E13/$L$6)) / (E13/$L$6)))</f>
        <v>-0.96990392155628746</v>
      </c>
      <c r="M13" s="60">
        <f t="shared" ref="M13:M24" si="17">IF(E13=0,"NA",(  ( G13 - ($M$6*(E13/12))) / ($M$6*(E13/12))))</f>
        <v>-0.68027161568314842</v>
      </c>
    </row>
    <row r="14" spans="1:13" s="16" customFormat="1" x14ac:dyDescent="0.2">
      <c r="A14" s="17" t="s">
        <v>19</v>
      </c>
      <c r="B14" s="43" t="s">
        <v>20</v>
      </c>
      <c r="C14" s="17" t="s">
        <v>21</v>
      </c>
      <c r="D14" s="18">
        <v>2800000</v>
      </c>
      <c r="E14" s="18">
        <v>2800000</v>
      </c>
      <c r="F14" s="18">
        <v>1385443.4000000001</v>
      </c>
      <c r="G14" s="18">
        <v>4071751.35</v>
      </c>
      <c r="H14" s="18">
        <v>0</v>
      </c>
      <c r="I14" s="18">
        <f t="shared" si="13"/>
        <v>4071751.35</v>
      </c>
      <c r="J14" s="18">
        <f t="shared" si="14"/>
        <v>-1271751.3500000001</v>
      </c>
      <c r="K14" s="37">
        <f t="shared" si="15"/>
        <v>-0.45419691071428575</v>
      </c>
      <c r="L14" s="37">
        <f t="shared" si="16"/>
        <v>-0.50519878571428567</v>
      </c>
      <c r="M14" s="37">
        <f t="shared" si="17"/>
        <v>0.74503629285714279</v>
      </c>
    </row>
    <row r="15" spans="1:13" s="16" customFormat="1" x14ac:dyDescent="0.2">
      <c r="A15" s="71" t="s">
        <v>22</v>
      </c>
      <c r="B15" s="72"/>
      <c r="C15" s="71"/>
      <c r="D15" s="59">
        <v>2800000</v>
      </c>
      <c r="E15" s="59">
        <v>2800000</v>
      </c>
      <c r="F15" s="59">
        <v>1385443.4000000001</v>
      </c>
      <c r="G15" s="59">
        <v>4071751.35</v>
      </c>
      <c r="H15" s="59">
        <v>0</v>
      </c>
      <c r="I15" s="59">
        <f t="shared" si="13"/>
        <v>4071751.35</v>
      </c>
      <c r="J15" s="59">
        <f t="shared" si="14"/>
        <v>-1271751.3500000001</v>
      </c>
      <c r="K15" s="60">
        <f t="shared" si="15"/>
        <v>-0.45419691071428575</v>
      </c>
      <c r="L15" s="60">
        <f t="shared" si="16"/>
        <v>-0.50519878571428567</v>
      </c>
      <c r="M15" s="60">
        <f t="shared" si="17"/>
        <v>0.74503629285714279</v>
      </c>
    </row>
    <row r="16" spans="1:13" s="16" customFormat="1" x14ac:dyDescent="0.2">
      <c r="A16" s="17" t="s">
        <v>77</v>
      </c>
      <c r="B16" s="43" t="s">
        <v>527</v>
      </c>
      <c r="C16" s="17" t="s">
        <v>528</v>
      </c>
      <c r="D16" s="18">
        <v>0</v>
      </c>
      <c r="E16" s="18">
        <v>0</v>
      </c>
      <c r="F16" s="18">
        <v>0</v>
      </c>
      <c r="G16" s="18">
        <v>544810.6</v>
      </c>
      <c r="H16" s="18">
        <v>0</v>
      </c>
      <c r="I16" s="18">
        <f t="shared" si="13"/>
        <v>544810.6</v>
      </c>
      <c r="J16" s="18">
        <f t="shared" si="14"/>
        <v>-544810.6</v>
      </c>
      <c r="K16" s="37" t="str">
        <f t="shared" si="15"/>
        <v>NA</v>
      </c>
      <c r="L16" s="37" t="str">
        <f t="shared" si="16"/>
        <v>NA</v>
      </c>
      <c r="M16" s="37" t="str">
        <f t="shared" si="17"/>
        <v>NA</v>
      </c>
    </row>
    <row r="17" spans="1:13" s="16" customFormat="1" x14ac:dyDescent="0.2">
      <c r="A17" s="17"/>
      <c r="B17" s="43" t="s">
        <v>88</v>
      </c>
      <c r="C17" s="17" t="s">
        <v>89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13"/>
        <v>0</v>
      </c>
      <c r="J17" s="18">
        <f t="shared" si="14"/>
        <v>0</v>
      </c>
      <c r="K17" s="37" t="str">
        <f t="shared" si="15"/>
        <v>NA</v>
      </c>
      <c r="L17" s="37" t="str">
        <f t="shared" si="16"/>
        <v>NA</v>
      </c>
      <c r="M17" s="37" t="str">
        <f t="shared" si="17"/>
        <v>NA</v>
      </c>
    </row>
    <row r="18" spans="1:13" s="16" customFormat="1" x14ac:dyDescent="0.2">
      <c r="A18" s="71" t="s">
        <v>98</v>
      </c>
      <c r="B18" s="72"/>
      <c r="C18" s="71"/>
      <c r="D18" s="59">
        <v>0</v>
      </c>
      <c r="E18" s="59">
        <v>0</v>
      </c>
      <c r="F18" s="59">
        <v>0</v>
      </c>
      <c r="G18" s="59">
        <v>544810.6</v>
      </c>
      <c r="H18" s="59">
        <v>0</v>
      </c>
      <c r="I18" s="59">
        <f t="shared" si="13"/>
        <v>544810.6</v>
      </c>
      <c r="J18" s="59">
        <f t="shared" si="14"/>
        <v>-544810.6</v>
      </c>
      <c r="K18" s="60" t="str">
        <f t="shared" si="15"/>
        <v>NA</v>
      </c>
      <c r="L18" s="60" t="str">
        <f t="shared" si="16"/>
        <v>NA</v>
      </c>
      <c r="M18" s="60" t="str">
        <f t="shared" si="17"/>
        <v>NA</v>
      </c>
    </row>
    <row r="19" spans="1:13" s="16" customFormat="1" x14ac:dyDescent="0.2">
      <c r="A19" s="17" t="s">
        <v>23</v>
      </c>
      <c r="B19" s="43" t="s">
        <v>24</v>
      </c>
      <c r="C19" s="17" t="s">
        <v>25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13"/>
        <v>0</v>
      </c>
      <c r="J19" s="18">
        <f t="shared" si="14"/>
        <v>0</v>
      </c>
      <c r="K19" s="37" t="str">
        <f t="shared" si="15"/>
        <v>NA</v>
      </c>
      <c r="L19" s="37" t="str">
        <f t="shared" si="16"/>
        <v>NA</v>
      </c>
      <c r="M19" s="37" t="str">
        <f t="shared" si="17"/>
        <v>NA</v>
      </c>
    </row>
    <row r="20" spans="1:13" s="16" customFormat="1" x14ac:dyDescent="0.2">
      <c r="A20" s="17"/>
      <c r="B20" s="43" t="s">
        <v>529</v>
      </c>
      <c r="C20" s="17" t="s">
        <v>530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13"/>
        <v>0</v>
      </c>
      <c r="J20" s="18">
        <f t="shared" si="14"/>
        <v>0</v>
      </c>
      <c r="K20" s="37" t="str">
        <f t="shared" si="15"/>
        <v>NA</v>
      </c>
      <c r="L20" s="37" t="str">
        <f t="shared" si="16"/>
        <v>NA</v>
      </c>
      <c r="M20" s="37" t="str">
        <f t="shared" si="17"/>
        <v>NA</v>
      </c>
    </row>
    <row r="21" spans="1:13" s="16" customFormat="1" x14ac:dyDescent="0.2">
      <c r="A21" s="17"/>
      <c r="B21" s="43" t="s">
        <v>531</v>
      </c>
      <c r="C21" s="17" t="s">
        <v>532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ref="I21:I22" si="18">SUM(G21:H21)</f>
        <v>0</v>
      </c>
      <c r="J21" s="18">
        <f t="shared" si="14"/>
        <v>0</v>
      </c>
      <c r="K21" s="37" t="str">
        <f t="shared" si="15"/>
        <v>NA</v>
      </c>
      <c r="L21" s="37" t="str">
        <f t="shared" si="16"/>
        <v>NA</v>
      </c>
      <c r="M21" s="37" t="str">
        <f t="shared" si="17"/>
        <v>NA</v>
      </c>
    </row>
    <row r="22" spans="1:13" s="16" customFormat="1" x14ac:dyDescent="0.2">
      <c r="A22" s="17"/>
      <c r="B22" s="43" t="s">
        <v>103</v>
      </c>
      <c r="C22" s="17" t="s">
        <v>104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18"/>
        <v>0</v>
      </c>
      <c r="J22" s="18">
        <f t="shared" si="14"/>
        <v>0</v>
      </c>
      <c r="K22" s="37" t="str">
        <f t="shared" si="15"/>
        <v>NA</v>
      </c>
      <c r="L22" s="37" t="str">
        <f t="shared" si="16"/>
        <v>NA</v>
      </c>
      <c r="M22" s="37" t="str">
        <f t="shared" si="17"/>
        <v>NA</v>
      </c>
    </row>
    <row r="23" spans="1:13" s="16" customFormat="1" x14ac:dyDescent="0.2">
      <c r="A23" s="17"/>
      <c r="B23" s="43" t="s">
        <v>105</v>
      </c>
      <c r="C23" s="17" t="s">
        <v>106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ref="I23" si="19">SUM(G23:H23)</f>
        <v>0</v>
      </c>
      <c r="J23" s="18">
        <f t="shared" si="14"/>
        <v>0</v>
      </c>
      <c r="K23" s="37" t="str">
        <f t="shared" si="15"/>
        <v>NA</v>
      </c>
      <c r="L23" s="37" t="str">
        <f t="shared" si="16"/>
        <v>NA</v>
      </c>
      <c r="M23" s="37" t="str">
        <f t="shared" si="17"/>
        <v>NA</v>
      </c>
    </row>
    <row r="24" spans="1:13" s="16" customFormat="1" x14ac:dyDescent="0.2">
      <c r="A24" s="71" t="s">
        <v>26</v>
      </c>
      <c r="B24" s="72"/>
      <c r="C24" s="71"/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f t="shared" ref="I24" si="20">SUM(G24:H24)</f>
        <v>0</v>
      </c>
      <c r="J24" s="59">
        <f t="shared" si="14"/>
        <v>0</v>
      </c>
      <c r="K24" s="60" t="str">
        <f t="shared" si="15"/>
        <v>NA</v>
      </c>
      <c r="L24" s="60" t="str">
        <f t="shared" si="16"/>
        <v>NA</v>
      </c>
      <c r="M24" s="60" t="str">
        <f t="shared" si="17"/>
        <v>NA</v>
      </c>
    </row>
    <row r="25" spans="1:13" s="17" customFormat="1" x14ac:dyDescent="0.2">
      <c r="A25" s="44"/>
      <c r="B25" s="45"/>
      <c r="C25" s="44"/>
      <c r="D25" s="46"/>
      <c r="E25" s="46"/>
      <c r="F25" s="46"/>
      <c r="G25" s="46"/>
      <c r="H25" s="46"/>
      <c r="I25" s="46"/>
      <c r="J25" s="46"/>
      <c r="K25" s="41"/>
      <c r="L25" s="41"/>
      <c r="M25" s="41"/>
    </row>
    <row r="26" spans="1:13" s="17" customFormat="1" ht="15.75" x14ac:dyDescent="0.25">
      <c r="A26" s="25" t="s">
        <v>28</v>
      </c>
      <c r="B26" s="32"/>
      <c r="C26" s="25"/>
      <c r="D26" s="6">
        <f>+D13+D15+D18+D24</f>
        <v>431790000</v>
      </c>
      <c r="E26" s="6">
        <f t="shared" ref="E26:J26" si="21">+E13+E15+E18+E24</f>
        <v>431821000</v>
      </c>
      <c r="F26" s="6">
        <f t="shared" si="21"/>
        <v>14297293.07</v>
      </c>
      <c r="G26" s="6">
        <f t="shared" si="21"/>
        <v>118925054.58999997</v>
      </c>
      <c r="H26" s="6">
        <f t="shared" si="21"/>
        <v>0</v>
      </c>
      <c r="I26" s="6">
        <f t="shared" si="21"/>
        <v>118925054.58999997</v>
      </c>
      <c r="J26" s="6">
        <f t="shared" si="21"/>
        <v>312895945.40999997</v>
      </c>
      <c r="K26" s="38">
        <f t="shared" ref="K26" si="22">IF(E26=0,"NA",J26/E26)</f>
        <v>0.72459640779397005</v>
      </c>
      <c r="L26" s="38">
        <f t="shared" ref="L26" si="23">IF(E26=0,"NA",(  ( F26 - (E26/$L$6)) / (E26/$L$6)))</f>
        <v>-0.9668906952880939</v>
      </c>
      <c r="M26" s="38">
        <f t="shared" ref="M26" si="24">IF(E26=0,"NA",(  ( G26 - ($M$6*(E26/12))) / ($M$6*(E26/12))))</f>
        <v>-0.66951568935276429</v>
      </c>
    </row>
    <row r="27" spans="1:13" s="16" customFormat="1" x14ac:dyDescent="0.2">
      <c r="A27" s="17"/>
      <c r="B27" s="43"/>
      <c r="C27" s="17"/>
      <c r="D27" s="18"/>
      <c r="E27" s="18"/>
      <c r="F27" s="18"/>
      <c r="G27" s="18"/>
      <c r="H27" s="18"/>
      <c r="I27" s="18"/>
      <c r="J27" s="18"/>
      <c r="K27" s="37"/>
      <c r="L27" s="37"/>
      <c r="M27" s="37"/>
    </row>
    <row r="28" spans="1:13" s="16" customFormat="1" x14ac:dyDescent="0.2">
      <c r="A28" s="17" t="s">
        <v>109</v>
      </c>
      <c r="B28" s="43" t="s">
        <v>110</v>
      </c>
      <c r="C28" s="17" t="s">
        <v>111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f t="shared" ref="I28:I47" si="25">SUM(G28:H28)</f>
        <v>0</v>
      </c>
      <c r="J28" s="18">
        <f t="shared" ref="J28:J50" si="26">E28-I28</f>
        <v>0</v>
      </c>
      <c r="K28" s="37" t="str">
        <f t="shared" ref="K28:K50" si="27">IF(E28=0,"NA",J28/E28)</f>
        <v>NA</v>
      </c>
      <c r="L28" s="37" t="str">
        <f t="shared" ref="L28:L50" si="28">IF(E28=0,"NA",(  ( F28 - (E28/$L$6)) / (E28/$L$6)))</f>
        <v>NA</v>
      </c>
      <c r="M28" s="37" t="str">
        <f t="shared" ref="M28:M50" si="29">IF(E28=0,"NA",(  ( G28 - ($M$6*(E28/12))) / ($M$6*(E28/12))))</f>
        <v>NA</v>
      </c>
    </row>
    <row r="29" spans="1:13" s="16" customFormat="1" x14ac:dyDescent="0.2">
      <c r="A29" s="17"/>
      <c r="B29" s="43" t="s">
        <v>163</v>
      </c>
      <c r="C29" s="17" t="s">
        <v>164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f t="shared" ref="I29:I32" si="30">SUM(G29:H29)</f>
        <v>0</v>
      </c>
      <c r="J29" s="18">
        <f t="shared" ref="J29:J46" si="31">E29-I29</f>
        <v>0</v>
      </c>
      <c r="K29" s="37" t="str">
        <f t="shared" ref="K29:K46" si="32">IF(E29=0,"NA",J29/E29)</f>
        <v>NA</v>
      </c>
      <c r="L29" s="37" t="str">
        <f t="shared" ref="L29:L46" si="33">IF(E29=0,"NA",(  ( F29 - (E29/$L$6)) / (E29/$L$6)))</f>
        <v>NA</v>
      </c>
      <c r="M29" s="37" t="str">
        <f t="shared" ref="M29:M46" si="34">IF(E29=0,"NA",(  ( G29 - ($M$6*(E29/12))) / ($M$6*(E29/12))))</f>
        <v>NA</v>
      </c>
    </row>
    <row r="30" spans="1:13" s="16" customFormat="1" x14ac:dyDescent="0.2">
      <c r="A30" s="17"/>
      <c r="B30" s="43" t="s">
        <v>165</v>
      </c>
      <c r="C30" s="17" t="s">
        <v>166</v>
      </c>
      <c r="D30" s="18">
        <v>5000</v>
      </c>
      <c r="E30" s="18">
        <v>5000</v>
      </c>
      <c r="F30" s="18">
        <v>0</v>
      </c>
      <c r="G30" s="18">
        <v>0</v>
      </c>
      <c r="H30" s="18">
        <v>0</v>
      </c>
      <c r="I30" s="18">
        <f t="shared" si="30"/>
        <v>0</v>
      </c>
      <c r="J30" s="18">
        <f t="shared" si="31"/>
        <v>5000</v>
      </c>
      <c r="K30" s="37">
        <f t="shared" si="32"/>
        <v>1</v>
      </c>
      <c r="L30" s="37">
        <f t="shared" si="33"/>
        <v>-1</v>
      </c>
      <c r="M30" s="37">
        <f t="shared" si="34"/>
        <v>-1</v>
      </c>
    </row>
    <row r="31" spans="1:13" s="16" customFormat="1" x14ac:dyDescent="0.2">
      <c r="A31" s="17"/>
      <c r="B31" s="43" t="s">
        <v>189</v>
      </c>
      <c r="C31" s="17" t="s">
        <v>190</v>
      </c>
      <c r="D31" s="18">
        <v>0</v>
      </c>
      <c r="E31" s="18">
        <v>500</v>
      </c>
      <c r="F31" s="18">
        <v>0</v>
      </c>
      <c r="G31" s="18">
        <v>0</v>
      </c>
      <c r="H31" s="18">
        <v>0</v>
      </c>
      <c r="I31" s="18">
        <f t="shared" si="30"/>
        <v>0</v>
      </c>
      <c r="J31" s="18">
        <f t="shared" si="31"/>
        <v>500</v>
      </c>
      <c r="K31" s="37">
        <f t="shared" si="32"/>
        <v>1</v>
      </c>
      <c r="L31" s="37">
        <f t="shared" si="33"/>
        <v>-1</v>
      </c>
      <c r="M31" s="37">
        <f t="shared" si="34"/>
        <v>-1</v>
      </c>
    </row>
    <row r="32" spans="1:13" s="16" customFormat="1" x14ac:dyDescent="0.2">
      <c r="A32" s="17"/>
      <c r="B32" s="43" t="s">
        <v>193</v>
      </c>
      <c r="C32" s="17" t="s">
        <v>194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f t="shared" si="30"/>
        <v>0</v>
      </c>
      <c r="J32" s="18">
        <f t="shared" si="31"/>
        <v>0</v>
      </c>
      <c r="K32" s="37" t="str">
        <f t="shared" si="32"/>
        <v>NA</v>
      </c>
      <c r="L32" s="37" t="str">
        <f t="shared" si="33"/>
        <v>NA</v>
      </c>
      <c r="M32" s="37" t="str">
        <f t="shared" si="34"/>
        <v>NA</v>
      </c>
    </row>
    <row r="33" spans="1:13" s="16" customFormat="1" x14ac:dyDescent="0.2">
      <c r="A33" s="17"/>
      <c r="B33" s="43" t="s">
        <v>195</v>
      </c>
      <c r="C33" s="17" t="s">
        <v>196</v>
      </c>
      <c r="D33" s="18">
        <v>0</v>
      </c>
      <c r="E33" s="18">
        <v>-960000</v>
      </c>
      <c r="F33" s="18">
        <v>134165.57999999999</v>
      </c>
      <c r="G33" s="18">
        <v>1493254.35</v>
      </c>
      <c r="H33" s="18">
        <v>1226890.23</v>
      </c>
      <c r="I33" s="18">
        <f t="shared" ref="I33:I41" si="35">SUM(G33:H33)</f>
        <v>2720144.58</v>
      </c>
      <c r="J33" s="18">
        <f t="shared" ref="J33:J41" si="36">E33-I33</f>
        <v>-3680144.58</v>
      </c>
      <c r="K33" s="37">
        <f t="shared" ref="K33:K41" si="37">IF(E33=0,"NA",J33/E33)</f>
        <v>3.8334839375</v>
      </c>
      <c r="L33" s="37">
        <f t="shared" ref="L33:L41" si="38">IF(E33=0,"NA",(  ( F33 - (E33/$L$6)) / (E33/$L$6)))</f>
        <v>-1.1397558125</v>
      </c>
      <c r="M33" s="37">
        <f t="shared" ref="M33:M41" si="39">IF(E33=0,"NA",(  ( G33 - ($M$6*(E33/12))) / ($M$6*(E33/12))))</f>
        <v>-2.8665679375000002</v>
      </c>
    </row>
    <row r="34" spans="1:13" s="16" customFormat="1" x14ac:dyDescent="0.2">
      <c r="A34" s="17"/>
      <c r="B34" s="43" t="s">
        <v>197</v>
      </c>
      <c r="C34" s="17" t="s">
        <v>198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si="35"/>
        <v>0</v>
      </c>
      <c r="J34" s="18">
        <f t="shared" si="36"/>
        <v>0</v>
      </c>
      <c r="K34" s="37" t="str">
        <f t="shared" si="37"/>
        <v>NA</v>
      </c>
      <c r="L34" s="37" t="str">
        <f t="shared" si="38"/>
        <v>NA</v>
      </c>
      <c r="M34" s="37" t="str">
        <f t="shared" si="39"/>
        <v>NA</v>
      </c>
    </row>
    <row r="35" spans="1:13" s="13" customFormat="1" ht="15.75" x14ac:dyDescent="0.25">
      <c r="A35" s="17"/>
      <c r="B35" s="43" t="s">
        <v>209</v>
      </c>
      <c r="C35" s="17" t="s">
        <v>210</v>
      </c>
      <c r="D35" s="18">
        <v>0</v>
      </c>
      <c r="E35" s="18">
        <v>960000</v>
      </c>
      <c r="F35" s="18">
        <v>41158.339999999997</v>
      </c>
      <c r="G35" s="18">
        <v>335166.61</v>
      </c>
      <c r="H35" s="18">
        <v>538937.23</v>
      </c>
      <c r="I35" s="18">
        <f t="shared" si="35"/>
        <v>874103.84</v>
      </c>
      <c r="J35" s="18">
        <f t="shared" si="36"/>
        <v>85896.160000000033</v>
      </c>
      <c r="K35" s="37">
        <f t="shared" si="37"/>
        <v>8.9475166666666703E-2</v>
      </c>
      <c r="L35" s="37">
        <f t="shared" si="38"/>
        <v>-0.95712672916666675</v>
      </c>
      <c r="M35" s="37">
        <f t="shared" si="39"/>
        <v>-0.58104173749999999</v>
      </c>
    </row>
    <row r="36" spans="1:13" s="16" customFormat="1" x14ac:dyDescent="0.2">
      <c r="B36" s="43" t="s">
        <v>211</v>
      </c>
      <c r="C36" s="17" t="s">
        <v>212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35"/>
        <v>0</v>
      </c>
      <c r="J36" s="18">
        <f t="shared" si="36"/>
        <v>0</v>
      </c>
      <c r="K36" s="37" t="str">
        <f t="shared" si="37"/>
        <v>NA</v>
      </c>
      <c r="L36" s="37" t="str">
        <f t="shared" si="38"/>
        <v>NA</v>
      </c>
      <c r="M36" s="37" t="str">
        <f t="shared" si="39"/>
        <v>NA</v>
      </c>
    </row>
    <row r="37" spans="1:13" s="16" customFormat="1" x14ac:dyDescent="0.2">
      <c r="A37" s="17"/>
      <c r="B37" s="43" t="s">
        <v>515</v>
      </c>
      <c r="C37" s="17" t="s">
        <v>516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si="35"/>
        <v>0</v>
      </c>
      <c r="J37" s="18">
        <f t="shared" si="36"/>
        <v>0</v>
      </c>
      <c r="K37" s="37" t="str">
        <f t="shared" si="37"/>
        <v>NA</v>
      </c>
      <c r="L37" s="37" t="str">
        <f t="shared" si="38"/>
        <v>NA</v>
      </c>
      <c r="M37" s="37" t="str">
        <f t="shared" si="39"/>
        <v>NA</v>
      </c>
    </row>
    <row r="38" spans="1:13" s="13" customFormat="1" ht="15.75" x14ac:dyDescent="0.25">
      <c r="A38" s="17"/>
      <c r="B38" s="43" t="s">
        <v>517</v>
      </c>
      <c r="C38" s="17" t="s">
        <v>518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f t="shared" si="35"/>
        <v>0</v>
      </c>
      <c r="J38" s="18">
        <f t="shared" si="36"/>
        <v>0</v>
      </c>
      <c r="K38" s="37" t="str">
        <f t="shared" si="37"/>
        <v>NA</v>
      </c>
      <c r="L38" s="37" t="str">
        <f t="shared" si="38"/>
        <v>NA</v>
      </c>
      <c r="M38" s="37" t="str">
        <f t="shared" si="39"/>
        <v>NA</v>
      </c>
    </row>
    <row r="39" spans="1:13" s="16" customFormat="1" x14ac:dyDescent="0.2">
      <c r="A39" s="17"/>
      <c r="B39" s="43" t="s">
        <v>519</v>
      </c>
      <c r="C39" s="17" t="s">
        <v>520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35"/>
        <v>0</v>
      </c>
      <c r="J39" s="18">
        <f t="shared" si="36"/>
        <v>0</v>
      </c>
      <c r="K39" s="37" t="str">
        <f t="shared" si="37"/>
        <v>NA</v>
      </c>
      <c r="L39" s="37" t="str">
        <f t="shared" si="38"/>
        <v>NA</v>
      </c>
      <c r="M39" s="37" t="str">
        <f t="shared" si="39"/>
        <v>NA</v>
      </c>
    </row>
    <row r="40" spans="1:13" s="13" customFormat="1" ht="15.75" x14ac:dyDescent="0.25">
      <c r="A40" s="17"/>
      <c r="B40" s="43" t="s">
        <v>521</v>
      </c>
      <c r="C40" s="17" t="s">
        <v>522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35"/>
        <v>0</v>
      </c>
      <c r="J40" s="18">
        <f t="shared" si="36"/>
        <v>0</v>
      </c>
      <c r="K40" s="37" t="str">
        <f t="shared" si="37"/>
        <v>NA</v>
      </c>
      <c r="L40" s="37" t="str">
        <f t="shared" si="38"/>
        <v>NA</v>
      </c>
      <c r="M40" s="37" t="str">
        <f t="shared" si="39"/>
        <v>NA</v>
      </c>
    </row>
    <row r="41" spans="1:13" s="16" customFormat="1" x14ac:dyDescent="0.2">
      <c r="A41" s="71" t="s">
        <v>217</v>
      </c>
      <c r="B41" s="72"/>
      <c r="C41" s="71"/>
      <c r="D41" s="59">
        <v>5000</v>
      </c>
      <c r="E41" s="59">
        <v>5500</v>
      </c>
      <c r="F41" s="59">
        <v>175323.91999999998</v>
      </c>
      <c r="G41" s="59">
        <v>1828420.96</v>
      </c>
      <c r="H41" s="59">
        <v>1765827.46</v>
      </c>
      <c r="I41" s="59">
        <f t="shared" si="35"/>
        <v>3594248.42</v>
      </c>
      <c r="J41" s="59">
        <f t="shared" si="36"/>
        <v>-3588748.42</v>
      </c>
      <c r="K41" s="60">
        <f t="shared" si="37"/>
        <v>-652.49971272727271</v>
      </c>
      <c r="L41" s="60">
        <f t="shared" si="38"/>
        <v>30.877076363636359</v>
      </c>
      <c r="M41" s="60">
        <f t="shared" si="39"/>
        <v>397.92820945454548</v>
      </c>
    </row>
    <row r="42" spans="1:13" s="13" customFormat="1" ht="15.75" x14ac:dyDescent="0.25">
      <c r="A42" s="17" t="s">
        <v>218</v>
      </c>
      <c r="B42" s="43" t="s">
        <v>143</v>
      </c>
      <c r="C42" s="17" t="s">
        <v>144</v>
      </c>
      <c r="D42" s="18">
        <v>0</v>
      </c>
      <c r="E42" s="18">
        <v>1000</v>
      </c>
      <c r="F42" s="18">
        <v>0</v>
      </c>
      <c r="G42" s="18">
        <v>0</v>
      </c>
      <c r="H42" s="18">
        <v>0</v>
      </c>
      <c r="I42" s="18">
        <f t="shared" ref="I42:I46" si="40">SUM(G42:H42)</f>
        <v>0</v>
      </c>
      <c r="J42" s="18">
        <f t="shared" si="31"/>
        <v>1000</v>
      </c>
      <c r="K42" s="37">
        <f t="shared" si="32"/>
        <v>1</v>
      </c>
      <c r="L42" s="37">
        <f t="shared" si="33"/>
        <v>-1</v>
      </c>
      <c r="M42" s="37">
        <f t="shared" si="34"/>
        <v>-1</v>
      </c>
    </row>
    <row r="43" spans="1:13" s="16" customFormat="1" x14ac:dyDescent="0.2">
      <c r="A43" s="17"/>
      <c r="B43" s="43" t="s">
        <v>163</v>
      </c>
      <c r="C43" s="17" t="s">
        <v>164</v>
      </c>
      <c r="D43" s="18">
        <v>0</v>
      </c>
      <c r="E43" s="18">
        <v>1250</v>
      </c>
      <c r="F43" s="18">
        <v>0</v>
      </c>
      <c r="G43" s="18">
        <v>0</v>
      </c>
      <c r="H43" s="18">
        <v>0</v>
      </c>
      <c r="I43" s="18">
        <f t="shared" si="40"/>
        <v>0</v>
      </c>
      <c r="J43" s="18">
        <f t="shared" si="31"/>
        <v>1250</v>
      </c>
      <c r="K43" s="37">
        <f t="shared" si="32"/>
        <v>1</v>
      </c>
      <c r="L43" s="37">
        <f t="shared" si="33"/>
        <v>-1</v>
      </c>
      <c r="M43" s="37">
        <f t="shared" si="34"/>
        <v>-1</v>
      </c>
    </row>
    <row r="44" spans="1:13" s="13" customFormat="1" ht="15.75" x14ac:dyDescent="0.25">
      <c r="A44" s="17"/>
      <c r="B44" s="43" t="s">
        <v>181</v>
      </c>
      <c r="C44" s="17" t="s">
        <v>182</v>
      </c>
      <c r="D44" s="18">
        <v>0</v>
      </c>
      <c r="E44" s="18">
        <v>1250</v>
      </c>
      <c r="F44" s="18">
        <v>0</v>
      </c>
      <c r="G44" s="18">
        <v>0</v>
      </c>
      <c r="H44" s="18">
        <v>0</v>
      </c>
      <c r="I44" s="18">
        <f t="shared" si="40"/>
        <v>0</v>
      </c>
      <c r="J44" s="18">
        <f t="shared" si="31"/>
        <v>1250</v>
      </c>
      <c r="K44" s="37">
        <f t="shared" si="32"/>
        <v>1</v>
      </c>
      <c r="L44" s="37">
        <f t="shared" si="33"/>
        <v>-1</v>
      </c>
      <c r="M44" s="37">
        <f t="shared" si="34"/>
        <v>-1</v>
      </c>
    </row>
    <row r="45" spans="1:13" s="16" customFormat="1" x14ac:dyDescent="0.2">
      <c r="A45" s="17"/>
      <c r="B45" s="43" t="s">
        <v>189</v>
      </c>
      <c r="C45" s="17" t="s">
        <v>190</v>
      </c>
      <c r="D45" s="18">
        <v>0</v>
      </c>
      <c r="E45" s="18">
        <v>3500</v>
      </c>
      <c r="F45" s="18">
        <v>0</v>
      </c>
      <c r="G45" s="18">
        <v>2110.46</v>
      </c>
      <c r="H45" s="18">
        <v>0</v>
      </c>
      <c r="I45" s="18">
        <f t="shared" si="40"/>
        <v>2110.46</v>
      </c>
      <c r="J45" s="18">
        <f t="shared" si="31"/>
        <v>1389.54</v>
      </c>
      <c r="K45" s="37">
        <f t="shared" si="32"/>
        <v>0.39701142857142857</v>
      </c>
      <c r="L45" s="37">
        <f t="shared" si="33"/>
        <v>-1</v>
      </c>
      <c r="M45" s="37">
        <f t="shared" si="34"/>
        <v>-0.27641371428571437</v>
      </c>
    </row>
    <row r="46" spans="1:13" s="13" customFormat="1" ht="15.75" x14ac:dyDescent="0.25">
      <c r="A46" s="17"/>
      <c r="B46" s="43" t="s">
        <v>203</v>
      </c>
      <c r="C46" s="17" t="s">
        <v>204</v>
      </c>
      <c r="D46" s="18">
        <v>0</v>
      </c>
      <c r="E46" s="18">
        <v>500</v>
      </c>
      <c r="F46" s="18">
        <v>0</v>
      </c>
      <c r="G46" s="18">
        <v>0</v>
      </c>
      <c r="H46" s="18">
        <v>0</v>
      </c>
      <c r="I46" s="18">
        <f t="shared" si="40"/>
        <v>0</v>
      </c>
      <c r="J46" s="18">
        <f t="shared" si="31"/>
        <v>500</v>
      </c>
      <c r="K46" s="37">
        <f t="shared" si="32"/>
        <v>1</v>
      </c>
      <c r="L46" s="37">
        <f t="shared" si="33"/>
        <v>-1</v>
      </c>
      <c r="M46" s="37">
        <f t="shared" si="34"/>
        <v>-1</v>
      </c>
    </row>
    <row r="47" spans="1:13" s="16" customFormat="1" x14ac:dyDescent="0.2">
      <c r="A47" s="17"/>
      <c r="B47" s="43" t="s">
        <v>205</v>
      </c>
      <c r="C47" s="17" t="s">
        <v>206</v>
      </c>
      <c r="D47" s="18">
        <v>0</v>
      </c>
      <c r="E47" s="18">
        <v>5000</v>
      </c>
      <c r="F47" s="18">
        <v>0</v>
      </c>
      <c r="G47" s="18">
        <v>0</v>
      </c>
      <c r="H47" s="18">
        <v>0</v>
      </c>
      <c r="I47" s="18">
        <f t="shared" si="25"/>
        <v>0</v>
      </c>
      <c r="J47" s="18">
        <f t="shared" si="26"/>
        <v>5000</v>
      </c>
      <c r="K47" s="37">
        <f t="shared" si="27"/>
        <v>1</v>
      </c>
      <c r="L47" s="37">
        <f t="shared" si="28"/>
        <v>-1</v>
      </c>
      <c r="M47" s="37">
        <f t="shared" si="29"/>
        <v>-1</v>
      </c>
    </row>
    <row r="48" spans="1:13" s="16" customFormat="1" x14ac:dyDescent="0.2">
      <c r="A48" s="17"/>
      <c r="B48" s="43" t="s">
        <v>207</v>
      </c>
      <c r="C48" s="17" t="s">
        <v>208</v>
      </c>
      <c r="D48" s="18">
        <v>0</v>
      </c>
      <c r="E48" s="18">
        <v>5000</v>
      </c>
      <c r="F48" s="18">
        <v>0</v>
      </c>
      <c r="G48" s="18">
        <v>0</v>
      </c>
      <c r="H48" s="18">
        <v>0</v>
      </c>
      <c r="I48" s="18">
        <f t="shared" ref="I48" si="41">SUM(G48:H48)</f>
        <v>0</v>
      </c>
      <c r="J48" s="18">
        <f t="shared" si="26"/>
        <v>5000</v>
      </c>
      <c r="K48" s="37">
        <f t="shared" si="27"/>
        <v>1</v>
      </c>
      <c r="L48" s="37">
        <f t="shared" si="28"/>
        <v>-1</v>
      </c>
      <c r="M48" s="37">
        <f t="shared" si="29"/>
        <v>-1</v>
      </c>
    </row>
    <row r="49" spans="1:13" s="16" customFormat="1" x14ac:dyDescent="0.2">
      <c r="A49" s="17"/>
      <c r="B49" s="43" t="s">
        <v>213</v>
      </c>
      <c r="C49" s="17" t="s">
        <v>214</v>
      </c>
      <c r="D49" s="18">
        <v>0</v>
      </c>
      <c r="E49" s="18">
        <v>3000</v>
      </c>
      <c r="F49" s="18">
        <v>0</v>
      </c>
      <c r="G49" s="18">
        <v>0</v>
      </c>
      <c r="H49" s="18">
        <v>0</v>
      </c>
      <c r="I49" s="18">
        <f t="shared" ref="I49:I50" si="42">SUM(G49:H49)</f>
        <v>0</v>
      </c>
      <c r="J49" s="18">
        <f t="shared" si="26"/>
        <v>3000</v>
      </c>
      <c r="K49" s="37">
        <f t="shared" si="27"/>
        <v>1</v>
      </c>
      <c r="L49" s="37">
        <f t="shared" si="28"/>
        <v>-1</v>
      </c>
      <c r="M49" s="37">
        <f t="shared" si="29"/>
        <v>-1</v>
      </c>
    </row>
    <row r="50" spans="1:13" s="16" customFormat="1" x14ac:dyDescent="0.2">
      <c r="A50" s="71" t="s">
        <v>247</v>
      </c>
      <c r="B50" s="72"/>
      <c r="C50" s="71"/>
      <c r="D50" s="59">
        <v>0</v>
      </c>
      <c r="E50" s="59">
        <v>20500</v>
      </c>
      <c r="F50" s="59">
        <v>0</v>
      </c>
      <c r="G50" s="59">
        <v>2110.46</v>
      </c>
      <c r="H50" s="59">
        <v>0</v>
      </c>
      <c r="I50" s="59">
        <f t="shared" si="42"/>
        <v>2110.46</v>
      </c>
      <c r="J50" s="59">
        <f t="shared" si="26"/>
        <v>18389.54</v>
      </c>
      <c r="K50" s="60">
        <f t="shared" si="27"/>
        <v>0.89705073170731708</v>
      </c>
      <c r="L50" s="60">
        <f t="shared" si="28"/>
        <v>-1</v>
      </c>
      <c r="M50" s="60">
        <f t="shared" si="29"/>
        <v>-0.87646087804878048</v>
      </c>
    </row>
    <row r="51" spans="1:13" s="16" customFormat="1" x14ac:dyDescent="0.2">
      <c r="A51" s="17" t="s">
        <v>317</v>
      </c>
      <c r="B51" s="43" t="s">
        <v>141</v>
      </c>
      <c r="C51" s="17" t="s">
        <v>142</v>
      </c>
      <c r="D51" s="18">
        <v>10000000</v>
      </c>
      <c r="E51" s="18">
        <v>10000000</v>
      </c>
      <c r="F51" s="18">
        <v>0</v>
      </c>
      <c r="G51" s="18">
        <v>457576.81</v>
      </c>
      <c r="H51" s="18">
        <v>0</v>
      </c>
      <c r="I51" s="18">
        <f t="shared" ref="I51" si="43">SUM(G51:H51)</f>
        <v>457576.81</v>
      </c>
      <c r="J51" s="18">
        <f t="shared" ref="J51:J56" si="44">E51-I51</f>
        <v>9542423.1899999995</v>
      </c>
      <c r="K51" s="37">
        <f t="shared" ref="K51:K56" si="45">IF(E51=0,"NA",J51/E51)</f>
        <v>0.95424231899999989</v>
      </c>
      <c r="L51" s="37">
        <f t="shared" ref="L51:L56" si="46">IF(E51=0,"NA",(  ( F51 - (E51/$L$6)) / (E51/$L$6)))</f>
        <v>-1</v>
      </c>
      <c r="M51" s="37">
        <f t="shared" ref="M51:M56" si="47">IF(E51=0,"NA",(  ( G51 - ($M$6*(E51/12))) / ($M$6*(E51/12))))</f>
        <v>-0.94509078280000003</v>
      </c>
    </row>
    <row r="52" spans="1:13" s="16" customFormat="1" x14ac:dyDescent="0.2">
      <c r="A52" s="17"/>
      <c r="B52" s="43" t="s">
        <v>143</v>
      </c>
      <c r="C52" s="17" t="s">
        <v>144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f t="shared" ref="I52:I55" si="48">SUM(G52:H52)</f>
        <v>0</v>
      </c>
      <c r="J52" s="18">
        <f t="shared" si="44"/>
        <v>0</v>
      </c>
      <c r="K52" s="37" t="str">
        <f t="shared" si="45"/>
        <v>NA</v>
      </c>
      <c r="L52" s="37" t="str">
        <f t="shared" si="46"/>
        <v>NA</v>
      </c>
      <c r="M52" s="37" t="str">
        <f t="shared" si="47"/>
        <v>NA</v>
      </c>
    </row>
    <row r="53" spans="1:13" s="16" customFormat="1" x14ac:dyDescent="0.2">
      <c r="A53" s="17"/>
      <c r="B53" s="43" t="s">
        <v>149</v>
      </c>
      <c r="C53" s="17" t="s">
        <v>150</v>
      </c>
      <c r="D53" s="18">
        <v>0</v>
      </c>
      <c r="E53" s="18">
        <v>0</v>
      </c>
      <c r="F53" s="18">
        <v>0</v>
      </c>
      <c r="G53" s="18">
        <v>54950.71</v>
      </c>
      <c r="H53" s="18">
        <v>0</v>
      </c>
      <c r="I53" s="18">
        <f t="shared" si="48"/>
        <v>54950.71</v>
      </c>
      <c r="J53" s="18">
        <f t="shared" si="44"/>
        <v>-54950.71</v>
      </c>
      <c r="K53" s="37" t="str">
        <f t="shared" si="45"/>
        <v>NA</v>
      </c>
      <c r="L53" s="37" t="str">
        <f t="shared" si="46"/>
        <v>NA</v>
      </c>
      <c r="M53" s="37" t="str">
        <f t="shared" si="47"/>
        <v>NA</v>
      </c>
    </row>
    <row r="54" spans="1:13" s="16" customFormat="1" x14ac:dyDescent="0.2">
      <c r="A54" s="17"/>
      <c r="B54" s="43" t="s">
        <v>151</v>
      </c>
      <c r="C54" s="17" t="s">
        <v>152</v>
      </c>
      <c r="D54" s="18">
        <v>0</v>
      </c>
      <c r="E54" s="18">
        <v>0</v>
      </c>
      <c r="F54" s="18">
        <v>0</v>
      </c>
      <c r="G54" s="18">
        <v>84931.58</v>
      </c>
      <c r="H54" s="18">
        <v>0</v>
      </c>
      <c r="I54" s="18">
        <f t="shared" si="48"/>
        <v>84931.58</v>
      </c>
      <c r="J54" s="18">
        <f t="shared" si="44"/>
        <v>-84931.58</v>
      </c>
      <c r="K54" s="37" t="str">
        <f t="shared" si="45"/>
        <v>NA</v>
      </c>
      <c r="L54" s="37" t="str">
        <f t="shared" si="46"/>
        <v>NA</v>
      </c>
      <c r="M54" s="37" t="str">
        <f t="shared" si="47"/>
        <v>NA</v>
      </c>
    </row>
    <row r="55" spans="1:13" s="16" customFormat="1" x14ac:dyDescent="0.2">
      <c r="A55" s="17"/>
      <c r="B55" s="43" t="s">
        <v>163</v>
      </c>
      <c r="C55" s="17" t="s">
        <v>164</v>
      </c>
      <c r="D55" s="18">
        <v>0</v>
      </c>
      <c r="E55" s="18">
        <v>0</v>
      </c>
      <c r="F55" s="18">
        <v>0</v>
      </c>
      <c r="G55" s="18">
        <v>15854.23</v>
      </c>
      <c r="H55" s="18">
        <v>0</v>
      </c>
      <c r="I55" s="18">
        <f t="shared" si="48"/>
        <v>15854.23</v>
      </c>
      <c r="J55" s="18">
        <f t="shared" si="44"/>
        <v>-15854.23</v>
      </c>
      <c r="K55" s="37" t="str">
        <f t="shared" si="45"/>
        <v>NA</v>
      </c>
      <c r="L55" s="37" t="str">
        <f t="shared" si="46"/>
        <v>NA</v>
      </c>
      <c r="M55" s="37" t="str">
        <f t="shared" si="47"/>
        <v>NA</v>
      </c>
    </row>
    <row r="56" spans="1:13" s="16" customFormat="1" x14ac:dyDescent="0.2">
      <c r="A56" s="17"/>
      <c r="B56" s="43" t="s">
        <v>165</v>
      </c>
      <c r="C56" s="17" t="s">
        <v>166</v>
      </c>
      <c r="D56" s="18">
        <v>5294.12</v>
      </c>
      <c r="E56" s="18">
        <v>93906.960000000021</v>
      </c>
      <c r="F56" s="18">
        <v>0</v>
      </c>
      <c r="G56" s="18">
        <v>35003.75</v>
      </c>
      <c r="H56" s="18">
        <v>22020.770000000004</v>
      </c>
      <c r="I56" s="18">
        <f t="shared" ref="I56:I64" si="49">SUM(G56:H56)</f>
        <v>57024.520000000004</v>
      </c>
      <c r="J56" s="18">
        <f t="shared" si="44"/>
        <v>36882.440000000017</v>
      </c>
      <c r="K56" s="37">
        <f t="shared" si="45"/>
        <v>0.39275512698952247</v>
      </c>
      <c r="L56" s="37">
        <f t="shared" si="46"/>
        <v>-1</v>
      </c>
      <c r="M56" s="37">
        <f t="shared" si="47"/>
        <v>-0.55270088606850876</v>
      </c>
    </row>
    <row r="57" spans="1:13" s="17" customFormat="1" x14ac:dyDescent="0.2">
      <c r="A57" s="23"/>
      <c r="B57" s="31" t="s">
        <v>173</v>
      </c>
      <c r="C57" s="23" t="s">
        <v>174</v>
      </c>
      <c r="D57" s="18">
        <v>0</v>
      </c>
      <c r="E57" s="18">
        <v>2279</v>
      </c>
      <c r="F57" s="18">
        <v>0</v>
      </c>
      <c r="G57" s="18">
        <v>0</v>
      </c>
      <c r="H57" s="18">
        <v>0</v>
      </c>
      <c r="I57" s="18">
        <f t="shared" si="49"/>
        <v>0</v>
      </c>
      <c r="J57" s="18">
        <f t="shared" ref="J57:J101" si="50">E57-I57</f>
        <v>2279</v>
      </c>
      <c r="K57" s="37">
        <f t="shared" ref="K57:K101" si="51">IF(E57=0,"NA",J57/E57)</f>
        <v>1</v>
      </c>
      <c r="L57" s="37">
        <f t="shared" ref="L57:L101" si="52">IF(E57=0,"NA",(  ( F57 - (E57/$L$6)) / (E57/$L$6)))</f>
        <v>-1</v>
      </c>
      <c r="M57" s="37">
        <f t="shared" ref="M57:M101" si="53">IF(E57=0,"NA",(  ( G57 - ($M$6*(E57/12))) / ($M$6*(E57/12))))</f>
        <v>-1</v>
      </c>
    </row>
    <row r="58" spans="1:13" s="16" customFormat="1" x14ac:dyDescent="0.2">
      <c r="A58" s="17"/>
      <c r="B58" s="43" t="s">
        <v>205</v>
      </c>
      <c r="C58" s="17" t="s">
        <v>206</v>
      </c>
      <c r="D58" s="18">
        <v>30000.069999999989</v>
      </c>
      <c r="E58" s="18">
        <v>1106093.1000000001</v>
      </c>
      <c r="F58" s="18">
        <v>78841.12000000001</v>
      </c>
      <c r="G58" s="18">
        <v>759075.31999999983</v>
      </c>
      <c r="H58" s="18">
        <v>138426.32999999996</v>
      </c>
      <c r="I58" s="18">
        <f t="shared" si="49"/>
        <v>897501.64999999979</v>
      </c>
      <c r="J58" s="18">
        <f t="shared" si="50"/>
        <v>208591.4500000003</v>
      </c>
      <c r="K58" s="37">
        <f t="shared" si="51"/>
        <v>0.1885839899010312</v>
      </c>
      <c r="L58" s="37">
        <f t="shared" si="52"/>
        <v>-0.92872108143518839</v>
      </c>
      <c r="M58" s="37">
        <f t="shared" si="53"/>
        <v>-0.17647946271430515</v>
      </c>
    </row>
    <row r="59" spans="1:13" s="13" customFormat="1" ht="15.75" x14ac:dyDescent="0.25">
      <c r="A59" s="17"/>
      <c r="B59" s="43" t="s">
        <v>209</v>
      </c>
      <c r="C59" s="17" t="s">
        <v>210</v>
      </c>
      <c r="D59" s="18">
        <v>10588.24</v>
      </c>
      <c r="E59" s="18">
        <v>0</v>
      </c>
      <c r="F59" s="18">
        <v>0</v>
      </c>
      <c r="G59" s="18">
        <v>0</v>
      </c>
      <c r="H59" s="18">
        <v>0</v>
      </c>
      <c r="I59" s="18">
        <f t="shared" si="49"/>
        <v>0</v>
      </c>
      <c r="J59" s="18">
        <f t="shared" si="50"/>
        <v>0</v>
      </c>
      <c r="K59" s="37" t="str">
        <f t="shared" si="51"/>
        <v>NA</v>
      </c>
      <c r="L59" s="37" t="str">
        <f t="shared" si="52"/>
        <v>NA</v>
      </c>
      <c r="M59" s="37" t="str">
        <f t="shared" si="53"/>
        <v>NA</v>
      </c>
    </row>
    <row r="60" spans="1:13" s="16" customFormat="1" x14ac:dyDescent="0.2">
      <c r="B60" s="43" t="s">
        <v>515</v>
      </c>
      <c r="C60" s="17" t="s">
        <v>516</v>
      </c>
      <c r="D60" s="18"/>
      <c r="E60" s="18"/>
      <c r="F60" s="18">
        <v>0</v>
      </c>
      <c r="G60" s="18">
        <v>0</v>
      </c>
      <c r="H60" s="18">
        <v>0</v>
      </c>
      <c r="I60" s="18">
        <f t="shared" si="49"/>
        <v>0</v>
      </c>
      <c r="J60" s="18">
        <f t="shared" si="50"/>
        <v>0</v>
      </c>
      <c r="K60" s="37" t="str">
        <f t="shared" si="51"/>
        <v>NA</v>
      </c>
      <c r="L60" s="37" t="str">
        <f t="shared" si="52"/>
        <v>NA</v>
      </c>
      <c r="M60" s="37" t="str">
        <f t="shared" si="53"/>
        <v>NA</v>
      </c>
    </row>
    <row r="61" spans="1:13" s="16" customFormat="1" x14ac:dyDescent="0.2">
      <c r="A61" s="17"/>
      <c r="B61" s="43" t="s">
        <v>517</v>
      </c>
      <c r="C61" s="17" t="s">
        <v>518</v>
      </c>
      <c r="D61" s="18"/>
      <c r="E61" s="18"/>
      <c r="F61" s="18">
        <v>0</v>
      </c>
      <c r="G61" s="18">
        <v>0</v>
      </c>
      <c r="H61" s="18">
        <v>0</v>
      </c>
      <c r="I61" s="18">
        <f t="shared" si="49"/>
        <v>0</v>
      </c>
      <c r="J61" s="18">
        <f t="shared" si="50"/>
        <v>0</v>
      </c>
      <c r="K61" s="37" t="str">
        <f t="shared" si="51"/>
        <v>NA</v>
      </c>
      <c r="L61" s="37" t="str">
        <f t="shared" si="52"/>
        <v>NA</v>
      </c>
      <c r="M61" s="37" t="str">
        <f t="shared" si="53"/>
        <v>NA</v>
      </c>
    </row>
    <row r="62" spans="1:13" s="13" customFormat="1" ht="15.75" x14ac:dyDescent="0.25">
      <c r="A62" s="17"/>
      <c r="B62" s="43" t="s">
        <v>519</v>
      </c>
      <c r="C62" s="17" t="s">
        <v>520</v>
      </c>
      <c r="D62" s="18"/>
      <c r="E62" s="18"/>
      <c r="F62" s="18">
        <v>0</v>
      </c>
      <c r="G62" s="18">
        <v>0</v>
      </c>
      <c r="H62" s="18">
        <v>0</v>
      </c>
      <c r="I62" s="18">
        <f t="shared" si="49"/>
        <v>0</v>
      </c>
      <c r="J62" s="18">
        <f t="shared" si="50"/>
        <v>0</v>
      </c>
      <c r="K62" s="37" t="str">
        <f t="shared" si="51"/>
        <v>NA</v>
      </c>
      <c r="L62" s="37" t="str">
        <f t="shared" si="52"/>
        <v>NA</v>
      </c>
      <c r="M62" s="37" t="str">
        <f t="shared" si="53"/>
        <v>NA</v>
      </c>
    </row>
    <row r="63" spans="1:13" s="16" customFormat="1" x14ac:dyDescent="0.2">
      <c r="A63" s="71" t="s">
        <v>382</v>
      </c>
      <c r="B63" s="72"/>
      <c r="C63" s="71"/>
      <c r="D63" s="59">
        <v>10045882.43</v>
      </c>
      <c r="E63" s="59">
        <v>11202279.060000001</v>
      </c>
      <c r="F63" s="59">
        <v>78841.12000000001</v>
      </c>
      <c r="G63" s="59">
        <v>1407392.4</v>
      </c>
      <c r="H63" s="59">
        <v>160447.09999999998</v>
      </c>
      <c r="I63" s="59">
        <f t="shared" si="49"/>
        <v>1567839.5</v>
      </c>
      <c r="J63" s="59">
        <f t="shared" si="50"/>
        <v>9634439.5600000005</v>
      </c>
      <c r="K63" s="60">
        <f t="shared" si="51"/>
        <v>0.86004280989586412</v>
      </c>
      <c r="L63" s="60">
        <f t="shared" si="52"/>
        <v>-0.99296204642129315</v>
      </c>
      <c r="M63" s="60">
        <f t="shared" si="53"/>
        <v>-0.84923863519607767</v>
      </c>
    </row>
    <row r="64" spans="1:13" s="13" customFormat="1" ht="15.75" x14ac:dyDescent="0.25">
      <c r="A64" s="17" t="s">
        <v>383</v>
      </c>
      <c r="B64" s="43" t="s">
        <v>209</v>
      </c>
      <c r="C64" s="17" t="s">
        <v>210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f t="shared" si="49"/>
        <v>0</v>
      </c>
      <c r="J64" s="18">
        <f t="shared" si="50"/>
        <v>0</v>
      </c>
      <c r="K64" s="37" t="str">
        <f t="shared" si="51"/>
        <v>NA</v>
      </c>
      <c r="L64" s="37" t="str">
        <f t="shared" si="52"/>
        <v>NA</v>
      </c>
      <c r="M64" s="37" t="str">
        <f t="shared" si="53"/>
        <v>NA</v>
      </c>
    </row>
    <row r="65" spans="1:13" s="13" customFormat="1" ht="15.75" x14ac:dyDescent="0.25">
      <c r="A65" s="17"/>
      <c r="B65" s="43" t="s">
        <v>388</v>
      </c>
      <c r="C65" s="17" t="s">
        <v>389</v>
      </c>
      <c r="D65" s="18">
        <v>1000000</v>
      </c>
      <c r="E65" s="18">
        <v>1000000</v>
      </c>
      <c r="F65" s="18">
        <v>36000</v>
      </c>
      <c r="G65" s="18">
        <v>773700</v>
      </c>
      <c r="H65" s="18">
        <v>0</v>
      </c>
      <c r="I65" s="18">
        <f t="shared" ref="I65:I70" si="54">SUM(G65:H65)</f>
        <v>773700</v>
      </c>
      <c r="J65" s="18">
        <f t="shared" si="50"/>
        <v>226300</v>
      </c>
      <c r="K65" s="37">
        <f t="shared" si="51"/>
        <v>0.2263</v>
      </c>
      <c r="L65" s="37">
        <f t="shared" si="52"/>
        <v>-0.96399999999999997</v>
      </c>
      <c r="M65" s="37">
        <f t="shared" si="53"/>
        <v>-7.1559999999999915E-2</v>
      </c>
    </row>
    <row r="66" spans="1:13" s="16" customFormat="1" x14ac:dyDescent="0.2">
      <c r="B66" s="43" t="s">
        <v>519</v>
      </c>
      <c r="C66" s="17" t="s">
        <v>520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54"/>
        <v>0</v>
      </c>
      <c r="J66" s="18">
        <f t="shared" si="50"/>
        <v>0</v>
      </c>
      <c r="K66" s="37" t="str">
        <f t="shared" si="51"/>
        <v>NA</v>
      </c>
      <c r="L66" s="37" t="str">
        <f t="shared" si="52"/>
        <v>NA</v>
      </c>
      <c r="M66" s="37" t="str">
        <f t="shared" si="53"/>
        <v>NA</v>
      </c>
    </row>
    <row r="67" spans="1:13" s="13" customFormat="1" ht="15.75" x14ac:dyDescent="0.25">
      <c r="A67" s="17"/>
      <c r="B67" s="43" t="s">
        <v>523</v>
      </c>
      <c r="C67" s="17" t="s">
        <v>524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f t="shared" si="54"/>
        <v>0</v>
      </c>
      <c r="J67" s="18">
        <f t="shared" si="50"/>
        <v>0</v>
      </c>
      <c r="K67" s="37" t="str">
        <f t="shared" si="51"/>
        <v>NA</v>
      </c>
      <c r="L67" s="37" t="str">
        <f t="shared" si="52"/>
        <v>NA</v>
      </c>
      <c r="M67" s="37" t="str">
        <f t="shared" si="53"/>
        <v>NA</v>
      </c>
    </row>
    <row r="68" spans="1:13" s="16" customFormat="1" x14ac:dyDescent="0.2">
      <c r="A68" s="71" t="s">
        <v>392</v>
      </c>
      <c r="B68" s="72"/>
      <c r="C68" s="71"/>
      <c r="D68" s="59">
        <v>1000000</v>
      </c>
      <c r="E68" s="59">
        <v>1000000</v>
      </c>
      <c r="F68" s="59">
        <v>36000</v>
      </c>
      <c r="G68" s="59">
        <v>773700</v>
      </c>
      <c r="H68" s="59">
        <v>0</v>
      </c>
      <c r="I68" s="59">
        <f t="shared" si="54"/>
        <v>773700</v>
      </c>
      <c r="J68" s="59">
        <f t="shared" si="50"/>
        <v>226300</v>
      </c>
      <c r="K68" s="60">
        <f t="shared" si="51"/>
        <v>0.2263</v>
      </c>
      <c r="L68" s="60">
        <f t="shared" si="52"/>
        <v>-0.96399999999999997</v>
      </c>
      <c r="M68" s="60">
        <f t="shared" si="53"/>
        <v>-7.1559999999999915E-2</v>
      </c>
    </row>
    <row r="69" spans="1:13" s="13" customFormat="1" ht="15.75" x14ac:dyDescent="0.25">
      <c r="A69" s="17" t="s">
        <v>393</v>
      </c>
      <c r="B69" s="43" t="s">
        <v>163</v>
      </c>
      <c r="C69" s="17" t="s">
        <v>164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54"/>
        <v>0</v>
      </c>
      <c r="J69" s="18">
        <f t="shared" si="50"/>
        <v>0</v>
      </c>
      <c r="K69" s="37" t="str">
        <f t="shared" si="51"/>
        <v>NA</v>
      </c>
      <c r="L69" s="37" t="str">
        <f t="shared" si="52"/>
        <v>NA</v>
      </c>
      <c r="M69" s="37" t="str">
        <f t="shared" si="53"/>
        <v>NA</v>
      </c>
    </row>
    <row r="70" spans="1:13" s="16" customFormat="1" x14ac:dyDescent="0.2">
      <c r="A70" s="17"/>
      <c r="B70" s="43" t="s">
        <v>165</v>
      </c>
      <c r="C70" s="17" t="s">
        <v>166</v>
      </c>
      <c r="D70" s="18">
        <v>18000000</v>
      </c>
      <c r="E70" s="18">
        <v>18000000</v>
      </c>
      <c r="F70" s="18">
        <v>1012378.12</v>
      </c>
      <c r="G70" s="18">
        <v>1012378.12</v>
      </c>
      <c r="H70" s="18">
        <v>14173293.52</v>
      </c>
      <c r="I70" s="18">
        <f t="shared" si="54"/>
        <v>15185671.639999999</v>
      </c>
      <c r="J70" s="18">
        <f t="shared" si="50"/>
        <v>2814328.3600000013</v>
      </c>
      <c r="K70" s="37">
        <f t="shared" si="51"/>
        <v>0.15635157555555562</v>
      </c>
      <c r="L70" s="37">
        <f t="shared" si="52"/>
        <v>-0.943756771111111</v>
      </c>
      <c r="M70" s="37">
        <f t="shared" si="53"/>
        <v>-0.93250812533333338</v>
      </c>
    </row>
    <row r="71" spans="1:13" s="16" customFormat="1" x14ac:dyDescent="0.2">
      <c r="A71" s="71" t="s">
        <v>398</v>
      </c>
      <c r="B71" s="72"/>
      <c r="C71" s="71"/>
      <c r="D71" s="59">
        <v>18000000</v>
      </c>
      <c r="E71" s="59">
        <v>18000000</v>
      </c>
      <c r="F71" s="59">
        <v>1012378.12</v>
      </c>
      <c r="G71" s="59">
        <v>1012378.12</v>
      </c>
      <c r="H71" s="59">
        <v>14173293.52</v>
      </c>
      <c r="I71" s="59">
        <f t="shared" ref="I71" si="55">SUM(G71:H71)</f>
        <v>15185671.639999999</v>
      </c>
      <c r="J71" s="59">
        <f t="shared" si="50"/>
        <v>2814328.3600000013</v>
      </c>
      <c r="K71" s="60">
        <f t="shared" si="51"/>
        <v>0.15635157555555562</v>
      </c>
      <c r="L71" s="60">
        <f t="shared" si="52"/>
        <v>-0.943756771111111</v>
      </c>
      <c r="M71" s="60">
        <f t="shared" si="53"/>
        <v>-0.93250812533333338</v>
      </c>
    </row>
    <row r="72" spans="1:13" s="16" customFormat="1" x14ac:dyDescent="0.2">
      <c r="A72" s="17" t="s">
        <v>465</v>
      </c>
      <c r="B72" s="43" t="s">
        <v>127</v>
      </c>
      <c r="C72" s="17" t="s">
        <v>128</v>
      </c>
      <c r="D72" s="18">
        <v>39562.400000000001</v>
      </c>
      <c r="E72" s="18">
        <v>39562.400000000001</v>
      </c>
      <c r="F72" s="18">
        <v>0</v>
      </c>
      <c r="G72" s="18">
        <v>0</v>
      </c>
      <c r="H72" s="18">
        <v>0</v>
      </c>
      <c r="I72" s="18">
        <f t="shared" ref="I72:I81" si="56">SUM(G72:H72)</f>
        <v>0</v>
      </c>
      <c r="J72" s="18">
        <f t="shared" si="50"/>
        <v>39562.400000000001</v>
      </c>
      <c r="K72" s="37">
        <f t="shared" si="51"/>
        <v>1</v>
      </c>
      <c r="L72" s="37">
        <f t="shared" si="52"/>
        <v>-1</v>
      </c>
      <c r="M72" s="37">
        <f t="shared" si="53"/>
        <v>-1</v>
      </c>
    </row>
    <row r="73" spans="1:13" s="13" customFormat="1" ht="15.75" x14ac:dyDescent="0.25">
      <c r="A73" s="17"/>
      <c r="B73" s="43" t="s">
        <v>312</v>
      </c>
      <c r="C73" s="17" t="s">
        <v>313</v>
      </c>
      <c r="D73" s="18">
        <v>19837.5</v>
      </c>
      <c r="E73" s="18">
        <v>19837.5</v>
      </c>
      <c r="F73" s="18">
        <v>0</v>
      </c>
      <c r="G73" s="18">
        <v>0</v>
      </c>
      <c r="H73" s="18">
        <v>0</v>
      </c>
      <c r="I73" s="18">
        <f t="shared" si="56"/>
        <v>0</v>
      </c>
      <c r="J73" s="18">
        <f t="shared" si="50"/>
        <v>19837.5</v>
      </c>
      <c r="K73" s="37">
        <f t="shared" si="51"/>
        <v>1</v>
      </c>
      <c r="L73" s="37">
        <f t="shared" si="52"/>
        <v>-1</v>
      </c>
      <c r="M73" s="37">
        <f t="shared" si="53"/>
        <v>-1</v>
      </c>
    </row>
    <row r="74" spans="1:13" s="16" customFormat="1" x14ac:dyDescent="0.2">
      <c r="B74" s="43" t="s">
        <v>141</v>
      </c>
      <c r="C74" s="17" t="s">
        <v>142</v>
      </c>
      <c r="D74" s="18">
        <v>4912961.76</v>
      </c>
      <c r="E74" s="18">
        <v>4912961.76</v>
      </c>
      <c r="F74" s="18">
        <v>72143.12</v>
      </c>
      <c r="G74" s="18">
        <v>201406.7</v>
      </c>
      <c r="H74" s="18">
        <v>0</v>
      </c>
      <c r="I74" s="18">
        <f t="shared" si="56"/>
        <v>201406.7</v>
      </c>
      <c r="J74" s="18">
        <f t="shared" si="50"/>
        <v>4711555.0599999996</v>
      </c>
      <c r="K74" s="37">
        <f t="shared" si="51"/>
        <v>0.95900503406320015</v>
      </c>
      <c r="L74" s="37">
        <f t="shared" si="52"/>
        <v>-0.98531575788206416</v>
      </c>
      <c r="M74" s="37">
        <f t="shared" si="53"/>
        <v>-0.9508060408758402</v>
      </c>
    </row>
    <row r="75" spans="1:13" s="16" customFormat="1" x14ac:dyDescent="0.2">
      <c r="A75" s="17"/>
      <c r="B75" s="43" t="s">
        <v>149</v>
      </c>
      <c r="C75" s="17" t="s">
        <v>150</v>
      </c>
      <c r="D75" s="18">
        <v>467208</v>
      </c>
      <c r="E75" s="18">
        <v>467208</v>
      </c>
      <c r="F75" s="18">
        <v>8316</v>
      </c>
      <c r="G75" s="18">
        <v>25184.25</v>
      </c>
      <c r="H75" s="18">
        <v>0</v>
      </c>
      <c r="I75" s="18">
        <f t="shared" si="56"/>
        <v>25184.25</v>
      </c>
      <c r="J75" s="18">
        <f t="shared" si="50"/>
        <v>442023.75</v>
      </c>
      <c r="K75" s="37">
        <f t="shared" si="51"/>
        <v>0.94609627831715215</v>
      </c>
      <c r="L75" s="37">
        <f t="shared" si="52"/>
        <v>-0.98220064724919098</v>
      </c>
      <c r="M75" s="37">
        <f t="shared" si="53"/>
        <v>-0.93531553398058254</v>
      </c>
    </row>
    <row r="76" spans="1:13" s="13" customFormat="1" ht="15.75" x14ac:dyDescent="0.25">
      <c r="A76" s="17"/>
      <c r="B76" s="43" t="s">
        <v>151</v>
      </c>
      <c r="C76" s="17" t="s">
        <v>152</v>
      </c>
      <c r="D76" s="18">
        <v>743475</v>
      </c>
      <c r="E76" s="18">
        <v>743475</v>
      </c>
      <c r="F76" s="18">
        <v>12517</v>
      </c>
      <c r="G76" s="18">
        <v>38306.6</v>
      </c>
      <c r="H76" s="18">
        <v>0</v>
      </c>
      <c r="I76" s="18">
        <f t="shared" si="56"/>
        <v>38306.6</v>
      </c>
      <c r="J76" s="18">
        <f t="shared" si="50"/>
        <v>705168.4</v>
      </c>
      <c r="K76" s="37">
        <f t="shared" si="51"/>
        <v>0.94847627694273517</v>
      </c>
      <c r="L76" s="37">
        <f t="shared" si="52"/>
        <v>-0.98316419516459863</v>
      </c>
      <c r="M76" s="37">
        <f t="shared" si="53"/>
        <v>-0.93817153233128214</v>
      </c>
    </row>
    <row r="77" spans="1:13" s="16" customFormat="1" x14ac:dyDescent="0.2">
      <c r="A77" s="17"/>
      <c r="B77" s="43" t="s">
        <v>163</v>
      </c>
      <c r="C77" s="17" t="s">
        <v>164</v>
      </c>
      <c r="D77" s="18">
        <v>99677</v>
      </c>
      <c r="E77" s="18">
        <v>99677</v>
      </c>
      <c r="F77" s="18">
        <v>2403.5599999999995</v>
      </c>
      <c r="G77" s="18">
        <v>6853.2599999999993</v>
      </c>
      <c r="H77" s="18">
        <v>0</v>
      </c>
      <c r="I77" s="18">
        <f t="shared" si="56"/>
        <v>6853.2599999999993</v>
      </c>
      <c r="J77" s="18">
        <f t="shared" si="50"/>
        <v>92823.74</v>
      </c>
      <c r="K77" s="37">
        <f t="shared" si="51"/>
        <v>0.93124532239132407</v>
      </c>
      <c r="L77" s="37">
        <f t="shared" si="52"/>
        <v>-0.97588651343840604</v>
      </c>
      <c r="M77" s="37">
        <f t="shared" si="53"/>
        <v>-0.91749438686958884</v>
      </c>
    </row>
    <row r="78" spans="1:13" s="13" customFormat="1" ht="15.75" x14ac:dyDescent="0.25">
      <c r="A78" s="17"/>
      <c r="B78" s="43" t="s">
        <v>165</v>
      </c>
      <c r="C78" s="17" t="s">
        <v>166</v>
      </c>
      <c r="D78" s="18">
        <v>2538975.1100000003</v>
      </c>
      <c r="E78" s="18">
        <v>451137.65999999922</v>
      </c>
      <c r="F78" s="18">
        <v>1049</v>
      </c>
      <c r="G78" s="18">
        <v>502626.92</v>
      </c>
      <c r="H78" s="18">
        <v>59636.25</v>
      </c>
      <c r="I78" s="18">
        <f t="shared" si="56"/>
        <v>562263.16999999993</v>
      </c>
      <c r="J78" s="18">
        <f t="shared" si="50"/>
        <v>-111125.51000000071</v>
      </c>
      <c r="K78" s="37">
        <f t="shared" si="51"/>
        <v>-0.2463228407932091</v>
      </c>
      <c r="L78" s="37">
        <f t="shared" si="52"/>
        <v>-0.9976747673869657</v>
      </c>
      <c r="M78" s="37">
        <f t="shared" si="53"/>
        <v>0.33695844412546055</v>
      </c>
    </row>
    <row r="79" spans="1:13" s="16" customFormat="1" x14ac:dyDescent="0.2">
      <c r="A79" s="17"/>
      <c r="B79" s="43" t="s">
        <v>318</v>
      </c>
      <c r="C79" s="17" t="s">
        <v>319</v>
      </c>
      <c r="D79" s="18">
        <v>8318081.9900000002</v>
      </c>
      <c r="E79" s="18">
        <v>35898244.939999998</v>
      </c>
      <c r="F79" s="18">
        <v>235667.95</v>
      </c>
      <c r="G79" s="18">
        <v>3209204.66</v>
      </c>
      <c r="H79" s="18">
        <v>15724869.900000002</v>
      </c>
      <c r="I79" s="18">
        <f t="shared" si="56"/>
        <v>18934074.560000002</v>
      </c>
      <c r="J79" s="18">
        <f t="shared" si="50"/>
        <v>16964170.379999995</v>
      </c>
      <c r="K79" s="37">
        <f t="shared" si="51"/>
        <v>0.47256266729345003</v>
      </c>
      <c r="L79" s="37">
        <f t="shared" si="52"/>
        <v>-0.99343511220690883</v>
      </c>
      <c r="M79" s="37">
        <f t="shared" si="53"/>
        <v>-0.89272329055538502</v>
      </c>
    </row>
    <row r="80" spans="1:13" s="13" customFormat="1" ht="15.75" x14ac:dyDescent="0.25">
      <c r="A80" s="17"/>
      <c r="B80" s="43" t="s">
        <v>177</v>
      </c>
      <c r="C80" s="17" t="s">
        <v>178</v>
      </c>
      <c r="D80" s="18">
        <v>0</v>
      </c>
      <c r="E80" s="18">
        <v>237168.95</v>
      </c>
      <c r="F80" s="18">
        <v>0</v>
      </c>
      <c r="G80" s="18">
        <v>0</v>
      </c>
      <c r="H80" s="18">
        <v>0</v>
      </c>
      <c r="I80" s="18">
        <f t="shared" si="56"/>
        <v>0</v>
      </c>
      <c r="J80" s="18">
        <f t="shared" si="50"/>
        <v>237168.95</v>
      </c>
      <c r="K80" s="37">
        <f t="shared" si="51"/>
        <v>1</v>
      </c>
      <c r="L80" s="37">
        <f t="shared" si="52"/>
        <v>-1</v>
      </c>
      <c r="M80" s="37">
        <f t="shared" si="53"/>
        <v>-1</v>
      </c>
    </row>
    <row r="81" spans="1:13" s="16" customFormat="1" x14ac:dyDescent="0.2">
      <c r="A81" s="17"/>
      <c r="B81" s="43" t="s">
        <v>183</v>
      </c>
      <c r="C81" s="17" t="s">
        <v>184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f t="shared" si="56"/>
        <v>0</v>
      </c>
      <c r="J81" s="18">
        <f t="shared" si="50"/>
        <v>0</v>
      </c>
      <c r="K81" s="37" t="str">
        <f t="shared" si="51"/>
        <v>NA</v>
      </c>
      <c r="L81" s="37" t="str">
        <f t="shared" si="52"/>
        <v>NA</v>
      </c>
      <c r="M81" s="37" t="str">
        <f t="shared" si="53"/>
        <v>NA</v>
      </c>
    </row>
    <row r="82" spans="1:13" s="13" customFormat="1" ht="15.75" x14ac:dyDescent="0.25">
      <c r="A82" s="17"/>
      <c r="B82" s="43" t="s">
        <v>195</v>
      </c>
      <c r="C82" s="17" t="s">
        <v>196</v>
      </c>
      <c r="D82" s="18">
        <v>-8575</v>
      </c>
      <c r="E82" s="18">
        <v>2688282.17</v>
      </c>
      <c r="F82" s="18">
        <v>1388.1</v>
      </c>
      <c r="G82" s="18">
        <v>18928.490000000002</v>
      </c>
      <c r="H82" s="18">
        <v>50812.41</v>
      </c>
      <c r="I82" s="18">
        <f t="shared" ref="I82:I91" si="57">SUM(G82:H82)</f>
        <v>69740.900000000009</v>
      </c>
      <c r="J82" s="18">
        <f t="shared" si="50"/>
        <v>2618541.27</v>
      </c>
      <c r="K82" s="37">
        <f t="shared" si="51"/>
        <v>0.97405744799475424</v>
      </c>
      <c r="L82" s="37">
        <f t="shared" si="52"/>
        <v>-0.99948364795351818</v>
      </c>
      <c r="M82" s="37">
        <f t="shared" si="53"/>
        <v>-0.9915506682098032</v>
      </c>
    </row>
    <row r="83" spans="1:13" s="16" customFormat="1" x14ac:dyDescent="0.2">
      <c r="A83" s="17"/>
      <c r="B83" s="43" t="s">
        <v>197</v>
      </c>
      <c r="C83" s="17" t="s">
        <v>198</v>
      </c>
      <c r="D83" s="18">
        <v>3259000</v>
      </c>
      <c r="E83" s="18">
        <v>6221874.7300000004</v>
      </c>
      <c r="F83" s="18">
        <v>2868</v>
      </c>
      <c r="G83" s="18">
        <v>1360767.25</v>
      </c>
      <c r="H83" s="18">
        <v>0</v>
      </c>
      <c r="I83" s="18">
        <f t="shared" si="57"/>
        <v>1360767.25</v>
      </c>
      <c r="J83" s="18">
        <f t="shared" si="50"/>
        <v>4861107.4800000004</v>
      </c>
      <c r="K83" s="37">
        <f t="shared" si="51"/>
        <v>0.78129304927359089</v>
      </c>
      <c r="L83" s="37">
        <f t="shared" si="52"/>
        <v>-0.99953904568567231</v>
      </c>
      <c r="M83" s="37">
        <f t="shared" si="53"/>
        <v>-0.73755165912830911</v>
      </c>
    </row>
    <row r="84" spans="1:13" s="13" customFormat="1" ht="15.75" x14ac:dyDescent="0.25">
      <c r="A84" s="17"/>
      <c r="B84" s="43" t="s">
        <v>376</v>
      </c>
      <c r="C84" s="17" t="s">
        <v>377</v>
      </c>
      <c r="D84" s="18">
        <v>18422211.73</v>
      </c>
      <c r="E84" s="18">
        <v>19333318.390000001</v>
      </c>
      <c r="F84" s="18">
        <v>0</v>
      </c>
      <c r="G84" s="18">
        <v>0</v>
      </c>
      <c r="H84" s="18">
        <v>0</v>
      </c>
      <c r="I84" s="18">
        <f t="shared" si="57"/>
        <v>0</v>
      </c>
      <c r="J84" s="18">
        <f t="shared" si="50"/>
        <v>19333318.390000001</v>
      </c>
      <c r="K84" s="37">
        <f t="shared" si="51"/>
        <v>1</v>
      </c>
      <c r="L84" s="37">
        <f t="shared" si="52"/>
        <v>-1</v>
      </c>
      <c r="M84" s="37">
        <f t="shared" si="53"/>
        <v>-1</v>
      </c>
    </row>
    <row r="85" spans="1:13" s="16" customFormat="1" x14ac:dyDescent="0.2">
      <c r="A85" s="17"/>
      <c r="B85" s="43" t="s">
        <v>205</v>
      </c>
      <c r="C85" s="17" t="s">
        <v>206</v>
      </c>
      <c r="D85" s="18">
        <v>19893</v>
      </c>
      <c r="E85" s="18">
        <v>0</v>
      </c>
      <c r="F85" s="18">
        <v>0</v>
      </c>
      <c r="G85" s="18">
        <v>0</v>
      </c>
      <c r="H85" s="18">
        <v>0</v>
      </c>
      <c r="I85" s="18">
        <f t="shared" si="57"/>
        <v>0</v>
      </c>
      <c r="J85" s="18">
        <f t="shared" si="50"/>
        <v>0</v>
      </c>
      <c r="K85" s="37" t="str">
        <f t="shared" si="51"/>
        <v>NA</v>
      </c>
      <c r="L85" s="37" t="str">
        <f t="shared" si="52"/>
        <v>NA</v>
      </c>
      <c r="M85" s="37" t="str">
        <f t="shared" si="53"/>
        <v>NA</v>
      </c>
    </row>
    <row r="86" spans="1:13" s="13" customFormat="1" ht="15.75" x14ac:dyDescent="0.25">
      <c r="A86" s="17"/>
      <c r="B86" s="43" t="s">
        <v>207</v>
      </c>
      <c r="C86" s="17" t="s">
        <v>208</v>
      </c>
      <c r="D86" s="18">
        <v>694936550.00999999</v>
      </c>
      <c r="E86" s="18">
        <v>373176074.25999999</v>
      </c>
      <c r="F86" s="18">
        <v>1580624.3199999998</v>
      </c>
      <c r="G86" s="18">
        <v>16329496.539999999</v>
      </c>
      <c r="H86" s="18">
        <v>37120330.420000002</v>
      </c>
      <c r="I86" s="18">
        <f t="shared" si="57"/>
        <v>53449826.960000001</v>
      </c>
      <c r="J86" s="18">
        <f t="shared" si="50"/>
        <v>319726247.30000001</v>
      </c>
      <c r="K86" s="37">
        <f t="shared" si="51"/>
        <v>0.85677048812416545</v>
      </c>
      <c r="L86" s="37">
        <f t="shared" si="52"/>
        <v>-0.99576440069708561</v>
      </c>
      <c r="M86" s="37">
        <f t="shared" si="53"/>
        <v>-0.9474902138706045</v>
      </c>
    </row>
    <row r="87" spans="1:13" s="16" customFormat="1" x14ac:dyDescent="0.2">
      <c r="A87" s="17"/>
      <c r="B87" s="43" t="s">
        <v>209</v>
      </c>
      <c r="C87" s="17" t="s">
        <v>210</v>
      </c>
      <c r="D87" s="18">
        <v>-2208498</v>
      </c>
      <c r="E87" s="18">
        <v>5040149.51</v>
      </c>
      <c r="F87" s="18">
        <v>39042.6</v>
      </c>
      <c r="G87" s="18">
        <v>63978.1</v>
      </c>
      <c r="H87" s="18">
        <v>14905.26</v>
      </c>
      <c r="I87" s="18">
        <f t="shared" si="57"/>
        <v>78883.360000000001</v>
      </c>
      <c r="J87" s="18">
        <f t="shared" si="50"/>
        <v>4961266.1499999994</v>
      </c>
      <c r="K87" s="37">
        <f t="shared" si="51"/>
        <v>0.98434900396436842</v>
      </c>
      <c r="L87" s="37">
        <f t="shared" si="52"/>
        <v>-0.99225368217301169</v>
      </c>
      <c r="M87" s="37">
        <f t="shared" si="53"/>
        <v>-0.98476757091279221</v>
      </c>
    </row>
    <row r="88" spans="1:13" s="13" customFormat="1" ht="15.75" x14ac:dyDescent="0.25">
      <c r="A88" s="17"/>
      <c r="B88" s="43" t="s">
        <v>388</v>
      </c>
      <c r="C88" s="17" t="s">
        <v>389</v>
      </c>
      <c r="D88" s="18">
        <v>101832.5</v>
      </c>
      <c r="E88" s="18">
        <v>101832.5</v>
      </c>
      <c r="F88" s="18">
        <v>0</v>
      </c>
      <c r="G88" s="18">
        <v>0</v>
      </c>
      <c r="H88" s="18">
        <v>0</v>
      </c>
      <c r="I88" s="18">
        <f t="shared" si="57"/>
        <v>0</v>
      </c>
      <c r="J88" s="18">
        <f t="shared" si="50"/>
        <v>101832.5</v>
      </c>
      <c r="K88" s="37">
        <f t="shared" si="51"/>
        <v>1</v>
      </c>
      <c r="L88" s="37">
        <f t="shared" si="52"/>
        <v>-1</v>
      </c>
      <c r="M88" s="37">
        <f t="shared" si="53"/>
        <v>-1</v>
      </c>
    </row>
    <row r="89" spans="1:13" s="16" customFormat="1" x14ac:dyDescent="0.2">
      <c r="A89" s="17"/>
      <c r="B89" s="43" t="s">
        <v>211</v>
      </c>
      <c r="C89" s="17" t="s">
        <v>212</v>
      </c>
      <c r="D89" s="18">
        <v>-2339143.3600000003</v>
      </c>
      <c r="E89" s="18">
        <v>4293161.3899999997</v>
      </c>
      <c r="F89" s="18">
        <v>6875</v>
      </c>
      <c r="G89" s="18">
        <v>547961.69999999995</v>
      </c>
      <c r="H89" s="18">
        <v>707023.51</v>
      </c>
      <c r="I89" s="18">
        <f t="shared" si="57"/>
        <v>1254985.21</v>
      </c>
      <c r="J89" s="18">
        <f t="shared" si="50"/>
        <v>3038176.1799999997</v>
      </c>
      <c r="K89" s="37">
        <f t="shared" si="51"/>
        <v>0.70767807310407216</v>
      </c>
      <c r="L89" s="37">
        <f t="shared" si="52"/>
        <v>-0.9983986159905347</v>
      </c>
      <c r="M89" s="37">
        <f t="shared" si="53"/>
        <v>-0.84683686908867883</v>
      </c>
    </row>
    <row r="90" spans="1:13" s="13" customFormat="1" ht="15.75" x14ac:dyDescent="0.25">
      <c r="A90" s="17"/>
      <c r="B90" s="43" t="s">
        <v>515</v>
      </c>
      <c r="C90" s="17" t="s">
        <v>516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f t="shared" si="57"/>
        <v>0</v>
      </c>
      <c r="J90" s="18">
        <f t="shared" si="50"/>
        <v>0</v>
      </c>
      <c r="K90" s="37" t="str">
        <f t="shared" si="51"/>
        <v>NA</v>
      </c>
      <c r="L90" s="37" t="str">
        <f t="shared" si="52"/>
        <v>NA</v>
      </c>
      <c r="M90" s="37" t="str">
        <f t="shared" si="53"/>
        <v>NA</v>
      </c>
    </row>
    <row r="91" spans="1:13" s="16" customFormat="1" x14ac:dyDescent="0.2">
      <c r="A91" s="17"/>
      <c r="B91" s="43" t="s">
        <v>517</v>
      </c>
      <c r="C91" s="17" t="s">
        <v>518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f t="shared" si="57"/>
        <v>0</v>
      </c>
      <c r="J91" s="18">
        <f t="shared" si="50"/>
        <v>0</v>
      </c>
      <c r="K91" s="37" t="str">
        <f t="shared" si="51"/>
        <v>NA</v>
      </c>
      <c r="L91" s="37" t="str">
        <f t="shared" si="52"/>
        <v>NA</v>
      </c>
      <c r="M91" s="37" t="str">
        <f t="shared" si="53"/>
        <v>NA</v>
      </c>
    </row>
    <row r="92" spans="1:13" s="16" customFormat="1" x14ac:dyDescent="0.2">
      <c r="A92" s="17"/>
      <c r="B92" s="43" t="s">
        <v>519</v>
      </c>
      <c r="C92" s="17" t="s">
        <v>520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f t="shared" ref="I92:I95" si="58">SUM(G92:H92)</f>
        <v>0</v>
      </c>
      <c r="J92" s="18">
        <f t="shared" si="50"/>
        <v>0</v>
      </c>
      <c r="K92" s="37" t="str">
        <f t="shared" si="51"/>
        <v>NA</v>
      </c>
      <c r="L92" s="37" t="str">
        <f t="shared" si="52"/>
        <v>NA</v>
      </c>
      <c r="M92" s="37" t="str">
        <f t="shared" si="53"/>
        <v>NA</v>
      </c>
    </row>
    <row r="93" spans="1:13" s="16" customFormat="1" x14ac:dyDescent="0.2">
      <c r="A93" s="17"/>
      <c r="B93" s="43" t="s">
        <v>213</v>
      </c>
      <c r="C93" s="17" t="s">
        <v>214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f t="shared" si="58"/>
        <v>0</v>
      </c>
      <c r="J93" s="18">
        <f t="shared" si="50"/>
        <v>0</v>
      </c>
      <c r="K93" s="37" t="str">
        <f t="shared" si="51"/>
        <v>NA</v>
      </c>
      <c r="L93" s="37" t="str">
        <f t="shared" si="52"/>
        <v>NA</v>
      </c>
      <c r="M93" s="37" t="str">
        <f t="shared" si="53"/>
        <v>NA</v>
      </c>
    </row>
    <row r="94" spans="1:13" s="16" customFormat="1" x14ac:dyDescent="0.2">
      <c r="A94" s="17"/>
      <c r="B94" s="43" t="s">
        <v>215</v>
      </c>
      <c r="C94" s="17" t="s">
        <v>216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f t="shared" si="58"/>
        <v>0</v>
      </c>
      <c r="J94" s="18">
        <f t="shared" si="50"/>
        <v>0</v>
      </c>
      <c r="K94" s="37" t="str">
        <f t="shared" si="51"/>
        <v>NA</v>
      </c>
      <c r="L94" s="37" t="str">
        <f t="shared" si="52"/>
        <v>NA</v>
      </c>
      <c r="M94" s="37" t="str">
        <f t="shared" si="53"/>
        <v>NA</v>
      </c>
    </row>
    <row r="95" spans="1:13" s="16" customFormat="1" x14ac:dyDescent="0.2">
      <c r="A95" s="71" t="s">
        <v>466</v>
      </c>
      <c r="B95" s="72"/>
      <c r="C95" s="71"/>
      <c r="D95" s="59">
        <v>729323049.63999999</v>
      </c>
      <c r="E95" s="59">
        <v>453723966.15999997</v>
      </c>
      <c r="F95" s="59">
        <v>1962894.65</v>
      </c>
      <c r="G95" s="59">
        <v>22304714.470000003</v>
      </c>
      <c r="H95" s="59">
        <v>53677577.75</v>
      </c>
      <c r="I95" s="59">
        <f t="shared" si="58"/>
        <v>75982292.219999999</v>
      </c>
      <c r="J95" s="59">
        <f t="shared" si="50"/>
        <v>377741673.93999994</v>
      </c>
      <c r="K95" s="60">
        <f t="shared" si="51"/>
        <v>0.8325363042577173</v>
      </c>
      <c r="L95" s="60">
        <f t="shared" si="52"/>
        <v>-0.99567381316307235</v>
      </c>
      <c r="M95" s="60">
        <f t="shared" si="53"/>
        <v>-0.94100894076518438</v>
      </c>
    </row>
    <row r="96" spans="1:13" s="16" customFormat="1" x14ac:dyDescent="0.2">
      <c r="A96" s="17" t="s">
        <v>11</v>
      </c>
      <c r="B96" s="43" t="s">
        <v>12</v>
      </c>
      <c r="C96" s="17" t="s">
        <v>13</v>
      </c>
      <c r="D96" s="18">
        <v>83403442</v>
      </c>
      <c r="E96" s="18">
        <v>83403442</v>
      </c>
      <c r="F96" s="18">
        <v>0</v>
      </c>
      <c r="G96" s="18">
        <v>19859400</v>
      </c>
      <c r="H96" s="18">
        <v>0</v>
      </c>
      <c r="I96" s="18">
        <f t="shared" ref="I96:I100" si="59">SUM(G96:H96)</f>
        <v>19859400</v>
      </c>
      <c r="J96" s="18">
        <f t="shared" si="50"/>
        <v>63544042</v>
      </c>
      <c r="K96" s="37">
        <f t="shared" si="51"/>
        <v>0.76188752497768619</v>
      </c>
      <c r="L96" s="37">
        <f t="shared" si="52"/>
        <v>-1</v>
      </c>
      <c r="M96" s="37">
        <f t="shared" si="53"/>
        <v>-0.71426502997322339</v>
      </c>
    </row>
    <row r="97" spans="1:13" s="17" customFormat="1" x14ac:dyDescent="0.2">
      <c r="A97" s="61" t="s">
        <v>14</v>
      </c>
      <c r="B97" s="62"/>
      <c r="C97" s="61"/>
      <c r="D97" s="59">
        <v>83403442</v>
      </c>
      <c r="E97" s="59">
        <v>83403442</v>
      </c>
      <c r="F97" s="59">
        <v>0</v>
      </c>
      <c r="G97" s="59">
        <v>19859400</v>
      </c>
      <c r="H97" s="59">
        <v>0</v>
      </c>
      <c r="I97" s="59">
        <f t="shared" si="59"/>
        <v>19859400</v>
      </c>
      <c r="J97" s="59">
        <f t="shared" si="50"/>
        <v>63544042</v>
      </c>
      <c r="K97" s="60">
        <f t="shared" si="51"/>
        <v>0.76188752497768619</v>
      </c>
      <c r="L97" s="60">
        <f t="shared" si="52"/>
        <v>-1</v>
      </c>
      <c r="M97" s="60">
        <f t="shared" si="53"/>
        <v>-0.71426502997322339</v>
      </c>
    </row>
    <row r="98" spans="1:13" s="17" customFormat="1" x14ac:dyDescent="0.2">
      <c r="A98" s="23" t="s">
        <v>15</v>
      </c>
      <c r="B98" s="31" t="s">
        <v>213</v>
      </c>
      <c r="C98" s="23" t="s">
        <v>214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f t="shared" si="59"/>
        <v>0</v>
      </c>
      <c r="J98" s="18">
        <f t="shared" si="50"/>
        <v>0</v>
      </c>
      <c r="K98" s="37" t="str">
        <f t="shared" si="51"/>
        <v>NA</v>
      </c>
      <c r="L98" s="37" t="str">
        <f t="shared" si="52"/>
        <v>NA</v>
      </c>
      <c r="M98" s="37" t="str">
        <f t="shared" si="53"/>
        <v>NA</v>
      </c>
    </row>
    <row r="99" spans="1:13" s="16" customFormat="1" x14ac:dyDescent="0.2">
      <c r="A99" s="17"/>
      <c r="B99" s="43" t="s">
        <v>16</v>
      </c>
      <c r="C99" s="17" t="s">
        <v>17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59"/>
        <v>0</v>
      </c>
      <c r="J99" s="18">
        <f t="shared" si="50"/>
        <v>0</v>
      </c>
      <c r="K99" s="37" t="str">
        <f t="shared" si="51"/>
        <v>NA</v>
      </c>
      <c r="L99" s="37" t="str">
        <f t="shared" si="52"/>
        <v>NA</v>
      </c>
      <c r="M99" s="37" t="str">
        <f t="shared" si="53"/>
        <v>NA</v>
      </c>
    </row>
    <row r="100" spans="1:13" s="16" customFormat="1" x14ac:dyDescent="0.2">
      <c r="A100" s="17"/>
      <c r="B100" s="43" t="s">
        <v>29</v>
      </c>
      <c r="C100" s="17" t="s">
        <v>30</v>
      </c>
      <c r="D100" s="18">
        <v>5572080</v>
      </c>
      <c r="E100" s="18">
        <v>5572080</v>
      </c>
      <c r="F100" s="18">
        <v>0</v>
      </c>
      <c r="G100" s="18">
        <v>0</v>
      </c>
      <c r="H100" s="18">
        <v>0</v>
      </c>
      <c r="I100" s="18">
        <f t="shared" si="59"/>
        <v>0</v>
      </c>
      <c r="J100" s="18">
        <f t="shared" si="50"/>
        <v>5572080</v>
      </c>
      <c r="K100" s="37">
        <f t="shared" si="51"/>
        <v>1</v>
      </c>
      <c r="L100" s="37">
        <f t="shared" si="52"/>
        <v>-1</v>
      </c>
      <c r="M100" s="37">
        <f t="shared" si="53"/>
        <v>-1</v>
      </c>
    </row>
    <row r="101" spans="1:13" s="13" customFormat="1" ht="15.75" x14ac:dyDescent="0.25">
      <c r="A101" s="71" t="s">
        <v>18</v>
      </c>
      <c r="B101" s="72"/>
      <c r="C101" s="71"/>
      <c r="D101" s="59">
        <v>5572080</v>
      </c>
      <c r="E101" s="59">
        <v>5572080</v>
      </c>
      <c r="F101" s="59">
        <v>0</v>
      </c>
      <c r="G101" s="59">
        <v>0</v>
      </c>
      <c r="H101" s="59">
        <v>0</v>
      </c>
      <c r="I101" s="59">
        <f t="shared" ref="I101" si="60">SUM(G101:H101)</f>
        <v>0</v>
      </c>
      <c r="J101" s="59">
        <f t="shared" si="50"/>
        <v>5572080</v>
      </c>
      <c r="K101" s="60">
        <f t="shared" si="51"/>
        <v>1</v>
      </c>
      <c r="L101" s="60">
        <f t="shared" si="52"/>
        <v>-1</v>
      </c>
      <c r="M101" s="60">
        <f t="shared" si="53"/>
        <v>-1</v>
      </c>
    </row>
    <row r="102" spans="1:13" x14ac:dyDescent="0.2">
      <c r="A102" s="23"/>
      <c r="B102" s="31"/>
      <c r="C102" s="23"/>
      <c r="D102" s="18"/>
      <c r="E102" s="18"/>
      <c r="F102" s="18"/>
      <c r="G102" s="18"/>
      <c r="H102" s="18"/>
      <c r="I102" s="18"/>
      <c r="J102" s="18"/>
      <c r="K102" s="47"/>
      <c r="L102" s="37"/>
      <c r="M102" s="37"/>
    </row>
    <row r="103" spans="1:13" s="17" customFormat="1" ht="15.75" x14ac:dyDescent="0.25">
      <c r="A103" s="25" t="s">
        <v>27</v>
      </c>
      <c r="B103" s="32"/>
      <c r="C103" s="25"/>
      <c r="D103" s="6">
        <f>+D41+D50+D63+D68+D71+D95+D97+D101</f>
        <v>847349454.06999993</v>
      </c>
      <c r="E103" s="6">
        <f t="shared" ref="E103:J103" si="61">+E41+E50+E63+E68+E71+E95+E97+E101</f>
        <v>572927767.22000003</v>
      </c>
      <c r="F103" s="6">
        <f t="shared" si="61"/>
        <v>3265437.8099999996</v>
      </c>
      <c r="G103" s="6">
        <f t="shared" si="61"/>
        <v>47188116.410000004</v>
      </c>
      <c r="H103" s="6">
        <f t="shared" si="61"/>
        <v>69777145.829999998</v>
      </c>
      <c r="I103" s="6">
        <f t="shared" si="61"/>
        <v>116965262.23999999</v>
      </c>
      <c r="J103" s="6">
        <f t="shared" si="61"/>
        <v>455962504.97999996</v>
      </c>
      <c r="K103" s="38">
        <f t="shared" ref="K103" si="62">IF(E103=0,"NA",J103/E103)</f>
        <v>0.79584640694315267</v>
      </c>
      <c r="L103" s="38">
        <f t="shared" ref="L103" si="63">IF(E103=0,"NA",(  ( F103 - (E103/$L$6)) / (E103/$L$6)))</f>
        <v>-0.99430043716358041</v>
      </c>
      <c r="M103" s="38">
        <f t="shared" ref="M103" si="64">IF(E103=0,"NA",(  ( G103 - ($M$6*(E103/12))) / ($M$6*(E103/12))))</f>
        <v>-0.90116426025786223</v>
      </c>
    </row>
  </sheetData>
  <autoFilter ref="A7:M103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1"/>
  <sheetViews>
    <sheetView workbookViewId="0">
      <pane ySplit="7" topLeftCell="A8" activePane="bottomLeft" state="frozen"/>
      <selection activeCell="M7" sqref="M7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7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8">
        <v>45046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10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6" customFormat="1" x14ac:dyDescent="0.2">
      <c r="A8" s="16" t="s">
        <v>45</v>
      </c>
      <c r="B8" s="16" t="s">
        <v>533</v>
      </c>
      <c r="C8" s="16" t="s">
        <v>534</v>
      </c>
      <c r="D8" s="46">
        <v>6280875</v>
      </c>
      <c r="E8" s="46">
        <v>6280875</v>
      </c>
      <c r="F8" s="46">
        <v>-413.42999999999665</v>
      </c>
      <c r="G8" s="46">
        <v>186118.91000000003</v>
      </c>
      <c r="H8" s="46">
        <v>0</v>
      </c>
      <c r="I8" s="46">
        <f t="shared" ref="I8" si="0">SUM(G8:H8)</f>
        <v>186118.91000000003</v>
      </c>
      <c r="J8" s="46">
        <f t="shared" ref="J8" si="1">E8-I8</f>
        <v>6094756.0899999999</v>
      </c>
      <c r="K8" s="41">
        <f t="shared" ref="K8" si="2">IF(E8=0,"NA",J8/E8)</f>
        <v>0.97036735964336174</v>
      </c>
      <c r="L8" s="41">
        <f t="shared" ref="L8" si="3">IF(E8=0,"NA",(  ( F8 - (E8/$L$6)) / (E8/$L$6)))</f>
        <v>-1.0000658236312616</v>
      </c>
      <c r="M8" s="41">
        <f t="shared" ref="M8" si="4">IF(E8=0,"NA",(  ( G8 - ($M$6*(E8/12))) / ($M$6*(E8/12))))</f>
        <v>-0.96444083157203409</v>
      </c>
      <c r="R8" s="44"/>
      <c r="S8" s="44"/>
      <c r="T8" s="44"/>
      <c r="U8" s="44"/>
      <c r="V8" s="44"/>
    </row>
    <row r="9" spans="1:38" s="16" customFormat="1" x14ac:dyDescent="0.2">
      <c r="B9" s="16" t="s">
        <v>535</v>
      </c>
      <c r="C9" s="16" t="s">
        <v>536</v>
      </c>
      <c r="D9" s="46">
        <v>3371803</v>
      </c>
      <c r="E9" s="46">
        <v>3371803</v>
      </c>
      <c r="F9" s="46">
        <v>107.89999999999999</v>
      </c>
      <c r="G9" s="46">
        <v>883.56999999999994</v>
      </c>
      <c r="H9" s="46">
        <v>0</v>
      </c>
      <c r="I9" s="46">
        <f t="shared" ref="I9:I42" si="5">SUM(G9:H9)</f>
        <v>883.56999999999994</v>
      </c>
      <c r="J9" s="46">
        <f t="shared" ref="J9:J42" si="6">E9-I9</f>
        <v>3370919.43</v>
      </c>
      <c r="K9" s="41">
        <f t="shared" ref="K9:K42" si="7">IF(E9=0,"NA",J9/E9)</f>
        <v>0.99973795325527626</v>
      </c>
      <c r="L9" s="41">
        <f t="shared" ref="L9:L42" si="8">IF(E9=0,"NA",(  ( F9 - (E9/$L$6)) / (E9/$L$6)))</f>
        <v>-0.99996799931668612</v>
      </c>
      <c r="M9" s="41">
        <f t="shared" ref="M9:M42" si="9">IF(E9=0,"NA",(  ( G9 - ($M$6*(E9/12))) / ($M$6*(E9/12))))</f>
        <v>-0.99968554390633146</v>
      </c>
      <c r="R9" s="44"/>
      <c r="S9" s="44"/>
      <c r="T9" s="44"/>
      <c r="U9" s="44"/>
      <c r="V9" s="44"/>
    </row>
    <row r="10" spans="1:38" s="16" customFormat="1" x14ac:dyDescent="0.2">
      <c r="B10" s="16" t="s">
        <v>537</v>
      </c>
      <c r="C10" s="16" t="s">
        <v>538</v>
      </c>
      <c r="D10" s="46">
        <v>803709</v>
      </c>
      <c r="E10" s="46">
        <v>803709</v>
      </c>
      <c r="F10" s="46">
        <v>0</v>
      </c>
      <c r="G10" s="46">
        <v>292.20000000005564</v>
      </c>
      <c r="H10" s="46">
        <v>0</v>
      </c>
      <c r="I10" s="46">
        <f t="shared" ref="I10:I26" si="10">SUM(G10:H10)</f>
        <v>292.20000000005564</v>
      </c>
      <c r="J10" s="46">
        <f t="shared" ref="J10:J26" si="11">E10-I10</f>
        <v>803416.79999999993</v>
      </c>
      <c r="K10" s="41">
        <f t="shared" ref="K10:K26" si="12">IF(E10=0,"NA",J10/E10)</f>
        <v>0.9996364355755627</v>
      </c>
      <c r="L10" s="41">
        <f t="shared" ref="L10:L26" si="13">IF(E10=0,"NA",(  ( F10 - (E10/$L$6)) / (E10/$L$6)))</f>
        <v>-1</v>
      </c>
      <c r="M10" s="41">
        <f t="shared" ref="M10:M26" si="14">IF(E10=0,"NA",(  ( G10 - ($M$6*(E10/12))) / ($M$6*(E10/12))))</f>
        <v>-0.99956372269067528</v>
      </c>
      <c r="R10" s="44"/>
      <c r="S10" s="44"/>
      <c r="T10" s="44"/>
      <c r="U10" s="44"/>
      <c r="V10" s="44"/>
    </row>
    <row r="11" spans="1:38" s="16" customFormat="1" x14ac:dyDescent="0.2">
      <c r="B11" s="16" t="s">
        <v>539</v>
      </c>
      <c r="C11" s="16" t="s">
        <v>540</v>
      </c>
      <c r="D11" s="46">
        <v>401855</v>
      </c>
      <c r="E11" s="46">
        <v>401855</v>
      </c>
      <c r="F11" s="46">
        <v>305.52999999999997</v>
      </c>
      <c r="G11" s="46">
        <v>52984.369999999995</v>
      </c>
      <c r="H11" s="46">
        <v>0</v>
      </c>
      <c r="I11" s="46">
        <f t="shared" si="10"/>
        <v>52984.369999999995</v>
      </c>
      <c r="J11" s="46">
        <f t="shared" si="11"/>
        <v>348870.63</v>
      </c>
      <c r="K11" s="41">
        <f t="shared" si="12"/>
        <v>0.86815052693135586</v>
      </c>
      <c r="L11" s="41">
        <f t="shared" si="13"/>
        <v>-0.99923970088713587</v>
      </c>
      <c r="M11" s="41">
        <f t="shared" si="14"/>
        <v>-0.84178063231762701</v>
      </c>
      <c r="R11" s="44"/>
      <c r="S11" s="44"/>
      <c r="T11" s="44"/>
      <c r="U11" s="44"/>
      <c r="V11" s="44"/>
    </row>
    <row r="12" spans="1:38" s="16" customFormat="1" x14ac:dyDescent="0.2">
      <c r="B12" s="16" t="s">
        <v>68</v>
      </c>
      <c r="C12" s="16" t="s">
        <v>69</v>
      </c>
      <c r="D12" s="46">
        <v>836203.88</v>
      </c>
      <c r="E12" s="46">
        <v>836203.88</v>
      </c>
      <c r="F12" s="46">
        <v>259596.13</v>
      </c>
      <c r="G12" s="46">
        <v>2480322.8299999996</v>
      </c>
      <c r="H12" s="46">
        <v>0</v>
      </c>
      <c r="I12" s="46">
        <f t="shared" si="10"/>
        <v>2480322.8299999996</v>
      </c>
      <c r="J12" s="46">
        <f t="shared" si="11"/>
        <v>-1644118.9499999997</v>
      </c>
      <c r="K12" s="41">
        <f t="shared" si="12"/>
        <v>-1.9661699608473471</v>
      </c>
      <c r="L12" s="41">
        <f t="shared" si="13"/>
        <v>-0.68955402359529827</v>
      </c>
      <c r="M12" s="41">
        <f t="shared" si="14"/>
        <v>2.5594039530168162</v>
      </c>
      <c r="R12" s="44"/>
      <c r="S12" s="44"/>
      <c r="T12" s="44"/>
      <c r="U12" s="44"/>
      <c r="V12" s="44"/>
    </row>
    <row r="13" spans="1:38" s="16" customFormat="1" x14ac:dyDescent="0.2">
      <c r="B13" s="16" t="s">
        <v>541</v>
      </c>
      <c r="C13" s="16" t="s">
        <v>542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f t="shared" si="10"/>
        <v>0</v>
      </c>
      <c r="J13" s="46">
        <f t="shared" si="11"/>
        <v>0</v>
      </c>
      <c r="K13" s="41" t="str">
        <f t="shared" si="12"/>
        <v>NA</v>
      </c>
      <c r="L13" s="41" t="str">
        <f t="shared" si="13"/>
        <v>NA</v>
      </c>
      <c r="M13" s="41" t="str">
        <f t="shared" si="14"/>
        <v>NA</v>
      </c>
      <c r="R13" s="44"/>
      <c r="S13" s="44"/>
      <c r="T13" s="44"/>
      <c r="U13" s="44"/>
      <c r="V13" s="44"/>
    </row>
    <row r="14" spans="1:38" s="16" customFormat="1" x14ac:dyDescent="0.2">
      <c r="B14" s="16" t="s">
        <v>543</v>
      </c>
      <c r="C14" s="16" t="s">
        <v>544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f t="shared" si="10"/>
        <v>0</v>
      </c>
      <c r="J14" s="46">
        <f t="shared" si="11"/>
        <v>0</v>
      </c>
      <c r="K14" s="41" t="str">
        <f t="shared" si="12"/>
        <v>NA</v>
      </c>
      <c r="L14" s="41" t="str">
        <f t="shared" si="13"/>
        <v>NA</v>
      </c>
      <c r="M14" s="41" t="str">
        <f t="shared" si="14"/>
        <v>NA</v>
      </c>
      <c r="R14" s="44"/>
      <c r="S14" s="44"/>
      <c r="T14" s="44"/>
      <c r="U14" s="44"/>
      <c r="V14" s="44"/>
    </row>
    <row r="15" spans="1:38" s="16" customFormat="1" x14ac:dyDescent="0.2">
      <c r="B15" s="16" t="s">
        <v>545</v>
      </c>
      <c r="C15" s="16" t="s">
        <v>544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f t="shared" si="10"/>
        <v>0</v>
      </c>
      <c r="J15" s="46">
        <f t="shared" si="11"/>
        <v>0</v>
      </c>
      <c r="K15" s="41" t="str">
        <f t="shared" si="12"/>
        <v>NA</v>
      </c>
      <c r="L15" s="41" t="str">
        <f t="shared" si="13"/>
        <v>NA</v>
      </c>
      <c r="M15" s="41" t="str">
        <f t="shared" si="14"/>
        <v>NA</v>
      </c>
      <c r="R15" s="44"/>
      <c r="S15" s="44"/>
      <c r="T15" s="44"/>
      <c r="U15" s="44"/>
      <c r="V15" s="44"/>
    </row>
    <row r="16" spans="1:38" s="16" customFormat="1" x14ac:dyDescent="0.2">
      <c r="A16" s="73" t="s">
        <v>76</v>
      </c>
      <c r="B16" s="73"/>
      <c r="C16" s="73"/>
      <c r="D16" s="74">
        <v>11694445.880000001</v>
      </c>
      <c r="E16" s="74">
        <v>11694445.880000001</v>
      </c>
      <c r="F16" s="74">
        <v>259596.13</v>
      </c>
      <c r="G16" s="74">
        <v>2720601.88</v>
      </c>
      <c r="H16" s="74">
        <v>0</v>
      </c>
      <c r="I16" s="74">
        <f t="shared" si="10"/>
        <v>2720601.88</v>
      </c>
      <c r="J16" s="74">
        <f t="shared" si="11"/>
        <v>8973844</v>
      </c>
      <c r="K16" s="75">
        <f t="shared" si="12"/>
        <v>0.76735948775026519</v>
      </c>
      <c r="L16" s="75">
        <f t="shared" si="13"/>
        <v>-0.97780175882946574</v>
      </c>
      <c r="M16" s="75">
        <f t="shared" si="14"/>
        <v>-0.72083138530031832</v>
      </c>
      <c r="R16" s="44"/>
      <c r="S16" s="44"/>
      <c r="T16" s="44"/>
      <c r="U16" s="44"/>
      <c r="V16" s="44"/>
    </row>
    <row r="17" spans="1:22" s="16" customFormat="1" x14ac:dyDescent="0.2">
      <c r="A17" s="16" t="s">
        <v>19</v>
      </c>
      <c r="B17" s="16" t="s">
        <v>20</v>
      </c>
      <c r="C17" s="16" t="s">
        <v>21</v>
      </c>
      <c r="D17" s="46">
        <v>0</v>
      </c>
      <c r="E17" s="46">
        <v>0</v>
      </c>
      <c r="F17" s="46">
        <v>19630.02</v>
      </c>
      <c r="G17" s="46">
        <v>142116.47</v>
      </c>
      <c r="H17" s="46">
        <v>0</v>
      </c>
      <c r="I17" s="46">
        <f t="shared" si="10"/>
        <v>142116.47</v>
      </c>
      <c r="J17" s="46">
        <f t="shared" si="11"/>
        <v>-142116.47</v>
      </c>
      <c r="K17" s="41" t="str">
        <f t="shared" si="12"/>
        <v>NA</v>
      </c>
      <c r="L17" s="41" t="str">
        <f t="shared" si="13"/>
        <v>NA</v>
      </c>
      <c r="M17" s="41" t="str">
        <f t="shared" si="14"/>
        <v>NA</v>
      </c>
      <c r="R17" s="44"/>
      <c r="S17" s="44"/>
      <c r="T17" s="44"/>
      <c r="U17" s="44"/>
      <c r="V17" s="44"/>
    </row>
    <row r="18" spans="1:22" s="16" customFormat="1" x14ac:dyDescent="0.2">
      <c r="A18" s="73" t="s">
        <v>22</v>
      </c>
      <c r="B18" s="73"/>
      <c r="C18" s="73"/>
      <c r="D18" s="74">
        <v>0</v>
      </c>
      <c r="E18" s="74">
        <v>0</v>
      </c>
      <c r="F18" s="74">
        <v>19630.02</v>
      </c>
      <c r="G18" s="74">
        <v>142116.47</v>
      </c>
      <c r="H18" s="74">
        <v>0</v>
      </c>
      <c r="I18" s="74">
        <f t="shared" si="10"/>
        <v>142116.47</v>
      </c>
      <c r="J18" s="74">
        <f t="shared" si="11"/>
        <v>-142116.47</v>
      </c>
      <c r="K18" s="75" t="str">
        <f t="shared" si="12"/>
        <v>NA</v>
      </c>
      <c r="L18" s="75" t="str">
        <f t="shared" si="13"/>
        <v>NA</v>
      </c>
      <c r="M18" s="75" t="str">
        <f t="shared" si="14"/>
        <v>NA</v>
      </c>
      <c r="R18" s="44"/>
      <c r="S18" s="44"/>
      <c r="T18" s="44"/>
      <c r="U18" s="44"/>
      <c r="V18" s="44"/>
    </row>
    <row r="19" spans="1:22" s="16" customFormat="1" x14ac:dyDescent="0.2">
      <c r="A19" s="16" t="s">
        <v>77</v>
      </c>
      <c r="B19" s="16" t="s">
        <v>78</v>
      </c>
      <c r="C19" s="16" t="s">
        <v>79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f t="shared" si="10"/>
        <v>0</v>
      </c>
      <c r="J19" s="46">
        <f t="shared" si="11"/>
        <v>0</v>
      </c>
      <c r="K19" s="41" t="str">
        <f t="shared" si="12"/>
        <v>NA</v>
      </c>
      <c r="L19" s="41" t="str">
        <f t="shared" si="13"/>
        <v>NA</v>
      </c>
      <c r="M19" s="41" t="str">
        <f t="shared" si="14"/>
        <v>NA</v>
      </c>
      <c r="R19" s="44"/>
      <c r="S19" s="44"/>
      <c r="T19" s="44"/>
      <c r="U19" s="44"/>
      <c r="V19" s="44"/>
    </row>
    <row r="20" spans="1:22" s="16" customFormat="1" x14ac:dyDescent="0.2">
      <c r="B20" s="16" t="s">
        <v>546</v>
      </c>
      <c r="C20" s="16" t="s">
        <v>547</v>
      </c>
      <c r="D20" s="46">
        <v>1214494</v>
      </c>
      <c r="E20" s="46">
        <v>1214494</v>
      </c>
      <c r="F20" s="46">
        <v>60627.999999999978</v>
      </c>
      <c r="G20" s="46">
        <v>808363.99999999953</v>
      </c>
      <c r="H20" s="46">
        <v>0</v>
      </c>
      <c r="I20" s="46">
        <f t="shared" si="10"/>
        <v>808363.99999999953</v>
      </c>
      <c r="J20" s="46">
        <f t="shared" si="11"/>
        <v>406130.00000000047</v>
      </c>
      <c r="K20" s="41">
        <f t="shared" si="12"/>
        <v>0.33440264011184945</v>
      </c>
      <c r="L20" s="41">
        <f t="shared" si="13"/>
        <v>-0.95007962163666515</v>
      </c>
      <c r="M20" s="41">
        <f t="shared" si="14"/>
        <v>-0.20128316813421926</v>
      </c>
      <c r="R20" s="44"/>
      <c r="S20" s="44"/>
      <c r="T20" s="44"/>
      <c r="U20" s="44"/>
      <c r="V20" s="44"/>
    </row>
    <row r="21" spans="1:22" s="16" customFormat="1" x14ac:dyDescent="0.2">
      <c r="A21" s="73" t="s">
        <v>98</v>
      </c>
      <c r="B21" s="73"/>
      <c r="C21" s="73"/>
      <c r="D21" s="74">
        <v>1214494</v>
      </c>
      <c r="E21" s="74">
        <v>1214494</v>
      </c>
      <c r="F21" s="74">
        <v>60627.999999999978</v>
      </c>
      <c r="G21" s="74">
        <v>808363.99999999953</v>
      </c>
      <c r="H21" s="74">
        <v>0</v>
      </c>
      <c r="I21" s="74">
        <f t="shared" si="10"/>
        <v>808363.99999999953</v>
      </c>
      <c r="J21" s="74">
        <f t="shared" si="11"/>
        <v>406130.00000000047</v>
      </c>
      <c r="K21" s="75">
        <f t="shared" si="12"/>
        <v>0.33440264011184945</v>
      </c>
      <c r="L21" s="75">
        <f t="shared" si="13"/>
        <v>-0.95007962163666515</v>
      </c>
      <c r="M21" s="75">
        <f t="shared" si="14"/>
        <v>-0.20128316813421926</v>
      </c>
      <c r="R21" s="44"/>
      <c r="S21" s="44"/>
      <c r="T21" s="44"/>
      <c r="U21" s="44"/>
      <c r="V21" s="44"/>
    </row>
    <row r="22" spans="1:22" s="16" customFormat="1" x14ac:dyDescent="0.2">
      <c r="A22" s="16" t="s">
        <v>501</v>
      </c>
      <c r="B22" s="16" t="s">
        <v>548</v>
      </c>
      <c r="C22" s="16" t="s">
        <v>549</v>
      </c>
      <c r="D22" s="46">
        <v>26631649.120000001</v>
      </c>
      <c r="E22" s="46">
        <v>26631649.120000001</v>
      </c>
      <c r="F22" s="46">
        <v>3190319.9300000006</v>
      </c>
      <c r="G22" s="46">
        <v>32987609.920000009</v>
      </c>
      <c r="H22" s="46">
        <v>0</v>
      </c>
      <c r="I22" s="46">
        <f t="shared" si="10"/>
        <v>32987609.920000009</v>
      </c>
      <c r="J22" s="46">
        <f t="shared" si="11"/>
        <v>-6355960.8000000082</v>
      </c>
      <c r="K22" s="41">
        <f t="shared" si="12"/>
        <v>-0.23866193082375697</v>
      </c>
      <c r="L22" s="41">
        <f t="shared" si="13"/>
        <v>-0.88020569377342417</v>
      </c>
      <c r="M22" s="41">
        <f t="shared" si="14"/>
        <v>0.48639431698850838</v>
      </c>
      <c r="R22" s="44"/>
      <c r="S22" s="44"/>
      <c r="T22" s="44"/>
      <c r="U22" s="44"/>
      <c r="V22" s="44"/>
    </row>
    <row r="23" spans="1:22" s="16" customFormat="1" x14ac:dyDescent="0.2">
      <c r="B23" s="16" t="s">
        <v>550</v>
      </c>
      <c r="C23" s="16" t="s">
        <v>551</v>
      </c>
      <c r="D23" s="46">
        <v>19423204</v>
      </c>
      <c r="E23" s="46">
        <v>19423204</v>
      </c>
      <c r="F23" s="46">
        <v>1043639.0899999997</v>
      </c>
      <c r="G23" s="46">
        <v>10805028.560000002</v>
      </c>
      <c r="H23" s="46">
        <v>0</v>
      </c>
      <c r="I23" s="46">
        <f t="shared" si="10"/>
        <v>10805028.560000002</v>
      </c>
      <c r="J23" s="46">
        <f t="shared" si="11"/>
        <v>8618175.4399999976</v>
      </c>
      <c r="K23" s="41">
        <f t="shared" si="12"/>
        <v>0.44370513948162194</v>
      </c>
      <c r="L23" s="41">
        <f t="shared" si="13"/>
        <v>-0.94626843799817995</v>
      </c>
      <c r="M23" s="41">
        <f t="shared" si="14"/>
        <v>-0.3324461673779463</v>
      </c>
      <c r="R23" s="44"/>
      <c r="S23" s="44"/>
      <c r="T23" s="44"/>
      <c r="U23" s="44"/>
      <c r="V23" s="44"/>
    </row>
    <row r="24" spans="1:22" s="16" customFormat="1" x14ac:dyDescent="0.2">
      <c r="B24" s="16" t="s">
        <v>552</v>
      </c>
      <c r="C24" s="16" t="s">
        <v>553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f t="shared" si="10"/>
        <v>0</v>
      </c>
      <c r="J24" s="46">
        <f t="shared" si="11"/>
        <v>0</v>
      </c>
      <c r="K24" s="41" t="str">
        <f t="shared" si="12"/>
        <v>NA</v>
      </c>
      <c r="L24" s="41" t="str">
        <f t="shared" si="13"/>
        <v>NA</v>
      </c>
      <c r="M24" s="41" t="str">
        <f t="shared" si="14"/>
        <v>NA</v>
      </c>
      <c r="R24" s="44"/>
      <c r="S24" s="44"/>
      <c r="T24" s="44"/>
      <c r="U24" s="44"/>
      <c r="V24" s="44"/>
    </row>
    <row r="25" spans="1:22" s="16" customFormat="1" x14ac:dyDescent="0.2">
      <c r="B25" s="16" t="s">
        <v>554</v>
      </c>
      <c r="C25" s="16" t="s">
        <v>555</v>
      </c>
      <c r="D25" s="46">
        <v>366134</v>
      </c>
      <c r="E25" s="46">
        <v>366134</v>
      </c>
      <c r="F25" s="46">
        <v>39854.69999999999</v>
      </c>
      <c r="G25" s="46">
        <v>450478.98</v>
      </c>
      <c r="H25" s="46">
        <v>0</v>
      </c>
      <c r="I25" s="46">
        <f t="shared" si="10"/>
        <v>450478.98</v>
      </c>
      <c r="J25" s="46">
        <f t="shared" si="11"/>
        <v>-84344.979999999981</v>
      </c>
      <c r="K25" s="41">
        <f t="shared" si="12"/>
        <v>-0.23036642322209896</v>
      </c>
      <c r="L25" s="41">
        <f t="shared" si="13"/>
        <v>-0.89114723024903453</v>
      </c>
      <c r="M25" s="41">
        <f t="shared" si="14"/>
        <v>0.47643970786651868</v>
      </c>
      <c r="R25" s="44"/>
      <c r="S25" s="44"/>
      <c r="T25" s="44"/>
      <c r="U25" s="44"/>
      <c r="V25" s="44"/>
    </row>
    <row r="26" spans="1:22" s="16" customFormat="1" x14ac:dyDescent="0.2">
      <c r="B26" s="16" t="s">
        <v>502</v>
      </c>
      <c r="C26" s="16" t="s">
        <v>503</v>
      </c>
      <c r="D26" s="46">
        <v>50000</v>
      </c>
      <c r="E26" s="46">
        <v>50000</v>
      </c>
      <c r="F26" s="46">
        <v>0</v>
      </c>
      <c r="G26" s="46">
        <v>0</v>
      </c>
      <c r="H26" s="46">
        <v>0</v>
      </c>
      <c r="I26" s="46">
        <f t="shared" si="10"/>
        <v>0</v>
      </c>
      <c r="J26" s="46">
        <f t="shared" si="11"/>
        <v>50000</v>
      </c>
      <c r="K26" s="41">
        <f t="shared" si="12"/>
        <v>1</v>
      </c>
      <c r="L26" s="41">
        <f t="shared" si="13"/>
        <v>-1</v>
      </c>
      <c r="M26" s="41">
        <f t="shared" si="14"/>
        <v>-1</v>
      </c>
      <c r="R26" s="44"/>
      <c r="S26" s="44"/>
      <c r="T26" s="44"/>
      <c r="U26" s="44"/>
      <c r="V26" s="44"/>
    </row>
    <row r="27" spans="1:22" s="16" customFormat="1" x14ac:dyDescent="0.2">
      <c r="B27" s="16" t="s">
        <v>504</v>
      </c>
      <c r="C27" s="16" t="s">
        <v>505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f t="shared" si="5"/>
        <v>0</v>
      </c>
      <c r="J27" s="46">
        <f t="shared" si="6"/>
        <v>0</v>
      </c>
      <c r="K27" s="41" t="str">
        <f t="shared" si="7"/>
        <v>NA</v>
      </c>
      <c r="L27" s="41" t="str">
        <f t="shared" si="8"/>
        <v>NA</v>
      </c>
      <c r="M27" s="41" t="str">
        <f t="shared" si="9"/>
        <v>NA</v>
      </c>
      <c r="R27" s="44"/>
      <c r="S27" s="44"/>
      <c r="T27" s="44"/>
      <c r="U27" s="44"/>
      <c r="V27" s="44"/>
    </row>
    <row r="28" spans="1:22" s="16" customFormat="1" x14ac:dyDescent="0.2">
      <c r="B28" s="16" t="s">
        <v>506</v>
      </c>
      <c r="C28" s="16" t="s">
        <v>507</v>
      </c>
      <c r="D28" s="46">
        <v>0</v>
      </c>
      <c r="E28" s="46">
        <v>0</v>
      </c>
      <c r="F28" s="46">
        <v>0</v>
      </c>
      <c r="G28" s="46">
        <v>2471543.63</v>
      </c>
      <c r="H28" s="46">
        <v>0</v>
      </c>
      <c r="I28" s="46">
        <f t="shared" si="5"/>
        <v>2471543.63</v>
      </c>
      <c r="J28" s="46">
        <f t="shared" si="6"/>
        <v>-2471543.63</v>
      </c>
      <c r="K28" s="41" t="str">
        <f t="shared" si="7"/>
        <v>NA</v>
      </c>
      <c r="L28" s="41" t="str">
        <f t="shared" si="8"/>
        <v>NA</v>
      </c>
      <c r="M28" s="41" t="str">
        <f t="shared" si="9"/>
        <v>NA</v>
      </c>
      <c r="R28" s="44"/>
      <c r="S28" s="44"/>
      <c r="T28" s="44"/>
      <c r="U28" s="44"/>
      <c r="V28" s="44"/>
    </row>
    <row r="29" spans="1:22" s="16" customFormat="1" x14ac:dyDescent="0.2">
      <c r="B29" s="16" t="s">
        <v>556</v>
      </c>
      <c r="C29" s="16" t="s">
        <v>557</v>
      </c>
      <c r="D29" s="46">
        <v>6920828</v>
      </c>
      <c r="E29" s="46">
        <v>6920828</v>
      </c>
      <c r="F29" s="46">
        <v>330701.11000000004</v>
      </c>
      <c r="G29" s="46">
        <v>7861583.1699999981</v>
      </c>
      <c r="H29" s="46">
        <v>0</v>
      </c>
      <c r="I29" s="46">
        <f t="shared" si="5"/>
        <v>7861583.1699999981</v>
      </c>
      <c r="J29" s="46">
        <f t="shared" si="6"/>
        <v>-940755.16999999806</v>
      </c>
      <c r="K29" s="41">
        <f t="shared" si="7"/>
        <v>-0.13593101432371937</v>
      </c>
      <c r="L29" s="41">
        <f t="shared" si="8"/>
        <v>-0.95221653969727316</v>
      </c>
      <c r="M29" s="41">
        <f t="shared" si="9"/>
        <v>0.3631172171884634</v>
      </c>
      <c r="R29" s="44"/>
      <c r="S29" s="44"/>
      <c r="T29" s="44"/>
      <c r="U29" s="44"/>
      <c r="V29" s="44"/>
    </row>
    <row r="30" spans="1:22" s="16" customFormat="1" x14ac:dyDescent="0.2">
      <c r="B30" s="16" t="s">
        <v>558</v>
      </c>
      <c r="C30" s="16" t="s">
        <v>559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f t="shared" si="5"/>
        <v>0</v>
      </c>
      <c r="J30" s="46">
        <f t="shared" si="6"/>
        <v>0</v>
      </c>
      <c r="K30" s="41" t="str">
        <f t="shared" si="7"/>
        <v>NA</v>
      </c>
      <c r="L30" s="41" t="str">
        <f t="shared" si="8"/>
        <v>NA</v>
      </c>
      <c r="M30" s="41" t="str">
        <f t="shared" si="9"/>
        <v>NA</v>
      </c>
      <c r="R30" s="44"/>
      <c r="S30" s="44"/>
      <c r="T30" s="44"/>
      <c r="U30" s="44"/>
      <c r="V30" s="44"/>
    </row>
    <row r="31" spans="1:22" s="16" customFormat="1" x14ac:dyDescent="0.2">
      <c r="B31" s="16" t="s">
        <v>560</v>
      </c>
      <c r="C31" s="16" t="s">
        <v>561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 t="shared" si="5"/>
        <v>0</v>
      </c>
      <c r="J31" s="46">
        <f t="shared" si="6"/>
        <v>0</v>
      </c>
      <c r="K31" s="41" t="str">
        <f t="shared" si="7"/>
        <v>NA</v>
      </c>
      <c r="L31" s="41" t="str">
        <f t="shared" si="8"/>
        <v>NA</v>
      </c>
      <c r="M31" s="41" t="str">
        <f t="shared" si="9"/>
        <v>NA</v>
      </c>
      <c r="R31" s="44"/>
      <c r="S31" s="44"/>
      <c r="T31" s="44"/>
      <c r="U31" s="44"/>
      <c r="V31" s="44"/>
    </row>
    <row r="32" spans="1:22" s="16" customFormat="1" x14ac:dyDescent="0.2">
      <c r="B32" s="16" t="s">
        <v>562</v>
      </c>
      <c r="C32" s="16" t="s">
        <v>563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f t="shared" si="5"/>
        <v>0</v>
      </c>
      <c r="J32" s="46">
        <f t="shared" si="6"/>
        <v>0</v>
      </c>
      <c r="K32" s="41" t="str">
        <f t="shared" si="7"/>
        <v>NA</v>
      </c>
      <c r="L32" s="41" t="str">
        <f t="shared" si="8"/>
        <v>NA</v>
      </c>
      <c r="M32" s="41" t="str">
        <f t="shared" si="9"/>
        <v>NA</v>
      </c>
      <c r="R32" s="44"/>
      <c r="S32" s="44"/>
      <c r="T32" s="44"/>
      <c r="U32" s="44"/>
      <c r="V32" s="44"/>
    </row>
    <row r="33" spans="1:38" s="16" customFormat="1" x14ac:dyDescent="0.2">
      <c r="B33" s="16" t="s">
        <v>564</v>
      </c>
      <c r="C33" s="16" t="s">
        <v>565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f t="shared" si="5"/>
        <v>0</v>
      </c>
      <c r="J33" s="46">
        <f t="shared" si="6"/>
        <v>0</v>
      </c>
      <c r="K33" s="41" t="str">
        <f t="shared" si="7"/>
        <v>NA</v>
      </c>
      <c r="L33" s="41" t="str">
        <f t="shared" si="8"/>
        <v>NA</v>
      </c>
      <c r="M33" s="41" t="str">
        <f t="shared" si="9"/>
        <v>NA</v>
      </c>
      <c r="R33" s="44"/>
      <c r="S33" s="44"/>
      <c r="T33" s="44"/>
      <c r="U33" s="44"/>
      <c r="V33" s="44"/>
    </row>
    <row r="34" spans="1:38" s="16" customFormat="1" x14ac:dyDescent="0.2">
      <c r="B34" s="16" t="s">
        <v>566</v>
      </c>
      <c r="C34" s="16" t="s">
        <v>567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f t="shared" si="5"/>
        <v>0</v>
      </c>
      <c r="J34" s="46">
        <f t="shared" si="6"/>
        <v>0</v>
      </c>
      <c r="K34" s="41" t="str">
        <f t="shared" si="7"/>
        <v>NA</v>
      </c>
      <c r="L34" s="41" t="str">
        <f t="shared" si="8"/>
        <v>NA</v>
      </c>
      <c r="M34" s="41" t="str">
        <f t="shared" si="9"/>
        <v>NA</v>
      </c>
      <c r="R34" s="44"/>
      <c r="S34" s="44"/>
      <c r="T34" s="44"/>
      <c r="U34" s="44"/>
      <c r="V34" s="44"/>
    </row>
    <row r="35" spans="1:38" s="16" customFormat="1" x14ac:dyDescent="0.2">
      <c r="B35" s="16" t="s">
        <v>568</v>
      </c>
      <c r="C35" s="16" t="s">
        <v>569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f t="shared" si="5"/>
        <v>0</v>
      </c>
      <c r="J35" s="46">
        <f t="shared" si="6"/>
        <v>0</v>
      </c>
      <c r="K35" s="41" t="str">
        <f t="shared" si="7"/>
        <v>NA</v>
      </c>
      <c r="L35" s="41" t="str">
        <f t="shared" si="8"/>
        <v>NA</v>
      </c>
      <c r="M35" s="41" t="str">
        <f t="shared" si="9"/>
        <v>NA</v>
      </c>
      <c r="R35" s="44"/>
      <c r="S35" s="44"/>
      <c r="T35" s="44"/>
      <c r="U35" s="44"/>
      <c r="V35" s="44"/>
    </row>
    <row r="36" spans="1:38" s="16" customFormat="1" x14ac:dyDescent="0.2">
      <c r="B36" s="16" t="s">
        <v>570</v>
      </c>
      <c r="C36" s="16" t="s">
        <v>571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f t="shared" si="5"/>
        <v>0</v>
      </c>
      <c r="J36" s="46">
        <f t="shared" si="6"/>
        <v>0</v>
      </c>
      <c r="K36" s="41" t="str">
        <f t="shared" si="7"/>
        <v>NA</v>
      </c>
      <c r="L36" s="41" t="str">
        <f t="shared" si="8"/>
        <v>NA</v>
      </c>
      <c r="M36" s="41" t="str">
        <f t="shared" si="9"/>
        <v>NA</v>
      </c>
      <c r="R36" s="44"/>
      <c r="S36" s="44"/>
      <c r="T36" s="44"/>
      <c r="U36" s="44"/>
      <c r="V36" s="44"/>
    </row>
    <row r="37" spans="1:38" s="16" customFormat="1" x14ac:dyDescent="0.2">
      <c r="B37" s="16" t="s">
        <v>572</v>
      </c>
      <c r="C37" s="16" t="s">
        <v>573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f t="shared" si="5"/>
        <v>0</v>
      </c>
      <c r="J37" s="46">
        <f t="shared" si="6"/>
        <v>0</v>
      </c>
      <c r="K37" s="41" t="str">
        <f t="shared" si="7"/>
        <v>NA</v>
      </c>
      <c r="L37" s="41" t="str">
        <f t="shared" si="8"/>
        <v>NA</v>
      </c>
      <c r="M37" s="41" t="str">
        <f t="shared" si="9"/>
        <v>NA</v>
      </c>
      <c r="R37" s="44"/>
      <c r="S37" s="44"/>
      <c r="T37" s="44"/>
      <c r="U37" s="44"/>
      <c r="V37" s="44"/>
    </row>
    <row r="38" spans="1:38" s="16" customFormat="1" x14ac:dyDescent="0.2">
      <c r="B38" s="16" t="s">
        <v>574</v>
      </c>
      <c r="C38" s="16" t="s">
        <v>575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f t="shared" si="5"/>
        <v>0</v>
      </c>
      <c r="J38" s="46">
        <f t="shared" si="6"/>
        <v>0</v>
      </c>
      <c r="K38" s="41" t="str">
        <f t="shared" si="7"/>
        <v>NA</v>
      </c>
      <c r="L38" s="41" t="str">
        <f t="shared" si="8"/>
        <v>NA</v>
      </c>
      <c r="M38" s="41" t="str">
        <f t="shared" si="9"/>
        <v>NA</v>
      </c>
      <c r="R38" s="44"/>
      <c r="S38" s="44"/>
      <c r="T38" s="44"/>
      <c r="U38" s="44"/>
      <c r="V38" s="44"/>
    </row>
    <row r="39" spans="1:38" s="16" customFormat="1" x14ac:dyDescent="0.2">
      <c r="A39" s="73" t="s">
        <v>514</v>
      </c>
      <c r="B39" s="73"/>
      <c r="C39" s="73"/>
      <c r="D39" s="74">
        <v>53391815.120000005</v>
      </c>
      <c r="E39" s="74">
        <v>53391815.120000005</v>
      </c>
      <c r="F39" s="74">
        <v>4604514.830000001</v>
      </c>
      <c r="G39" s="74">
        <v>54576244.260000005</v>
      </c>
      <c r="H39" s="74">
        <v>0</v>
      </c>
      <c r="I39" s="74">
        <f t="shared" si="5"/>
        <v>54576244.260000005</v>
      </c>
      <c r="J39" s="74">
        <f t="shared" si="6"/>
        <v>-1184429.1400000006</v>
      </c>
      <c r="K39" s="75">
        <f t="shared" si="7"/>
        <v>-2.2183721181569759E-2</v>
      </c>
      <c r="L39" s="75">
        <f t="shared" si="8"/>
        <v>-0.91375991208294405</v>
      </c>
      <c r="M39" s="75">
        <f t="shared" si="9"/>
        <v>0.22662046541788386</v>
      </c>
      <c r="R39" s="44"/>
      <c r="S39" s="44"/>
      <c r="T39" s="44"/>
      <c r="U39" s="44"/>
      <c r="V39" s="44"/>
    </row>
    <row r="40" spans="1:38" s="16" customFormat="1" x14ac:dyDescent="0.2">
      <c r="A40" s="16" t="s">
        <v>23</v>
      </c>
      <c r="B40" s="16" t="s">
        <v>24</v>
      </c>
      <c r="C40" s="16" t="s">
        <v>25</v>
      </c>
      <c r="D40" s="46">
        <v>2800000</v>
      </c>
      <c r="E40" s="46">
        <v>2800000</v>
      </c>
      <c r="F40" s="46">
        <v>0</v>
      </c>
      <c r="G40" s="46">
        <v>0</v>
      </c>
      <c r="H40" s="46">
        <v>0</v>
      </c>
      <c r="I40" s="46">
        <f t="shared" si="5"/>
        <v>0</v>
      </c>
      <c r="J40" s="46">
        <f t="shared" si="6"/>
        <v>2800000</v>
      </c>
      <c r="K40" s="41">
        <f t="shared" si="7"/>
        <v>1</v>
      </c>
      <c r="L40" s="41">
        <f t="shared" si="8"/>
        <v>-1</v>
      </c>
      <c r="M40" s="41">
        <f t="shared" si="9"/>
        <v>-1</v>
      </c>
      <c r="R40" s="44"/>
      <c r="S40" s="44"/>
      <c r="T40" s="44"/>
      <c r="U40" s="44"/>
      <c r="V40" s="44"/>
    </row>
    <row r="41" spans="1:38" s="16" customFormat="1" x14ac:dyDescent="0.2">
      <c r="B41" s="16" t="s">
        <v>576</v>
      </c>
      <c r="C41" s="16" t="s">
        <v>577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f t="shared" si="5"/>
        <v>0</v>
      </c>
      <c r="J41" s="46">
        <f t="shared" si="6"/>
        <v>0</v>
      </c>
      <c r="K41" s="41" t="str">
        <f t="shared" si="7"/>
        <v>NA</v>
      </c>
      <c r="L41" s="41" t="str">
        <f t="shared" si="8"/>
        <v>NA</v>
      </c>
      <c r="M41" s="41" t="str">
        <f t="shared" si="9"/>
        <v>NA</v>
      </c>
      <c r="R41" s="44"/>
      <c r="S41" s="44"/>
      <c r="T41" s="44"/>
      <c r="U41" s="44"/>
      <c r="V41" s="44"/>
    </row>
    <row r="42" spans="1:38" s="16" customFormat="1" x14ac:dyDescent="0.2">
      <c r="A42" s="73" t="s">
        <v>26</v>
      </c>
      <c r="B42" s="73"/>
      <c r="C42" s="73"/>
      <c r="D42" s="74">
        <v>2800000</v>
      </c>
      <c r="E42" s="74">
        <v>2800000</v>
      </c>
      <c r="F42" s="74">
        <v>0</v>
      </c>
      <c r="G42" s="74">
        <v>0</v>
      </c>
      <c r="H42" s="74">
        <v>0</v>
      </c>
      <c r="I42" s="74">
        <f t="shared" si="5"/>
        <v>0</v>
      </c>
      <c r="J42" s="74">
        <f t="shared" si="6"/>
        <v>2800000</v>
      </c>
      <c r="K42" s="75">
        <f t="shared" si="7"/>
        <v>1</v>
      </c>
      <c r="L42" s="75">
        <f t="shared" si="8"/>
        <v>-1</v>
      </c>
      <c r="M42" s="75">
        <f t="shared" si="9"/>
        <v>-1</v>
      </c>
      <c r="R42" s="44"/>
      <c r="S42" s="44"/>
      <c r="T42" s="44"/>
      <c r="U42" s="44"/>
      <c r="V42" s="44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28</v>
      </c>
      <c r="B44" s="32"/>
      <c r="C44" s="25"/>
      <c r="D44" s="6">
        <f>+D16+D18+D21+D39+D42</f>
        <v>69100755</v>
      </c>
      <c r="E44" s="6">
        <f t="shared" ref="E44:J44" si="15">+E16+E18+E21+E39+E42</f>
        <v>69100755</v>
      </c>
      <c r="F44" s="6">
        <f t="shared" si="15"/>
        <v>4944368.9800000014</v>
      </c>
      <c r="G44" s="6">
        <f t="shared" si="15"/>
        <v>58247326.610000007</v>
      </c>
      <c r="H44" s="6">
        <f t="shared" si="15"/>
        <v>0</v>
      </c>
      <c r="I44" s="6">
        <f t="shared" si="15"/>
        <v>58247326.610000007</v>
      </c>
      <c r="J44" s="6">
        <f t="shared" si="15"/>
        <v>10853428.389999999</v>
      </c>
      <c r="K44" s="38">
        <f t="shared" ref="K44:K90" si="16">IF(E44=0,"NA",J44/E44)</f>
        <v>0.15706671207861619</v>
      </c>
      <c r="L44" s="38">
        <f>IF(E44=0,"NA",(  ( F44 - (E44/$L$6)) / (E44/$L$6)))</f>
        <v>-0.92844696154188178</v>
      </c>
      <c r="M44" s="38">
        <f>IF(E44=0,"NA",(  ( G44 - ($M$6*(E44/12))) / ($M$6*(E44/12))))</f>
        <v>1.1519945505660658E-2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17" customFormat="1" x14ac:dyDescent="0.2">
      <c r="A46" s="17" t="s">
        <v>264</v>
      </c>
      <c r="B46" s="17" t="s">
        <v>165</v>
      </c>
      <c r="C46" s="17" t="s">
        <v>166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80" si="17">SUM(G46:H46)</f>
        <v>0</v>
      </c>
      <c r="J46" s="18">
        <f t="shared" ref="J46:J80" si="18">E46-I46</f>
        <v>0</v>
      </c>
      <c r="K46" s="37" t="str">
        <f t="shared" ref="K46:K80" si="19">IF(E46=0,"NA",J46/E46)</f>
        <v>NA</v>
      </c>
      <c r="L46" s="37" t="str">
        <f t="shared" ref="L46:L80" si="20">IF(E46=0,"NA",(  ( F46 - (E46/$L$6)) / (E46/$L$6)))</f>
        <v>NA</v>
      </c>
      <c r="M46" s="37" t="str">
        <f t="shared" ref="M46:M80" si="21">IF(E46=0,"NA",(  ( G46 - ($M$6*(E46/12))) / ($M$6*(E46/12))))</f>
        <v>NA</v>
      </c>
    </row>
    <row r="47" spans="1:38" s="17" customFormat="1" x14ac:dyDescent="0.2">
      <c r="B47" s="17" t="s">
        <v>195</v>
      </c>
      <c r="C47" s="17" t="s">
        <v>196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17"/>
        <v>0</v>
      </c>
      <c r="J47" s="18">
        <f t="shared" si="18"/>
        <v>0</v>
      </c>
      <c r="K47" s="37" t="str">
        <f t="shared" si="19"/>
        <v>NA</v>
      </c>
      <c r="L47" s="37" t="str">
        <f t="shared" si="20"/>
        <v>NA</v>
      </c>
      <c r="M47" s="37" t="str">
        <f t="shared" si="21"/>
        <v>NA</v>
      </c>
    </row>
    <row r="48" spans="1:38" s="17" customFormat="1" x14ac:dyDescent="0.2">
      <c r="B48" s="17" t="s">
        <v>432</v>
      </c>
      <c r="C48" s="17" t="s">
        <v>433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7"/>
        <v>0</v>
      </c>
      <c r="J48" s="18">
        <f t="shared" si="18"/>
        <v>0</v>
      </c>
      <c r="K48" s="37" t="str">
        <f t="shared" si="19"/>
        <v>NA</v>
      </c>
      <c r="L48" s="37" t="str">
        <f t="shared" si="20"/>
        <v>NA</v>
      </c>
      <c r="M48" s="37" t="str">
        <f t="shared" si="21"/>
        <v>NA</v>
      </c>
    </row>
    <row r="49" spans="1:22" s="17" customFormat="1" x14ac:dyDescent="0.2">
      <c r="A49" s="71" t="s">
        <v>302</v>
      </c>
      <c r="B49" s="71"/>
      <c r="C49" s="71"/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f t="shared" si="17"/>
        <v>0</v>
      </c>
      <c r="J49" s="59">
        <f t="shared" si="18"/>
        <v>0</v>
      </c>
      <c r="K49" s="60" t="str">
        <f t="shared" si="19"/>
        <v>NA</v>
      </c>
      <c r="L49" s="60" t="str">
        <f t="shared" si="20"/>
        <v>NA</v>
      </c>
      <c r="M49" s="60" t="str">
        <f t="shared" si="21"/>
        <v>NA</v>
      </c>
    </row>
    <row r="50" spans="1:22" s="17" customFormat="1" x14ac:dyDescent="0.2">
      <c r="A50" s="17" t="s">
        <v>309</v>
      </c>
      <c r="B50" s="17" t="s">
        <v>310</v>
      </c>
      <c r="C50" s="17" t="s">
        <v>311</v>
      </c>
      <c r="D50" s="18">
        <v>66790</v>
      </c>
      <c r="E50" s="18">
        <v>0</v>
      </c>
      <c r="F50" s="18">
        <v>0</v>
      </c>
      <c r="G50" s="18">
        <v>0</v>
      </c>
      <c r="H50" s="18">
        <v>0</v>
      </c>
      <c r="I50" s="18">
        <f t="shared" si="17"/>
        <v>0</v>
      </c>
      <c r="J50" s="18">
        <f t="shared" si="18"/>
        <v>0</v>
      </c>
      <c r="K50" s="37" t="str">
        <f t="shared" si="19"/>
        <v>NA</v>
      </c>
      <c r="L50" s="37" t="str">
        <f t="shared" si="20"/>
        <v>NA</v>
      </c>
      <c r="M50" s="37" t="str">
        <f t="shared" si="21"/>
        <v>NA</v>
      </c>
    </row>
    <row r="51" spans="1:22" s="17" customFormat="1" x14ac:dyDescent="0.2">
      <c r="B51" s="17" t="s">
        <v>143</v>
      </c>
      <c r="C51" s="17" t="s">
        <v>144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f t="shared" si="17"/>
        <v>0</v>
      </c>
      <c r="J51" s="18">
        <f t="shared" si="18"/>
        <v>0</v>
      </c>
      <c r="K51" s="37" t="str">
        <f t="shared" si="19"/>
        <v>NA</v>
      </c>
      <c r="L51" s="37" t="str">
        <f t="shared" si="20"/>
        <v>NA</v>
      </c>
      <c r="M51" s="37" t="str">
        <f t="shared" si="21"/>
        <v>NA</v>
      </c>
    </row>
    <row r="52" spans="1:22" s="17" customFormat="1" x14ac:dyDescent="0.2">
      <c r="B52" s="17" t="s">
        <v>151</v>
      </c>
      <c r="C52" s="17" t="s">
        <v>152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f t="shared" si="17"/>
        <v>0</v>
      </c>
      <c r="J52" s="18">
        <f t="shared" si="18"/>
        <v>0</v>
      </c>
      <c r="K52" s="37" t="str">
        <f t="shared" si="19"/>
        <v>NA</v>
      </c>
      <c r="L52" s="37" t="str">
        <f t="shared" si="20"/>
        <v>NA</v>
      </c>
      <c r="M52" s="37" t="str">
        <f t="shared" si="21"/>
        <v>NA</v>
      </c>
    </row>
    <row r="53" spans="1:22" s="17" customFormat="1" x14ac:dyDescent="0.2">
      <c r="B53" s="17" t="s">
        <v>163</v>
      </c>
      <c r="C53" s="17" t="s">
        <v>164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17"/>
        <v>0</v>
      </c>
      <c r="J53" s="18">
        <f t="shared" si="18"/>
        <v>0</v>
      </c>
      <c r="K53" s="37" t="str">
        <f t="shared" si="19"/>
        <v>NA</v>
      </c>
      <c r="L53" s="37" t="str">
        <f t="shared" si="20"/>
        <v>NA</v>
      </c>
      <c r="M53" s="37" t="str">
        <f t="shared" si="21"/>
        <v>NA</v>
      </c>
    </row>
    <row r="54" spans="1:22" s="17" customFormat="1" x14ac:dyDescent="0.2">
      <c r="A54" s="71" t="s">
        <v>316</v>
      </c>
      <c r="B54" s="71"/>
      <c r="C54" s="71"/>
      <c r="D54" s="59">
        <v>66790</v>
      </c>
      <c r="E54" s="59">
        <v>0</v>
      </c>
      <c r="F54" s="59">
        <v>0</v>
      </c>
      <c r="G54" s="59">
        <v>0</v>
      </c>
      <c r="H54" s="59">
        <v>0</v>
      </c>
      <c r="I54" s="59">
        <f t="shared" si="17"/>
        <v>0</v>
      </c>
      <c r="J54" s="59">
        <f t="shared" si="18"/>
        <v>0</v>
      </c>
      <c r="K54" s="60" t="str">
        <f t="shared" si="19"/>
        <v>NA</v>
      </c>
      <c r="L54" s="60" t="str">
        <f t="shared" si="20"/>
        <v>NA</v>
      </c>
      <c r="M54" s="60" t="str">
        <f t="shared" si="21"/>
        <v>NA</v>
      </c>
    </row>
    <row r="55" spans="1:22" s="17" customFormat="1" x14ac:dyDescent="0.2">
      <c r="A55" s="17" t="s">
        <v>393</v>
      </c>
      <c r="B55" s="17" t="s">
        <v>151</v>
      </c>
      <c r="C55" s="17" t="s">
        <v>152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f t="shared" si="17"/>
        <v>0</v>
      </c>
      <c r="J55" s="18">
        <f t="shared" si="18"/>
        <v>0</v>
      </c>
      <c r="K55" s="37" t="str">
        <f t="shared" si="19"/>
        <v>NA</v>
      </c>
      <c r="L55" s="37" t="str">
        <f t="shared" si="20"/>
        <v>NA</v>
      </c>
      <c r="M55" s="37" t="str">
        <f t="shared" si="21"/>
        <v>NA</v>
      </c>
    </row>
    <row r="56" spans="1:22" s="17" customFormat="1" x14ac:dyDescent="0.2">
      <c r="A56" s="71" t="s">
        <v>398</v>
      </c>
      <c r="B56" s="71"/>
      <c r="C56" s="71"/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f t="shared" si="17"/>
        <v>0</v>
      </c>
      <c r="J56" s="59">
        <f t="shared" si="18"/>
        <v>0</v>
      </c>
      <c r="K56" s="60" t="str">
        <f t="shared" si="19"/>
        <v>NA</v>
      </c>
      <c r="L56" s="60" t="str">
        <f t="shared" si="20"/>
        <v>NA</v>
      </c>
      <c r="M56" s="60" t="str">
        <f t="shared" si="21"/>
        <v>NA</v>
      </c>
    </row>
    <row r="57" spans="1:22" s="17" customFormat="1" x14ac:dyDescent="0.2">
      <c r="A57" s="17" t="s">
        <v>401</v>
      </c>
      <c r="B57" s="17" t="s">
        <v>114</v>
      </c>
      <c r="C57" s="17" t="s">
        <v>113</v>
      </c>
      <c r="D57" s="18"/>
      <c r="E57" s="18"/>
      <c r="F57" s="18">
        <v>0</v>
      </c>
      <c r="G57" s="18">
        <v>0</v>
      </c>
      <c r="H57" s="18">
        <v>0</v>
      </c>
      <c r="I57" s="18">
        <f t="shared" si="17"/>
        <v>0</v>
      </c>
      <c r="J57" s="18">
        <f t="shared" si="18"/>
        <v>0</v>
      </c>
      <c r="K57" s="37" t="str">
        <f t="shared" si="19"/>
        <v>NA</v>
      </c>
      <c r="L57" s="37" t="str">
        <f t="shared" si="20"/>
        <v>NA</v>
      </c>
      <c r="M57" s="37" t="str">
        <f t="shared" si="21"/>
        <v>NA</v>
      </c>
    </row>
    <row r="58" spans="1:22" s="17" customFormat="1" x14ac:dyDescent="0.2">
      <c r="B58" s="17" t="s">
        <v>127</v>
      </c>
      <c r="C58" s="17" t="s">
        <v>128</v>
      </c>
      <c r="D58" s="18">
        <v>193624</v>
      </c>
      <c r="E58" s="18">
        <v>0</v>
      </c>
      <c r="F58" s="18">
        <v>8574.24</v>
      </c>
      <c r="G58" s="18">
        <v>111619.40000000001</v>
      </c>
      <c r="H58" s="18">
        <v>0</v>
      </c>
      <c r="I58" s="18">
        <f t="shared" si="17"/>
        <v>111619.40000000001</v>
      </c>
      <c r="J58" s="18">
        <f t="shared" si="18"/>
        <v>-111619.40000000001</v>
      </c>
      <c r="K58" s="37" t="str">
        <f t="shared" si="19"/>
        <v>NA</v>
      </c>
      <c r="L58" s="37" t="str">
        <f t="shared" si="20"/>
        <v>NA</v>
      </c>
      <c r="M58" s="37" t="str">
        <f t="shared" si="21"/>
        <v>NA</v>
      </c>
    </row>
    <row r="59" spans="1:22" s="17" customFormat="1" x14ac:dyDescent="0.2">
      <c r="B59" s="17" t="s">
        <v>310</v>
      </c>
      <c r="C59" s="17" t="s">
        <v>311</v>
      </c>
      <c r="D59" s="18">
        <v>0</v>
      </c>
      <c r="E59" s="18">
        <v>66790</v>
      </c>
      <c r="F59" s="18">
        <v>0</v>
      </c>
      <c r="G59" s="18">
        <v>0</v>
      </c>
      <c r="H59" s="18">
        <v>0</v>
      </c>
      <c r="I59" s="18">
        <f t="shared" si="17"/>
        <v>0</v>
      </c>
      <c r="J59" s="18">
        <f t="shared" si="18"/>
        <v>66790</v>
      </c>
      <c r="K59" s="37">
        <f t="shared" si="19"/>
        <v>1</v>
      </c>
      <c r="L59" s="37">
        <f t="shared" si="20"/>
        <v>-1</v>
      </c>
      <c r="M59" s="37">
        <f t="shared" si="21"/>
        <v>-1</v>
      </c>
      <c r="R59" s="23"/>
      <c r="S59" s="23"/>
      <c r="T59" s="23"/>
      <c r="U59" s="23"/>
      <c r="V59" s="23"/>
    </row>
    <row r="60" spans="1:22" s="17" customFormat="1" x14ac:dyDescent="0.2">
      <c r="B60" s="17" t="s">
        <v>312</v>
      </c>
      <c r="C60" s="17" t="s">
        <v>313</v>
      </c>
      <c r="D60" s="18"/>
      <c r="E60" s="18"/>
      <c r="F60" s="18">
        <v>0</v>
      </c>
      <c r="G60" s="18">
        <v>0</v>
      </c>
      <c r="H60" s="18">
        <v>0</v>
      </c>
      <c r="I60" s="18">
        <f t="shared" si="17"/>
        <v>0</v>
      </c>
      <c r="J60" s="18">
        <f t="shared" si="18"/>
        <v>0</v>
      </c>
      <c r="K60" s="37" t="str">
        <f t="shared" si="19"/>
        <v>NA</v>
      </c>
      <c r="L60" s="37" t="str">
        <f t="shared" si="20"/>
        <v>NA</v>
      </c>
      <c r="M60" s="37" t="str">
        <f t="shared" si="21"/>
        <v>NA</v>
      </c>
    </row>
    <row r="61" spans="1:22" s="17" customFormat="1" x14ac:dyDescent="0.2">
      <c r="B61" s="17" t="s">
        <v>435</v>
      </c>
      <c r="C61" s="17" t="s">
        <v>436</v>
      </c>
      <c r="D61" s="18">
        <v>18545009.050000001</v>
      </c>
      <c r="E61" s="18">
        <v>18545009.050000001</v>
      </c>
      <c r="F61" s="18">
        <v>1423520.5699999991</v>
      </c>
      <c r="G61" s="18">
        <v>12222094.65</v>
      </c>
      <c r="H61" s="18">
        <v>0</v>
      </c>
      <c r="I61" s="18">
        <f t="shared" si="17"/>
        <v>12222094.65</v>
      </c>
      <c r="J61" s="18">
        <f t="shared" si="18"/>
        <v>6322914.4000000004</v>
      </c>
      <c r="K61" s="37">
        <f t="shared" si="19"/>
        <v>0.34094965297415158</v>
      </c>
      <c r="L61" s="37">
        <f t="shared" si="20"/>
        <v>-0.92323969397038386</v>
      </c>
      <c r="M61" s="37">
        <f t="shared" si="21"/>
        <v>-0.20913958356898188</v>
      </c>
    </row>
    <row r="62" spans="1:22" s="17" customFormat="1" x14ac:dyDescent="0.2">
      <c r="B62" s="17" t="s">
        <v>141</v>
      </c>
      <c r="C62" s="17" t="s">
        <v>142</v>
      </c>
      <c r="D62" s="18">
        <v>1927668.83</v>
      </c>
      <c r="E62" s="18">
        <v>1927668.83</v>
      </c>
      <c r="F62" s="18">
        <v>128823.59999999999</v>
      </c>
      <c r="G62" s="18">
        <v>1124691.78</v>
      </c>
      <c r="H62" s="18">
        <v>0</v>
      </c>
      <c r="I62" s="18">
        <f t="shared" si="17"/>
        <v>1124691.78</v>
      </c>
      <c r="J62" s="18">
        <f t="shared" si="18"/>
        <v>802977.05</v>
      </c>
      <c r="K62" s="37">
        <f t="shared" si="19"/>
        <v>0.41655342323504813</v>
      </c>
      <c r="L62" s="37">
        <f t="shared" si="20"/>
        <v>-0.93317130100609658</v>
      </c>
      <c r="M62" s="37">
        <f t="shared" si="21"/>
        <v>-0.29986410788205781</v>
      </c>
    </row>
    <row r="63" spans="1:22" s="17" customFormat="1" x14ac:dyDescent="0.2">
      <c r="B63" s="17" t="s">
        <v>231</v>
      </c>
      <c r="C63" s="17" t="s">
        <v>232</v>
      </c>
      <c r="D63" s="18">
        <v>251356</v>
      </c>
      <c r="E63" s="18">
        <v>251356</v>
      </c>
      <c r="F63" s="18">
        <v>0</v>
      </c>
      <c r="G63" s="18">
        <v>0</v>
      </c>
      <c r="H63" s="18">
        <v>0</v>
      </c>
      <c r="I63" s="18">
        <f t="shared" si="17"/>
        <v>0</v>
      </c>
      <c r="J63" s="18">
        <f t="shared" si="18"/>
        <v>251356</v>
      </c>
      <c r="K63" s="37">
        <f t="shared" si="19"/>
        <v>1</v>
      </c>
      <c r="L63" s="37">
        <f t="shared" si="20"/>
        <v>-1</v>
      </c>
      <c r="M63" s="37">
        <f t="shared" si="21"/>
        <v>-1</v>
      </c>
    </row>
    <row r="64" spans="1:22" s="17" customFormat="1" x14ac:dyDescent="0.2">
      <c r="B64" s="17" t="s">
        <v>143</v>
      </c>
      <c r="C64" s="17" t="s">
        <v>144</v>
      </c>
      <c r="D64" s="18">
        <v>0</v>
      </c>
      <c r="E64" s="18">
        <v>0</v>
      </c>
      <c r="F64" s="18">
        <v>0</v>
      </c>
      <c r="G64" s="18">
        <v>2000</v>
      </c>
      <c r="H64" s="18">
        <v>0</v>
      </c>
      <c r="I64" s="18">
        <f t="shared" si="17"/>
        <v>2000</v>
      </c>
      <c r="J64" s="18">
        <f t="shared" si="18"/>
        <v>-2000</v>
      </c>
      <c r="K64" s="37" t="str">
        <f t="shared" si="19"/>
        <v>NA</v>
      </c>
      <c r="L64" s="37" t="str">
        <f t="shared" si="20"/>
        <v>NA</v>
      </c>
      <c r="M64" s="37" t="str">
        <f t="shared" si="21"/>
        <v>NA</v>
      </c>
    </row>
    <row r="65" spans="2:13" s="17" customFormat="1" x14ac:dyDescent="0.2">
      <c r="B65" s="17" t="s">
        <v>149</v>
      </c>
      <c r="C65" s="17" t="s">
        <v>150</v>
      </c>
      <c r="D65" s="18">
        <v>5210730</v>
      </c>
      <c r="E65" s="18">
        <v>5210730</v>
      </c>
      <c r="F65" s="18">
        <v>427259.8499999998</v>
      </c>
      <c r="G65" s="18">
        <v>3464029.0300000003</v>
      </c>
      <c r="H65" s="18">
        <v>0</v>
      </c>
      <c r="I65" s="18">
        <f t="shared" si="17"/>
        <v>3464029.0300000003</v>
      </c>
      <c r="J65" s="18">
        <f t="shared" si="18"/>
        <v>1746700.9699999997</v>
      </c>
      <c r="K65" s="37">
        <f t="shared" si="19"/>
        <v>0.33521233493195768</v>
      </c>
      <c r="L65" s="37">
        <f t="shared" si="20"/>
        <v>-0.91800384015291525</v>
      </c>
      <c r="M65" s="37">
        <f t="shared" si="21"/>
        <v>-0.20225480191834919</v>
      </c>
    </row>
    <row r="66" spans="2:13" s="17" customFormat="1" x14ac:dyDescent="0.2">
      <c r="B66" s="17" t="s">
        <v>151</v>
      </c>
      <c r="C66" s="17" t="s">
        <v>152</v>
      </c>
      <c r="D66" s="18">
        <v>1532459.6500000006</v>
      </c>
      <c r="E66" s="18">
        <v>1532459.6500000006</v>
      </c>
      <c r="F66" s="18">
        <v>122887.09999999996</v>
      </c>
      <c r="G66" s="18">
        <v>1028052.5599999996</v>
      </c>
      <c r="H66" s="18">
        <v>0</v>
      </c>
      <c r="I66" s="18">
        <f t="shared" si="17"/>
        <v>1028052.5599999996</v>
      </c>
      <c r="J66" s="18">
        <f t="shared" si="18"/>
        <v>504407.09000000102</v>
      </c>
      <c r="K66" s="37">
        <f t="shared" si="19"/>
        <v>0.32914869243049943</v>
      </c>
      <c r="L66" s="37">
        <f t="shared" si="20"/>
        <v>-0.91981054770349102</v>
      </c>
      <c r="M66" s="37">
        <f t="shared" si="21"/>
        <v>-0.19497843091659939</v>
      </c>
    </row>
    <row r="67" spans="2:13" s="17" customFormat="1" x14ac:dyDescent="0.2">
      <c r="B67" s="17" t="s">
        <v>153</v>
      </c>
      <c r="C67" s="17" t="s">
        <v>154</v>
      </c>
      <c r="D67" s="18">
        <v>7005</v>
      </c>
      <c r="E67" s="18">
        <v>7005</v>
      </c>
      <c r="F67" s="18">
        <v>0</v>
      </c>
      <c r="G67" s="18">
        <v>0</v>
      </c>
      <c r="H67" s="18">
        <v>0</v>
      </c>
      <c r="I67" s="18">
        <f t="shared" si="17"/>
        <v>0</v>
      </c>
      <c r="J67" s="18">
        <f t="shared" si="18"/>
        <v>7005</v>
      </c>
      <c r="K67" s="37">
        <f t="shared" si="19"/>
        <v>1</v>
      </c>
      <c r="L67" s="37">
        <f t="shared" si="20"/>
        <v>-1</v>
      </c>
      <c r="M67" s="37">
        <f t="shared" si="21"/>
        <v>-1</v>
      </c>
    </row>
    <row r="68" spans="2:13" s="17" customFormat="1" x14ac:dyDescent="0.2">
      <c r="B68" s="17" t="s">
        <v>155</v>
      </c>
      <c r="C68" s="17" t="s">
        <v>156</v>
      </c>
      <c r="D68" s="18">
        <v>109053.63</v>
      </c>
      <c r="E68" s="18">
        <v>109053.63</v>
      </c>
      <c r="F68" s="18">
        <v>38299.18</v>
      </c>
      <c r="G68" s="18">
        <v>503102.11</v>
      </c>
      <c r="H68" s="18">
        <v>0</v>
      </c>
      <c r="I68" s="18">
        <f t="shared" si="17"/>
        <v>503102.11</v>
      </c>
      <c r="J68" s="18">
        <f t="shared" si="18"/>
        <v>-394048.48</v>
      </c>
      <c r="K68" s="37">
        <f t="shared" si="19"/>
        <v>-3.6133458372729086</v>
      </c>
      <c r="L68" s="37">
        <f t="shared" si="20"/>
        <v>-0.6488041709386474</v>
      </c>
      <c r="M68" s="37">
        <f t="shared" si="21"/>
        <v>4.5360150047274903</v>
      </c>
    </row>
    <row r="69" spans="2:13" s="17" customFormat="1" x14ac:dyDescent="0.2">
      <c r="B69" s="17" t="s">
        <v>163</v>
      </c>
      <c r="C69" s="17" t="s">
        <v>164</v>
      </c>
      <c r="D69" s="18">
        <v>1128820.7299999995</v>
      </c>
      <c r="E69" s="18">
        <v>1128820.7299999995</v>
      </c>
      <c r="F69" s="18">
        <v>105472.49999999991</v>
      </c>
      <c r="G69" s="18">
        <v>911316.53000000014</v>
      </c>
      <c r="H69" s="18">
        <v>0</v>
      </c>
      <c r="I69" s="18">
        <f t="shared" si="17"/>
        <v>911316.53000000014</v>
      </c>
      <c r="J69" s="18">
        <f t="shared" si="18"/>
        <v>217504.19999999937</v>
      </c>
      <c r="K69" s="37">
        <f t="shared" si="19"/>
        <v>0.19268267690300075</v>
      </c>
      <c r="L69" s="37">
        <f t="shared" si="20"/>
        <v>-0.90656399444400715</v>
      </c>
      <c r="M69" s="37">
        <f t="shared" si="21"/>
        <v>-3.121921228360084E-2</v>
      </c>
    </row>
    <row r="70" spans="2:13" s="17" customFormat="1" x14ac:dyDescent="0.2">
      <c r="B70" s="17" t="s">
        <v>165</v>
      </c>
      <c r="C70" s="17" t="s">
        <v>166</v>
      </c>
      <c r="D70" s="18">
        <v>340600</v>
      </c>
      <c r="E70" s="18">
        <v>321600</v>
      </c>
      <c r="F70" s="18">
        <v>0</v>
      </c>
      <c r="G70" s="18">
        <v>0</v>
      </c>
      <c r="H70" s="18">
        <v>0</v>
      </c>
      <c r="I70" s="18">
        <f t="shared" si="17"/>
        <v>0</v>
      </c>
      <c r="J70" s="18">
        <f t="shared" si="18"/>
        <v>321600</v>
      </c>
      <c r="K70" s="37">
        <f t="shared" si="19"/>
        <v>1</v>
      </c>
      <c r="L70" s="37">
        <f t="shared" si="20"/>
        <v>-1</v>
      </c>
      <c r="M70" s="37">
        <f t="shared" si="21"/>
        <v>-1</v>
      </c>
    </row>
    <row r="71" spans="2:13" s="17" customFormat="1" x14ac:dyDescent="0.2">
      <c r="B71" s="17" t="s">
        <v>173</v>
      </c>
      <c r="C71" s="17" t="s">
        <v>174</v>
      </c>
      <c r="D71" s="18">
        <v>100000</v>
      </c>
      <c r="E71" s="18">
        <v>100000</v>
      </c>
      <c r="F71" s="18">
        <v>16339.42</v>
      </c>
      <c r="G71" s="18">
        <v>83301.209999999992</v>
      </c>
      <c r="H71" s="18">
        <v>10244.77</v>
      </c>
      <c r="I71" s="18">
        <f t="shared" si="17"/>
        <v>93545.98</v>
      </c>
      <c r="J71" s="18">
        <f t="shared" si="18"/>
        <v>6454.0200000000041</v>
      </c>
      <c r="K71" s="37">
        <f t="shared" si="19"/>
        <v>6.4540200000000048E-2</v>
      </c>
      <c r="L71" s="37">
        <f t="shared" si="20"/>
        <v>-0.83660580000000007</v>
      </c>
      <c r="M71" s="37">
        <f t="shared" si="21"/>
        <v>-3.8548000000021413E-4</v>
      </c>
    </row>
    <row r="72" spans="2:13" s="17" customFormat="1" x14ac:dyDescent="0.2">
      <c r="B72" s="17" t="s">
        <v>239</v>
      </c>
      <c r="C72" s="17" t="s">
        <v>240</v>
      </c>
      <c r="D72" s="18">
        <v>99078.8</v>
      </c>
      <c r="E72" s="18">
        <v>99078.8</v>
      </c>
      <c r="F72" s="18">
        <v>0</v>
      </c>
      <c r="G72" s="18">
        <v>98149.51</v>
      </c>
      <c r="H72" s="18">
        <v>0</v>
      </c>
      <c r="I72" s="18">
        <f t="shared" si="17"/>
        <v>98149.51</v>
      </c>
      <c r="J72" s="18">
        <f t="shared" si="18"/>
        <v>929.29000000000815</v>
      </c>
      <c r="K72" s="37">
        <f t="shared" si="19"/>
        <v>9.3793021312329992E-3</v>
      </c>
      <c r="L72" s="37">
        <f t="shared" si="20"/>
        <v>-1</v>
      </c>
      <c r="M72" s="37">
        <f t="shared" si="21"/>
        <v>0.18874483744252035</v>
      </c>
    </row>
    <row r="73" spans="2:13" s="17" customFormat="1" x14ac:dyDescent="0.2">
      <c r="B73" s="17" t="s">
        <v>175</v>
      </c>
      <c r="C73" s="17" t="s">
        <v>176</v>
      </c>
      <c r="D73" s="18">
        <v>300000</v>
      </c>
      <c r="E73" s="18">
        <v>300000</v>
      </c>
      <c r="F73" s="18">
        <v>0</v>
      </c>
      <c r="G73" s="18">
        <v>230142.51</v>
      </c>
      <c r="H73" s="18">
        <v>69857.490000000005</v>
      </c>
      <c r="I73" s="18">
        <f t="shared" si="17"/>
        <v>300000</v>
      </c>
      <c r="J73" s="18">
        <f t="shared" si="18"/>
        <v>0</v>
      </c>
      <c r="K73" s="37">
        <f t="shared" si="19"/>
        <v>0</v>
      </c>
      <c r="L73" s="37">
        <f t="shared" si="20"/>
        <v>-1</v>
      </c>
      <c r="M73" s="37">
        <f t="shared" si="21"/>
        <v>-7.9429959999999966E-2</v>
      </c>
    </row>
    <row r="74" spans="2:13" s="17" customFormat="1" x14ac:dyDescent="0.2">
      <c r="B74" s="17" t="s">
        <v>177</v>
      </c>
      <c r="C74" s="17" t="s">
        <v>178</v>
      </c>
      <c r="D74" s="18">
        <v>65000</v>
      </c>
      <c r="E74" s="18">
        <v>65000</v>
      </c>
      <c r="F74" s="18">
        <v>0</v>
      </c>
      <c r="G74" s="18">
        <v>8108.81</v>
      </c>
      <c r="H74" s="18">
        <v>0</v>
      </c>
      <c r="I74" s="18">
        <f t="shared" si="17"/>
        <v>8108.81</v>
      </c>
      <c r="J74" s="18">
        <f t="shared" si="18"/>
        <v>56891.19</v>
      </c>
      <c r="K74" s="37">
        <f t="shared" si="19"/>
        <v>0.87524907692307696</v>
      </c>
      <c r="L74" s="37">
        <f t="shared" si="20"/>
        <v>-1</v>
      </c>
      <c r="M74" s="37">
        <f t="shared" si="21"/>
        <v>-0.8502988923076924</v>
      </c>
    </row>
    <row r="75" spans="2:13" s="17" customFormat="1" x14ac:dyDescent="0.2">
      <c r="B75" s="17" t="s">
        <v>183</v>
      </c>
      <c r="C75" s="17" t="s">
        <v>184</v>
      </c>
      <c r="D75" s="18">
        <v>102000</v>
      </c>
      <c r="E75" s="18">
        <v>97000</v>
      </c>
      <c r="F75" s="18">
        <v>0</v>
      </c>
      <c r="G75" s="18">
        <v>9155.11</v>
      </c>
      <c r="H75" s="18">
        <v>0</v>
      </c>
      <c r="I75" s="18">
        <f t="shared" si="17"/>
        <v>9155.11</v>
      </c>
      <c r="J75" s="18">
        <f t="shared" si="18"/>
        <v>87844.89</v>
      </c>
      <c r="K75" s="37">
        <f t="shared" si="19"/>
        <v>0.90561742268041234</v>
      </c>
      <c r="L75" s="37">
        <f t="shared" si="20"/>
        <v>-1</v>
      </c>
      <c r="M75" s="37">
        <f t="shared" si="21"/>
        <v>-0.88674090721649479</v>
      </c>
    </row>
    <row r="76" spans="2:13" s="17" customFormat="1" x14ac:dyDescent="0.2">
      <c r="B76" s="17" t="s">
        <v>187</v>
      </c>
      <c r="C76" s="17" t="s">
        <v>188</v>
      </c>
      <c r="D76" s="18">
        <v>319400</v>
      </c>
      <c r="E76" s="18">
        <v>319400</v>
      </c>
      <c r="F76" s="18">
        <v>14266.98</v>
      </c>
      <c r="G76" s="18">
        <v>52916</v>
      </c>
      <c r="H76" s="18">
        <v>135227</v>
      </c>
      <c r="I76" s="18">
        <f t="shared" si="17"/>
        <v>188143</v>
      </c>
      <c r="J76" s="18">
        <f t="shared" si="18"/>
        <v>131257</v>
      </c>
      <c r="K76" s="37">
        <f t="shared" si="19"/>
        <v>0.41094865372573575</v>
      </c>
      <c r="L76" s="37">
        <f t="shared" si="20"/>
        <v>-0.95533193487789614</v>
      </c>
      <c r="M76" s="37">
        <f t="shared" si="21"/>
        <v>-0.80119223544145279</v>
      </c>
    </row>
    <row r="77" spans="2:13" s="17" customFormat="1" x14ac:dyDescent="0.2">
      <c r="B77" s="17" t="s">
        <v>189</v>
      </c>
      <c r="C77" s="17" t="s">
        <v>190</v>
      </c>
      <c r="D77" s="18">
        <v>6547775.7999999998</v>
      </c>
      <c r="E77" s="18">
        <v>6457775.7999999998</v>
      </c>
      <c r="F77" s="18">
        <v>5824.0600000000122</v>
      </c>
      <c r="G77" s="18">
        <v>1941556.96</v>
      </c>
      <c r="H77" s="18">
        <v>121685.65000000001</v>
      </c>
      <c r="I77" s="18">
        <f t="shared" si="17"/>
        <v>2063242.6099999999</v>
      </c>
      <c r="J77" s="18">
        <f t="shared" si="18"/>
        <v>4394533.1899999995</v>
      </c>
      <c r="K77" s="37">
        <f t="shared" si="19"/>
        <v>0.68050259502660337</v>
      </c>
      <c r="L77" s="37">
        <f t="shared" si="20"/>
        <v>-0.99909813220830623</v>
      </c>
      <c r="M77" s="37">
        <f t="shared" si="21"/>
        <v>-0.63921504490756709</v>
      </c>
    </row>
    <row r="78" spans="2:13" s="17" customFormat="1" x14ac:dyDescent="0.2">
      <c r="B78" s="17" t="s">
        <v>195</v>
      </c>
      <c r="C78" s="17" t="s">
        <v>196</v>
      </c>
      <c r="D78" s="18">
        <v>327747</v>
      </c>
      <c r="E78" s="18">
        <v>438505</v>
      </c>
      <c r="F78" s="18">
        <v>-16145.15</v>
      </c>
      <c r="G78" s="18">
        <v>201572.96</v>
      </c>
      <c r="H78" s="18">
        <v>171531.71</v>
      </c>
      <c r="I78" s="18">
        <f t="shared" si="17"/>
        <v>373104.67</v>
      </c>
      <c r="J78" s="18">
        <f t="shared" si="18"/>
        <v>65400.330000000016</v>
      </c>
      <c r="K78" s="37">
        <f t="shared" si="19"/>
        <v>0.14914386380999081</v>
      </c>
      <c r="L78" s="37">
        <f t="shared" si="20"/>
        <v>-1.0368186223646254</v>
      </c>
      <c r="M78" s="37">
        <f t="shared" si="21"/>
        <v>-0.44838131378205504</v>
      </c>
    </row>
    <row r="79" spans="2:13" s="17" customFormat="1" x14ac:dyDescent="0.2">
      <c r="B79" s="17" t="s">
        <v>197</v>
      </c>
      <c r="C79" s="17" t="s">
        <v>198</v>
      </c>
      <c r="D79" s="18">
        <v>0</v>
      </c>
      <c r="E79" s="18">
        <v>100000</v>
      </c>
      <c r="F79" s="18">
        <v>40186.99</v>
      </c>
      <c r="G79" s="18">
        <v>82685.78</v>
      </c>
      <c r="H79" s="18">
        <v>576.17999999999995</v>
      </c>
      <c r="I79" s="18">
        <f t="shared" si="17"/>
        <v>83261.959999999992</v>
      </c>
      <c r="J79" s="18">
        <f t="shared" si="18"/>
        <v>16738.040000000008</v>
      </c>
      <c r="K79" s="37">
        <f t="shared" si="19"/>
        <v>0.16738040000000007</v>
      </c>
      <c r="L79" s="37">
        <f t="shared" si="20"/>
        <v>-0.5981301</v>
      </c>
      <c r="M79" s="37">
        <f t="shared" si="21"/>
        <v>-7.7706400000001298E-3</v>
      </c>
    </row>
    <row r="80" spans="2:13" s="17" customFormat="1" x14ac:dyDescent="0.2">
      <c r="B80" s="17" t="s">
        <v>439</v>
      </c>
      <c r="C80" s="17" t="s">
        <v>440</v>
      </c>
      <c r="D80" s="18">
        <v>21732668.48</v>
      </c>
      <c r="E80" s="18">
        <v>17858721.479999997</v>
      </c>
      <c r="F80" s="18">
        <v>1825834.2900000005</v>
      </c>
      <c r="G80" s="18">
        <v>13043409.459999992</v>
      </c>
      <c r="H80" s="18">
        <v>1095658.2</v>
      </c>
      <c r="I80" s="18">
        <f t="shared" si="17"/>
        <v>14139067.659999991</v>
      </c>
      <c r="J80" s="18">
        <f t="shared" si="18"/>
        <v>3719653.8200000059</v>
      </c>
      <c r="K80" s="37">
        <f t="shared" si="19"/>
        <v>0.20828220117356389</v>
      </c>
      <c r="L80" s="37">
        <f t="shared" si="20"/>
        <v>-0.89776231786554517</v>
      </c>
      <c r="M80" s="37">
        <f t="shared" si="21"/>
        <v>-0.12356036407596231</v>
      </c>
    </row>
    <row r="81" spans="1:23" s="17" customFormat="1" x14ac:dyDescent="0.2">
      <c r="B81" s="17" t="s">
        <v>441</v>
      </c>
      <c r="C81" s="17" t="s">
        <v>442</v>
      </c>
      <c r="D81" s="18">
        <v>4025000</v>
      </c>
      <c r="E81" s="18">
        <v>8025000</v>
      </c>
      <c r="F81" s="18">
        <v>607711.16999999993</v>
      </c>
      <c r="G81" s="18">
        <v>10553760.839999998</v>
      </c>
      <c r="H81" s="18">
        <v>805902.52</v>
      </c>
      <c r="I81" s="18">
        <f t="shared" ref="I81:I88" si="22">SUM(G81:H81)</f>
        <v>11359663.359999998</v>
      </c>
      <c r="J81" s="18">
        <f t="shared" ref="J81:J88" si="23">E81-I81</f>
        <v>-3334663.3599999975</v>
      </c>
      <c r="K81" s="37">
        <f t="shared" ref="K81:K88" si="24">IF(E81=0,"NA",J81/E81)</f>
        <v>-0.41553437507788132</v>
      </c>
      <c r="L81" s="37">
        <f t="shared" ref="L81:L88" si="25">IF(E81=0,"NA",(  ( F81 - (E81/$L$6)) / (E81/$L$6)))</f>
        <v>-0.92427275140186915</v>
      </c>
      <c r="M81" s="37">
        <f t="shared" ref="M81:M88" si="26">IF(E81=0,"NA",(  ( G81 - ($M$6*(E81/12))) / ($M$6*(E81/12))))</f>
        <v>0.57813246205607449</v>
      </c>
    </row>
    <row r="82" spans="1:23" s="17" customFormat="1" x14ac:dyDescent="0.2">
      <c r="B82" s="17" t="s">
        <v>203</v>
      </c>
      <c r="C82" s="17" t="s">
        <v>204</v>
      </c>
      <c r="D82" s="18">
        <v>4000</v>
      </c>
      <c r="E82" s="18">
        <v>4000</v>
      </c>
      <c r="F82" s="18">
        <v>0</v>
      </c>
      <c r="G82" s="18">
        <v>0</v>
      </c>
      <c r="H82" s="18">
        <v>0</v>
      </c>
      <c r="I82" s="18">
        <f t="shared" si="22"/>
        <v>0</v>
      </c>
      <c r="J82" s="18">
        <f t="shared" si="23"/>
        <v>4000</v>
      </c>
      <c r="K82" s="37">
        <f t="shared" si="24"/>
        <v>1</v>
      </c>
      <c r="L82" s="37">
        <f t="shared" si="25"/>
        <v>-1</v>
      </c>
      <c r="M82" s="37">
        <f t="shared" si="26"/>
        <v>-1</v>
      </c>
    </row>
    <row r="83" spans="1:23" s="17" customFormat="1" x14ac:dyDescent="0.2">
      <c r="B83" s="17" t="s">
        <v>209</v>
      </c>
      <c r="C83" s="17" t="s">
        <v>210</v>
      </c>
      <c r="D83" s="18">
        <v>5250000</v>
      </c>
      <c r="E83" s="18">
        <v>5029242</v>
      </c>
      <c r="F83" s="18">
        <v>73703.83</v>
      </c>
      <c r="G83" s="18">
        <v>1754763.49</v>
      </c>
      <c r="H83" s="18">
        <v>310661.59999999998</v>
      </c>
      <c r="I83" s="18">
        <f t="shared" si="22"/>
        <v>2065425.0899999999</v>
      </c>
      <c r="J83" s="18">
        <f t="shared" si="23"/>
        <v>2963816.91</v>
      </c>
      <c r="K83" s="37">
        <f t="shared" si="24"/>
        <v>0.58931682150113285</v>
      </c>
      <c r="L83" s="37">
        <f t="shared" si="25"/>
        <v>-0.98534494263747896</v>
      </c>
      <c r="M83" s="37">
        <f t="shared" si="26"/>
        <v>-0.58130545557362312</v>
      </c>
    </row>
    <row r="84" spans="1:23" s="17" customFormat="1" x14ac:dyDescent="0.2">
      <c r="B84" s="17" t="s">
        <v>213</v>
      </c>
      <c r="C84" s="17" t="s">
        <v>214</v>
      </c>
      <c r="D84" s="18">
        <v>4000</v>
      </c>
      <c r="E84" s="18">
        <v>30000</v>
      </c>
      <c r="F84" s="18">
        <v>0</v>
      </c>
      <c r="G84" s="18">
        <v>24428</v>
      </c>
      <c r="H84" s="18">
        <v>0</v>
      </c>
      <c r="I84" s="18">
        <f t="shared" si="22"/>
        <v>24428</v>
      </c>
      <c r="J84" s="18">
        <f t="shared" si="23"/>
        <v>5572</v>
      </c>
      <c r="K84" s="37">
        <f t="shared" si="24"/>
        <v>0.18573333333333333</v>
      </c>
      <c r="L84" s="37">
        <f t="shared" si="25"/>
        <v>-1</v>
      </c>
      <c r="M84" s="37">
        <f t="shared" si="26"/>
        <v>-2.2880000000000001E-2</v>
      </c>
    </row>
    <row r="85" spans="1:23" s="17" customFormat="1" x14ac:dyDescent="0.2">
      <c r="B85" s="17" t="s">
        <v>432</v>
      </c>
      <c r="C85" s="17" t="s">
        <v>433</v>
      </c>
      <c r="D85" s="18">
        <v>596000</v>
      </c>
      <c r="E85" s="18">
        <v>596000</v>
      </c>
      <c r="F85" s="18">
        <v>0</v>
      </c>
      <c r="G85" s="18">
        <v>0</v>
      </c>
      <c r="H85" s="18">
        <v>0</v>
      </c>
      <c r="I85" s="18">
        <f t="shared" si="22"/>
        <v>0</v>
      </c>
      <c r="J85" s="18">
        <f t="shared" si="23"/>
        <v>596000</v>
      </c>
      <c r="K85" s="37">
        <f t="shared" si="24"/>
        <v>1</v>
      </c>
      <c r="L85" s="37">
        <f t="shared" si="25"/>
        <v>-1</v>
      </c>
      <c r="M85" s="37">
        <f t="shared" si="26"/>
        <v>-1</v>
      </c>
    </row>
    <row r="86" spans="1:23" s="17" customFormat="1" x14ac:dyDescent="0.2">
      <c r="A86" s="71" t="s">
        <v>402</v>
      </c>
      <c r="B86" s="71"/>
      <c r="C86" s="71"/>
      <c r="D86" s="59">
        <v>68718996.969999999</v>
      </c>
      <c r="E86" s="59">
        <v>68620215.969999999</v>
      </c>
      <c r="F86" s="59">
        <v>4822558.63</v>
      </c>
      <c r="G86" s="59">
        <v>47450856.699999996</v>
      </c>
      <c r="H86" s="59">
        <v>2721345.12</v>
      </c>
      <c r="I86" s="59">
        <f t="shared" si="22"/>
        <v>50172201.819999993</v>
      </c>
      <c r="J86" s="59">
        <f t="shared" si="23"/>
        <v>18448014.150000006</v>
      </c>
      <c r="K86" s="60">
        <f t="shared" si="24"/>
        <v>0.26884226301568731</v>
      </c>
      <c r="L86" s="60">
        <f t="shared" si="25"/>
        <v>-0.92972102226975839</v>
      </c>
      <c r="M86" s="60">
        <f t="shared" si="26"/>
        <v>-0.17020039597523304</v>
      </c>
    </row>
    <row r="87" spans="1:23" s="17" customFormat="1" x14ac:dyDescent="0.2">
      <c r="A87" s="17" t="s">
        <v>11</v>
      </c>
      <c r="B87" s="17" t="s">
        <v>12</v>
      </c>
      <c r="C87" s="17" t="s">
        <v>13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f t="shared" si="22"/>
        <v>0</v>
      </c>
      <c r="J87" s="18">
        <f t="shared" si="23"/>
        <v>0</v>
      </c>
      <c r="K87" s="37" t="str">
        <f t="shared" si="24"/>
        <v>NA</v>
      </c>
      <c r="L87" s="37" t="str">
        <f t="shared" si="25"/>
        <v>NA</v>
      </c>
      <c r="M87" s="37" t="str">
        <f t="shared" si="26"/>
        <v>NA</v>
      </c>
    </row>
    <row r="88" spans="1:23" s="17" customFormat="1" x14ac:dyDescent="0.2">
      <c r="A88" s="71" t="s">
        <v>14</v>
      </c>
      <c r="B88" s="71"/>
      <c r="C88" s="71"/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f t="shared" si="22"/>
        <v>0</v>
      </c>
      <c r="J88" s="59">
        <f t="shared" si="23"/>
        <v>0</v>
      </c>
      <c r="K88" s="60" t="str">
        <f t="shared" si="24"/>
        <v>NA</v>
      </c>
      <c r="L88" s="60" t="str">
        <f t="shared" si="25"/>
        <v>NA</v>
      </c>
      <c r="M88" s="60" t="str">
        <f t="shared" si="26"/>
        <v>NA</v>
      </c>
    </row>
    <row r="89" spans="1:23" s="17" customFormat="1" x14ac:dyDescent="0.2">
      <c r="A89" s="23"/>
      <c r="B89" s="23"/>
      <c r="C89" s="23"/>
      <c r="D89" s="18"/>
      <c r="E89" s="18"/>
      <c r="F89" s="18"/>
      <c r="G89" s="18"/>
      <c r="H89" s="18"/>
      <c r="I89" s="18"/>
      <c r="J89" s="18"/>
      <c r="K89" s="37"/>
      <c r="L89" s="37"/>
      <c r="M89" s="37"/>
    </row>
    <row r="90" spans="1:23" s="17" customFormat="1" ht="15.75" x14ac:dyDescent="0.25">
      <c r="A90" s="25" t="s">
        <v>27</v>
      </c>
      <c r="B90" s="32"/>
      <c r="C90" s="25"/>
      <c r="D90" s="6">
        <f>+D49+D54+D56+D86+D88</f>
        <v>68785786.969999999</v>
      </c>
      <c r="E90" s="6">
        <f t="shared" ref="E90:J90" si="27">+E49+E54+E56+E86+E88</f>
        <v>68620215.969999999</v>
      </c>
      <c r="F90" s="6">
        <f t="shared" si="27"/>
        <v>4822558.63</v>
      </c>
      <c r="G90" s="6">
        <f t="shared" si="27"/>
        <v>47450856.699999996</v>
      </c>
      <c r="H90" s="6">
        <f t="shared" si="27"/>
        <v>2721345.12</v>
      </c>
      <c r="I90" s="6">
        <f t="shared" si="27"/>
        <v>50172201.819999993</v>
      </c>
      <c r="J90" s="6">
        <f t="shared" si="27"/>
        <v>18448014.150000006</v>
      </c>
      <c r="K90" s="38">
        <f t="shared" si="16"/>
        <v>0.26884226301568731</v>
      </c>
      <c r="L90" s="38">
        <f>IF(E90=0,"NA",(  ( F90 - (E90/$L$6)) / (E90/$L$6)))</f>
        <v>-0.92972102226975839</v>
      </c>
      <c r="M90" s="38">
        <f>IF(E90=0,"NA",(  ( G90 - ($M$6*(E90/12))) / ($M$6*(E90/12))))</f>
        <v>-0.17020039597523304</v>
      </c>
      <c r="O90" s="10"/>
      <c r="P90" s="10"/>
      <c r="Q90" s="10"/>
      <c r="R90" s="10"/>
      <c r="S90" s="10"/>
      <c r="T90" s="10"/>
      <c r="U90" s="10"/>
      <c r="V90" s="10"/>
      <c r="W90" s="10"/>
    </row>
    <row r="92" spans="1:23" ht="15" x14ac:dyDescent="0.2">
      <c r="A92" s="35"/>
    </row>
    <row r="94" spans="1:23" x14ac:dyDescent="0.2">
      <c r="K94" s="5"/>
    </row>
    <row r="95" spans="1:23" x14ac:dyDescent="0.2">
      <c r="K95" s="5"/>
    </row>
    <row r="97" spans="4:11" x14ac:dyDescent="0.2">
      <c r="D97" s="34"/>
      <c r="E97" s="21"/>
      <c r="K97" s="5"/>
    </row>
    <row r="98" spans="4:11" x14ac:dyDescent="0.2">
      <c r="D98" s="34"/>
      <c r="E98" s="21"/>
      <c r="K98" s="5"/>
    </row>
    <row r="100" spans="4:11" x14ac:dyDescent="0.2">
      <c r="K100" s="5"/>
    </row>
    <row r="101" spans="4:11" x14ac:dyDescent="0.2">
      <c r="K101" s="5"/>
    </row>
  </sheetData>
  <autoFilter ref="A7:M90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2023-05-16T17:49:03Z</cp:lastPrinted>
  <dcterms:created xsi:type="dcterms:W3CDTF">2020-04-20T19:14:57Z</dcterms:created>
  <dcterms:modified xsi:type="dcterms:W3CDTF">2023-05-16T17:50:04Z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