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5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PROJECTS'!$A$7:$M$104</definedName>
    <definedName name="_xlnm._FilterDatabase" localSheetId="2" hidden="1">'DEBT SERVICE'!$A$7:$M$21</definedName>
    <definedName name="_xlnm._FilterDatabase" localSheetId="0" hidden="1">'GENERAL FUND'!$A$7:$M$502</definedName>
    <definedName name="_xlnm._FilterDatabase" localSheetId="4" hidden="1">'SCHOOL NUTRITION'!$A$7:$M$88</definedName>
    <definedName name="_xlnm._FilterDatabase" localSheetId="1" hidden="1">'SPECIAL REVENUE'!$A$7:$M$485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8" i="5" l="1"/>
  <c r="F88" i="5"/>
  <c r="G88" i="5"/>
  <c r="H88" i="5"/>
  <c r="D88" i="5"/>
  <c r="E44" i="5"/>
  <c r="F44" i="5"/>
  <c r="G44" i="5"/>
  <c r="H44" i="5"/>
  <c r="D44" i="5"/>
  <c r="E104" i="4"/>
  <c r="F104" i="4"/>
  <c r="G104" i="4"/>
  <c r="H104" i="4"/>
  <c r="D104" i="4"/>
  <c r="E26" i="4"/>
  <c r="F26" i="4"/>
  <c r="G26" i="4"/>
  <c r="H26" i="4"/>
  <c r="D26" i="4"/>
  <c r="E43" i="2"/>
  <c r="F43" i="2"/>
  <c r="G43" i="2"/>
  <c r="H43" i="2"/>
  <c r="D43" i="2"/>
  <c r="E485" i="2"/>
  <c r="F485" i="2"/>
  <c r="G485" i="2"/>
  <c r="H485" i="2"/>
  <c r="D485" i="2"/>
  <c r="E502" i="1"/>
  <c r="F502" i="1"/>
  <c r="G502" i="1"/>
  <c r="H502" i="1"/>
  <c r="D502" i="1"/>
  <c r="E45" i="1"/>
  <c r="F45" i="1"/>
  <c r="G45" i="1"/>
  <c r="H45" i="1"/>
  <c r="D45" i="1"/>
  <c r="M86" i="5" l="1"/>
  <c r="L86" i="5"/>
  <c r="K86" i="5"/>
  <c r="I86" i="5"/>
  <c r="J86" i="5" s="1"/>
  <c r="M85" i="5"/>
  <c r="L85" i="5"/>
  <c r="K85" i="5"/>
  <c r="I85" i="5"/>
  <c r="J85" i="5" s="1"/>
  <c r="I84" i="5"/>
  <c r="J84" i="5" s="1"/>
  <c r="K84" i="5" s="1"/>
  <c r="I83" i="5"/>
  <c r="J83" i="5" s="1"/>
  <c r="K83" i="5" s="1"/>
  <c r="I29" i="5"/>
  <c r="J29" i="5" s="1"/>
  <c r="K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I25" i="5"/>
  <c r="J25" i="5" s="1"/>
  <c r="K25" i="5" s="1"/>
  <c r="M24" i="5"/>
  <c r="L24" i="5"/>
  <c r="K24" i="5"/>
  <c r="I24" i="5"/>
  <c r="J24" i="5" s="1"/>
  <c r="I23" i="5"/>
  <c r="J23" i="5" s="1"/>
  <c r="K23" i="5" s="1"/>
  <c r="I22" i="5"/>
  <c r="J22" i="5" s="1"/>
  <c r="K22" i="5" s="1"/>
  <c r="I21" i="5"/>
  <c r="J21" i="5" s="1"/>
  <c r="K21" i="5" s="1"/>
  <c r="I20" i="5"/>
  <c r="J20" i="5" s="1"/>
  <c r="K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M15" i="5"/>
  <c r="L15" i="5"/>
  <c r="K15" i="5"/>
  <c r="I15" i="5"/>
  <c r="J15" i="5" s="1"/>
  <c r="M14" i="5"/>
  <c r="L14" i="5"/>
  <c r="K14" i="5"/>
  <c r="I14" i="5"/>
  <c r="J14" i="5" s="1"/>
  <c r="M13" i="5"/>
  <c r="L13" i="5"/>
  <c r="K13" i="5"/>
  <c r="I13" i="5"/>
  <c r="J13" i="5" s="1"/>
  <c r="I102" i="4"/>
  <c r="J102" i="4" s="1"/>
  <c r="K102" i="4" s="1"/>
  <c r="I101" i="4"/>
  <c r="J101" i="4" s="1"/>
  <c r="K101" i="4" s="1"/>
  <c r="M100" i="4"/>
  <c r="L100" i="4"/>
  <c r="K100" i="4"/>
  <c r="I100" i="4"/>
  <c r="J100" i="4" s="1"/>
  <c r="M99" i="4"/>
  <c r="L99" i="4"/>
  <c r="K99" i="4"/>
  <c r="I99" i="4"/>
  <c r="J99" i="4" s="1"/>
  <c r="I98" i="4"/>
  <c r="J98" i="4" s="1"/>
  <c r="K98" i="4" s="1"/>
  <c r="I97" i="4"/>
  <c r="J97" i="4" s="1"/>
  <c r="K97" i="4" s="1"/>
  <c r="I96" i="4"/>
  <c r="J96" i="4" s="1"/>
  <c r="K96" i="4" s="1"/>
  <c r="M95" i="4"/>
  <c r="L95" i="4"/>
  <c r="K95" i="4"/>
  <c r="I95" i="4"/>
  <c r="J95" i="4" s="1"/>
  <c r="M94" i="4"/>
  <c r="L94" i="4"/>
  <c r="K94" i="4"/>
  <c r="I94" i="4"/>
  <c r="J94" i="4" s="1"/>
  <c r="M93" i="4"/>
  <c r="L93" i="4"/>
  <c r="K93" i="4"/>
  <c r="I93" i="4"/>
  <c r="J93" i="4" s="1"/>
  <c r="M92" i="4"/>
  <c r="L92" i="4"/>
  <c r="K92" i="4"/>
  <c r="I92" i="4"/>
  <c r="J92" i="4" s="1"/>
  <c r="M91" i="4"/>
  <c r="L91" i="4"/>
  <c r="K91" i="4"/>
  <c r="I91" i="4"/>
  <c r="J91" i="4" s="1"/>
  <c r="I90" i="4"/>
  <c r="J90" i="4" s="1"/>
  <c r="K90" i="4" s="1"/>
  <c r="I89" i="4"/>
  <c r="J89" i="4" s="1"/>
  <c r="K89" i="4" s="1"/>
  <c r="I88" i="4"/>
  <c r="J88" i="4" s="1"/>
  <c r="K88" i="4" s="1"/>
  <c r="I87" i="4"/>
  <c r="J87" i="4" s="1"/>
  <c r="K87" i="4" s="1"/>
  <c r="M86" i="4"/>
  <c r="L86" i="4"/>
  <c r="K86" i="4"/>
  <c r="I86" i="4"/>
  <c r="J86" i="4" s="1"/>
  <c r="I85" i="4"/>
  <c r="J85" i="4" s="1"/>
  <c r="K85" i="4" s="1"/>
  <c r="I84" i="4"/>
  <c r="J84" i="4" s="1"/>
  <c r="K84" i="4" s="1"/>
  <c r="I83" i="4"/>
  <c r="J83" i="4" s="1"/>
  <c r="K83" i="4" s="1"/>
  <c r="M82" i="4"/>
  <c r="L82" i="4"/>
  <c r="K82" i="4"/>
  <c r="I82" i="4"/>
  <c r="J82" i="4" s="1"/>
  <c r="I81" i="4"/>
  <c r="J81" i="4" s="1"/>
  <c r="K81" i="4" s="1"/>
  <c r="I80" i="4"/>
  <c r="J80" i="4" s="1"/>
  <c r="K80" i="4" s="1"/>
  <c r="I79" i="4"/>
  <c r="J79" i="4" s="1"/>
  <c r="K79" i="4" s="1"/>
  <c r="M24" i="4"/>
  <c r="L24" i="4"/>
  <c r="K24" i="4"/>
  <c r="I24" i="4"/>
  <c r="J24" i="4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M477" i="2"/>
  <c r="L477" i="2"/>
  <c r="K477" i="2"/>
  <c r="I477" i="2"/>
  <c r="J477" i="2" s="1"/>
  <c r="I476" i="2"/>
  <c r="J476" i="2" s="1"/>
  <c r="K476" i="2" s="1"/>
  <c r="I475" i="2"/>
  <c r="J475" i="2" s="1"/>
  <c r="K475" i="2" s="1"/>
  <c r="M474" i="2"/>
  <c r="L474" i="2"/>
  <c r="K474" i="2"/>
  <c r="I474" i="2"/>
  <c r="J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M469" i="2"/>
  <c r="L469" i="2"/>
  <c r="K469" i="2"/>
  <c r="I469" i="2"/>
  <c r="J469" i="2" s="1"/>
  <c r="M468" i="2"/>
  <c r="L468" i="2"/>
  <c r="K468" i="2"/>
  <c r="I468" i="2"/>
  <c r="J468" i="2" s="1"/>
  <c r="M467" i="2"/>
  <c r="L467" i="2"/>
  <c r="K467" i="2"/>
  <c r="I467" i="2"/>
  <c r="J467" i="2" s="1"/>
  <c r="M466" i="2"/>
  <c r="L466" i="2"/>
  <c r="K466" i="2"/>
  <c r="I466" i="2"/>
  <c r="J466" i="2" s="1"/>
  <c r="M465" i="2"/>
  <c r="L465" i="2"/>
  <c r="K465" i="2"/>
  <c r="I465" i="2"/>
  <c r="J465" i="2" s="1"/>
  <c r="M464" i="2"/>
  <c r="L464" i="2"/>
  <c r="K464" i="2"/>
  <c r="I464" i="2"/>
  <c r="J464" i="2" s="1"/>
  <c r="I463" i="2"/>
  <c r="J463" i="2" s="1"/>
  <c r="K463" i="2" s="1"/>
  <c r="M462" i="2"/>
  <c r="L462" i="2"/>
  <c r="K462" i="2"/>
  <c r="I462" i="2"/>
  <c r="J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M451" i="2"/>
  <c r="L451" i="2"/>
  <c r="K451" i="2"/>
  <c r="I451" i="2"/>
  <c r="J451" i="2" s="1"/>
  <c r="M450" i="2"/>
  <c r="L450" i="2"/>
  <c r="K450" i="2"/>
  <c r="I450" i="2"/>
  <c r="J450" i="2" s="1"/>
  <c r="I449" i="2"/>
  <c r="J449" i="2" s="1"/>
  <c r="K449" i="2" s="1"/>
  <c r="I448" i="2"/>
  <c r="J448" i="2" s="1"/>
  <c r="K448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481" i="1"/>
  <c r="L481" i="1"/>
  <c r="I481" i="1"/>
  <c r="J481" i="1" s="1"/>
  <c r="K481" i="1" s="1"/>
  <c r="M480" i="1"/>
  <c r="L480" i="1"/>
  <c r="K480" i="1"/>
  <c r="I480" i="1"/>
  <c r="J480" i="1" s="1"/>
  <c r="M479" i="1"/>
  <c r="L479" i="1"/>
  <c r="I479" i="1"/>
  <c r="J479" i="1" s="1"/>
  <c r="K479" i="1" s="1"/>
  <c r="M478" i="1"/>
  <c r="L478" i="1"/>
  <c r="K478" i="1"/>
  <c r="I478" i="1"/>
  <c r="J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K471" i="1"/>
  <c r="I471" i="1"/>
  <c r="J471" i="1" s="1"/>
  <c r="M470" i="1"/>
  <c r="L470" i="1"/>
  <c r="I470" i="1"/>
  <c r="J470" i="1" s="1"/>
  <c r="K470" i="1" s="1"/>
  <c r="M469" i="1"/>
  <c r="L469" i="1"/>
  <c r="K469" i="1"/>
  <c r="I469" i="1"/>
  <c r="J469" i="1" s="1"/>
  <c r="M468" i="1"/>
  <c r="L468" i="1"/>
  <c r="I468" i="1"/>
  <c r="J468" i="1" s="1"/>
  <c r="K468" i="1" s="1"/>
  <c r="M467" i="1"/>
  <c r="L467" i="1"/>
  <c r="K467" i="1"/>
  <c r="I467" i="1"/>
  <c r="J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K456" i="1"/>
  <c r="I456" i="1"/>
  <c r="J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K447" i="1"/>
  <c r="I447" i="1"/>
  <c r="J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K437" i="1"/>
  <c r="I437" i="1"/>
  <c r="J437" i="1" s="1"/>
  <c r="M436" i="1"/>
  <c r="L436" i="1"/>
  <c r="K436" i="1"/>
  <c r="I436" i="1"/>
  <c r="J436" i="1" s="1"/>
  <c r="M435" i="1"/>
  <c r="L435" i="1"/>
  <c r="K435" i="1"/>
  <c r="I435" i="1"/>
  <c r="J435" i="1" s="1"/>
  <c r="M434" i="1"/>
  <c r="L434" i="1"/>
  <c r="I434" i="1"/>
  <c r="J434" i="1" s="1"/>
  <c r="K434" i="1" s="1"/>
  <c r="M433" i="1"/>
  <c r="L433" i="1"/>
  <c r="K433" i="1"/>
  <c r="I433" i="1"/>
  <c r="J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K427" i="1"/>
  <c r="I427" i="1"/>
  <c r="J427" i="1" s="1"/>
  <c r="M426" i="1"/>
  <c r="L426" i="1"/>
  <c r="K426" i="1"/>
  <c r="I426" i="1"/>
  <c r="J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K421" i="1"/>
  <c r="I421" i="1"/>
  <c r="J421" i="1" s="1"/>
  <c r="M420" i="1"/>
  <c r="L420" i="1"/>
  <c r="I420" i="1"/>
  <c r="J420" i="1" s="1"/>
  <c r="K420" i="1" s="1"/>
  <c r="M419" i="1"/>
  <c r="L419" i="1"/>
  <c r="K419" i="1"/>
  <c r="I419" i="1"/>
  <c r="J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K399" i="1"/>
  <c r="I399" i="1"/>
  <c r="J399" i="1" s="1"/>
  <c r="M398" i="1"/>
  <c r="L398" i="1"/>
  <c r="K398" i="1"/>
  <c r="I398" i="1"/>
  <c r="J398" i="1" s="1"/>
  <c r="M397" i="1"/>
  <c r="L397" i="1"/>
  <c r="K397" i="1"/>
  <c r="I397" i="1"/>
  <c r="J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K387" i="1"/>
  <c r="I387" i="1"/>
  <c r="J387" i="1" s="1"/>
  <c r="M386" i="1"/>
  <c r="L386" i="1"/>
  <c r="I386" i="1"/>
  <c r="J386" i="1" s="1"/>
  <c r="K386" i="1" s="1"/>
  <c r="M385" i="1"/>
  <c r="L385" i="1"/>
  <c r="K385" i="1"/>
  <c r="I385" i="1"/>
  <c r="J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K376" i="1"/>
  <c r="I376" i="1"/>
  <c r="J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K370" i="1"/>
  <c r="I370" i="1"/>
  <c r="J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K364" i="1"/>
  <c r="I364" i="1"/>
  <c r="J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K358" i="1"/>
  <c r="I358" i="1"/>
  <c r="J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K346" i="1"/>
  <c r="I346" i="1"/>
  <c r="J346" i="1" s="1"/>
  <c r="M345" i="1"/>
  <c r="L345" i="1"/>
  <c r="K345" i="1"/>
  <c r="I345" i="1"/>
  <c r="J345" i="1" s="1"/>
  <c r="M344" i="1"/>
  <c r="L344" i="1"/>
  <c r="K344" i="1"/>
  <c r="I344" i="1"/>
  <c r="J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K341" i="1"/>
  <c r="I341" i="1"/>
  <c r="J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K329" i="1"/>
  <c r="I329" i="1"/>
  <c r="J329" i="1" s="1"/>
  <c r="M328" i="1"/>
  <c r="L328" i="1"/>
  <c r="K328" i="1"/>
  <c r="I328" i="1"/>
  <c r="J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K325" i="1"/>
  <c r="I325" i="1"/>
  <c r="J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K321" i="1"/>
  <c r="I321" i="1"/>
  <c r="J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K313" i="1"/>
  <c r="I313" i="1"/>
  <c r="J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K310" i="1"/>
  <c r="I310" i="1"/>
  <c r="J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K296" i="1"/>
  <c r="I296" i="1"/>
  <c r="J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K290" i="1"/>
  <c r="I290" i="1"/>
  <c r="J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K283" i="1"/>
  <c r="I283" i="1"/>
  <c r="J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K279" i="1"/>
  <c r="I279" i="1"/>
  <c r="J279" i="1" s="1"/>
  <c r="M278" i="1"/>
  <c r="L278" i="1"/>
  <c r="K278" i="1"/>
  <c r="I278" i="1"/>
  <c r="J278" i="1" s="1"/>
  <c r="M277" i="1"/>
  <c r="L277" i="1"/>
  <c r="K277" i="1"/>
  <c r="I277" i="1"/>
  <c r="J277" i="1" s="1"/>
  <c r="M276" i="1"/>
  <c r="L276" i="1"/>
  <c r="K276" i="1"/>
  <c r="I276" i="1"/>
  <c r="J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K256" i="1"/>
  <c r="I256" i="1"/>
  <c r="J256" i="1" s="1"/>
  <c r="M255" i="1"/>
  <c r="L255" i="1"/>
  <c r="I255" i="1"/>
  <c r="J255" i="1" s="1"/>
  <c r="K255" i="1" s="1"/>
  <c r="M254" i="1"/>
  <c r="L254" i="1"/>
  <c r="K254" i="1"/>
  <c r="I254" i="1"/>
  <c r="J254" i="1" s="1"/>
  <c r="M253" i="1"/>
  <c r="L253" i="1"/>
  <c r="I253" i="1"/>
  <c r="J253" i="1" s="1"/>
  <c r="K253" i="1" s="1"/>
  <c r="M252" i="1"/>
  <c r="L252" i="1"/>
  <c r="K252" i="1"/>
  <c r="I252" i="1"/>
  <c r="J252" i="1" s="1"/>
  <c r="M251" i="1"/>
  <c r="L251" i="1"/>
  <c r="K251" i="1"/>
  <c r="I251" i="1"/>
  <c r="J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J16" i="5" l="1"/>
  <c r="J25" i="2"/>
  <c r="J23" i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K16" i="5" l="1"/>
  <c r="J13" i="4"/>
  <c r="I26" i="4"/>
  <c r="K25" i="2"/>
  <c r="K23" i="1"/>
  <c r="K13" i="4" l="1"/>
  <c r="J26" i="4"/>
  <c r="M12" i="4"/>
  <c r="L12" i="4"/>
  <c r="K12" i="4"/>
  <c r="I12" i="4"/>
  <c r="J12" i="4" s="1"/>
  <c r="M11" i="4"/>
  <c r="L11" i="4"/>
  <c r="K11" i="4"/>
  <c r="I11" i="4"/>
  <c r="J11" i="4" s="1"/>
  <c r="M10" i="4"/>
  <c r="L10" i="4"/>
  <c r="I10" i="4"/>
  <c r="J10" i="4" s="1"/>
  <c r="K10" i="4" s="1"/>
  <c r="M316" i="2"/>
  <c r="L316" i="2"/>
  <c r="K316" i="2"/>
  <c r="I316" i="2"/>
  <c r="J316" i="2" s="1"/>
  <c r="M315" i="2"/>
  <c r="L315" i="2"/>
  <c r="K315" i="2"/>
  <c r="I315" i="2"/>
  <c r="J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I310" i="2"/>
  <c r="J310" i="2" s="1"/>
  <c r="K310" i="2" s="1"/>
  <c r="M309" i="2"/>
  <c r="L309" i="2"/>
  <c r="K309" i="2"/>
  <c r="I309" i="2"/>
  <c r="J309" i="2" s="1"/>
  <c r="M308" i="2"/>
  <c r="L308" i="2"/>
  <c r="K308" i="2"/>
  <c r="I308" i="2"/>
  <c r="J308" i="2" s="1"/>
  <c r="I307" i="2"/>
  <c r="J307" i="2" s="1"/>
  <c r="K307" i="2" s="1"/>
  <c r="M306" i="2"/>
  <c r="L306" i="2"/>
  <c r="K306" i="2"/>
  <c r="I306" i="2"/>
  <c r="J306" i="2" s="1"/>
  <c r="I305" i="2"/>
  <c r="J305" i="2" s="1"/>
  <c r="K305" i="2" s="1"/>
  <c r="M304" i="2"/>
  <c r="L304" i="2"/>
  <c r="K304" i="2"/>
  <c r="I304" i="2"/>
  <c r="J304" i="2" s="1"/>
  <c r="M303" i="2"/>
  <c r="L303" i="2"/>
  <c r="K303" i="2"/>
  <c r="I303" i="2"/>
  <c r="J303" i="2" s="1"/>
  <c r="I302" i="2"/>
  <c r="J302" i="2" s="1"/>
  <c r="K302" i="2" s="1"/>
  <c r="I301" i="2"/>
  <c r="J301" i="2" s="1"/>
  <c r="K301" i="2" s="1"/>
  <c r="M300" i="2"/>
  <c r="L300" i="2"/>
  <c r="K300" i="2"/>
  <c r="I300" i="2"/>
  <c r="J300" i="2" s="1"/>
  <c r="M299" i="2"/>
  <c r="L299" i="2"/>
  <c r="K299" i="2"/>
  <c r="I299" i="2"/>
  <c r="J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M292" i="2"/>
  <c r="L292" i="2"/>
  <c r="K292" i="2"/>
  <c r="I292" i="2"/>
  <c r="J292" i="2" s="1"/>
  <c r="I291" i="2"/>
  <c r="J291" i="2" s="1"/>
  <c r="K291" i="2" s="1"/>
  <c r="I290" i="2"/>
  <c r="J290" i="2" s="1"/>
  <c r="K290" i="2" s="1"/>
  <c r="M289" i="2"/>
  <c r="L289" i="2"/>
  <c r="K289" i="2"/>
  <c r="I289" i="2"/>
  <c r="J289" i="2" s="1"/>
  <c r="M288" i="2"/>
  <c r="L288" i="2"/>
  <c r="K288" i="2"/>
  <c r="I288" i="2"/>
  <c r="J288" i="2" s="1"/>
  <c r="I287" i="2"/>
  <c r="J287" i="2" s="1"/>
  <c r="K287" i="2" s="1"/>
  <c r="I286" i="2"/>
  <c r="J286" i="2" s="1"/>
  <c r="K286" i="2" s="1"/>
  <c r="M285" i="2"/>
  <c r="L285" i="2"/>
  <c r="K285" i="2"/>
  <c r="I285" i="2"/>
  <c r="J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I281" i="2"/>
  <c r="J281" i="2" s="1"/>
  <c r="K281" i="2" s="1"/>
  <c r="M280" i="2"/>
  <c r="L280" i="2"/>
  <c r="K280" i="2"/>
  <c r="I280" i="2"/>
  <c r="J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I276" i="2"/>
  <c r="J276" i="2" s="1"/>
  <c r="K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I272" i="2"/>
  <c r="J272" i="2" s="1"/>
  <c r="K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M262" i="2"/>
  <c r="L262" i="2"/>
  <c r="K262" i="2"/>
  <c r="I262" i="2"/>
  <c r="J262" i="2" s="1"/>
  <c r="M261" i="2"/>
  <c r="L261" i="2"/>
  <c r="K261" i="2"/>
  <c r="I261" i="2"/>
  <c r="J261" i="2" s="1"/>
  <c r="M260" i="2"/>
  <c r="L260" i="2"/>
  <c r="K260" i="2"/>
  <c r="I260" i="2"/>
  <c r="J260" i="2" s="1"/>
  <c r="I259" i="2"/>
  <c r="J259" i="2" s="1"/>
  <c r="K259" i="2" s="1"/>
  <c r="M258" i="2"/>
  <c r="L258" i="2"/>
  <c r="K258" i="2"/>
  <c r="I258" i="2"/>
  <c r="J258" i="2" s="1"/>
  <c r="I257" i="2"/>
  <c r="J257" i="2" s="1"/>
  <c r="K257" i="2" s="1"/>
  <c r="I256" i="2"/>
  <c r="J256" i="2" s="1"/>
  <c r="K256" i="2" s="1"/>
  <c r="I255" i="2"/>
  <c r="J255" i="2" s="1"/>
  <c r="K255" i="2" s="1"/>
  <c r="I254" i="2"/>
  <c r="J254" i="2" s="1"/>
  <c r="K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I247" i="2"/>
  <c r="J247" i="2" s="1"/>
  <c r="K247" i="2" s="1"/>
  <c r="M246" i="2"/>
  <c r="L246" i="2"/>
  <c r="K246" i="2"/>
  <c r="I246" i="2"/>
  <c r="J246" i="2" s="1"/>
  <c r="M245" i="2"/>
  <c r="L245" i="2"/>
  <c r="K245" i="2"/>
  <c r="I245" i="2"/>
  <c r="J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M239" i="2"/>
  <c r="L239" i="2"/>
  <c r="K239" i="2"/>
  <c r="I239" i="2"/>
  <c r="J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M233" i="2"/>
  <c r="L233" i="2"/>
  <c r="K233" i="2"/>
  <c r="I233" i="2"/>
  <c r="J233" i="2" s="1"/>
  <c r="I232" i="2"/>
  <c r="J232" i="2" s="1"/>
  <c r="K232" i="2" s="1"/>
  <c r="M231" i="2"/>
  <c r="L231" i="2"/>
  <c r="K231" i="2"/>
  <c r="I231" i="2"/>
  <c r="J231" i="2" s="1"/>
  <c r="M230" i="2"/>
  <c r="L230" i="2"/>
  <c r="K230" i="2"/>
  <c r="I230" i="2"/>
  <c r="J230" i="2" s="1"/>
  <c r="I229" i="2"/>
  <c r="J229" i="2" s="1"/>
  <c r="K229" i="2" s="1"/>
  <c r="M228" i="2"/>
  <c r="L228" i="2"/>
  <c r="K228" i="2"/>
  <c r="I228" i="2"/>
  <c r="J228" i="2" s="1"/>
  <c r="M227" i="2"/>
  <c r="L227" i="2"/>
  <c r="K227" i="2"/>
  <c r="I227" i="2"/>
  <c r="J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M221" i="2"/>
  <c r="L221" i="2"/>
  <c r="K221" i="2"/>
  <c r="I221" i="2"/>
  <c r="J221" i="2" s="1"/>
  <c r="M220" i="2"/>
  <c r="L220" i="2"/>
  <c r="K220" i="2"/>
  <c r="I220" i="2"/>
  <c r="J220" i="2" s="1"/>
  <c r="I219" i="2"/>
  <c r="J219" i="2" s="1"/>
  <c r="K219" i="2" s="1"/>
  <c r="M218" i="2"/>
  <c r="L218" i="2"/>
  <c r="K218" i="2"/>
  <c r="I218" i="2"/>
  <c r="J218" i="2" s="1"/>
  <c r="M217" i="2"/>
  <c r="L217" i="2"/>
  <c r="K217" i="2"/>
  <c r="I217" i="2"/>
  <c r="J217" i="2" s="1"/>
  <c r="I216" i="2"/>
  <c r="J216" i="2" s="1"/>
  <c r="K216" i="2" s="1"/>
  <c r="I215" i="2"/>
  <c r="J215" i="2" s="1"/>
  <c r="K215" i="2" s="1"/>
  <c r="I214" i="2"/>
  <c r="J214" i="2" s="1"/>
  <c r="K214" i="2" s="1"/>
  <c r="M213" i="2"/>
  <c r="L213" i="2"/>
  <c r="K213" i="2"/>
  <c r="I213" i="2"/>
  <c r="J213" i="2" s="1"/>
  <c r="I212" i="2"/>
  <c r="J212" i="2" s="1"/>
  <c r="K212" i="2" s="1"/>
  <c r="M211" i="2"/>
  <c r="L211" i="2"/>
  <c r="K211" i="2"/>
  <c r="I211" i="2"/>
  <c r="J211" i="2" s="1"/>
  <c r="I210" i="2"/>
  <c r="J210" i="2" s="1"/>
  <c r="K210" i="2" s="1"/>
  <c r="I209" i="2"/>
  <c r="J209" i="2" s="1"/>
  <c r="K209" i="2" s="1"/>
  <c r="M208" i="2"/>
  <c r="L208" i="2"/>
  <c r="K208" i="2"/>
  <c r="I208" i="2"/>
  <c r="J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M191" i="2"/>
  <c r="L191" i="2"/>
  <c r="K191" i="2"/>
  <c r="I191" i="2"/>
  <c r="J191" i="2" s="1"/>
  <c r="M190" i="2"/>
  <c r="L190" i="2"/>
  <c r="K190" i="2"/>
  <c r="I190" i="2"/>
  <c r="J190" i="2" s="1"/>
  <c r="I189" i="2"/>
  <c r="J189" i="2" s="1"/>
  <c r="K189" i="2" s="1"/>
  <c r="I188" i="2"/>
  <c r="J188" i="2" s="1"/>
  <c r="K188" i="2" s="1"/>
  <c r="I187" i="2"/>
  <c r="J187" i="2" s="1"/>
  <c r="K187" i="2" s="1"/>
  <c r="M186" i="2"/>
  <c r="L186" i="2"/>
  <c r="K186" i="2"/>
  <c r="I186" i="2"/>
  <c r="J186" i="2" s="1"/>
  <c r="I185" i="2"/>
  <c r="J185" i="2" s="1"/>
  <c r="K185" i="2" s="1"/>
  <c r="M184" i="2"/>
  <c r="L184" i="2"/>
  <c r="K184" i="2"/>
  <c r="I184" i="2"/>
  <c r="J184" i="2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K487" i="1"/>
  <c r="I487" i="1"/>
  <c r="J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K160" i="1"/>
  <c r="I160" i="1"/>
  <c r="J160" i="1" s="1"/>
  <c r="M159" i="1"/>
  <c r="L159" i="1"/>
  <c r="K159" i="1"/>
  <c r="I159" i="1"/>
  <c r="J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I82" i="5" l="1"/>
  <c r="J82" i="5" s="1"/>
  <c r="K82" i="5" s="1"/>
  <c r="I42" i="5"/>
  <c r="J42" i="5" s="1"/>
  <c r="K42" i="5" s="1"/>
  <c r="I41" i="5"/>
  <c r="J41" i="5" s="1"/>
  <c r="K41" i="5" s="1"/>
  <c r="I40" i="5"/>
  <c r="J40" i="5" s="1"/>
  <c r="K40" i="5" s="1"/>
  <c r="I39" i="5"/>
  <c r="I38" i="5"/>
  <c r="J38" i="5" s="1"/>
  <c r="K38" i="5" s="1"/>
  <c r="I37" i="5"/>
  <c r="J37" i="5" s="1"/>
  <c r="K37" i="5" s="1"/>
  <c r="I36" i="5"/>
  <c r="J36" i="5" s="1"/>
  <c r="K36" i="5" s="1"/>
  <c r="I35" i="5"/>
  <c r="J35" i="5" s="1"/>
  <c r="K35" i="5" s="1"/>
  <c r="M34" i="5"/>
  <c r="L34" i="5"/>
  <c r="K34" i="5"/>
  <c r="I34" i="5"/>
  <c r="J34" i="5" s="1"/>
  <c r="I33" i="5"/>
  <c r="M32" i="5"/>
  <c r="L32" i="5"/>
  <c r="K32" i="5"/>
  <c r="I32" i="5"/>
  <c r="J32" i="5" s="1"/>
  <c r="I31" i="5"/>
  <c r="M30" i="5"/>
  <c r="L30" i="5"/>
  <c r="K30" i="5"/>
  <c r="I30" i="5"/>
  <c r="J30" i="5" s="1"/>
  <c r="I12" i="5"/>
  <c r="J12" i="5" s="1"/>
  <c r="K12" i="5" s="1"/>
  <c r="I11" i="5"/>
  <c r="J11" i="5" s="1"/>
  <c r="K11" i="5" s="1"/>
  <c r="I10" i="5"/>
  <c r="J10" i="5" s="1"/>
  <c r="K10" i="5" s="1"/>
  <c r="M68" i="4"/>
  <c r="L68" i="4"/>
  <c r="K68" i="4"/>
  <c r="I68" i="4"/>
  <c r="J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41" i="2"/>
  <c r="J41" i="2" s="1"/>
  <c r="K41" i="2" s="1"/>
  <c r="I40" i="2"/>
  <c r="J40" i="2" s="1"/>
  <c r="K40" i="2" s="1"/>
  <c r="I39" i="2"/>
  <c r="I38" i="2"/>
  <c r="I37" i="2"/>
  <c r="J37" i="2" s="1"/>
  <c r="K37" i="2" s="1"/>
  <c r="I36" i="2"/>
  <c r="J36" i="2" s="1"/>
  <c r="K36" i="2" s="1"/>
  <c r="I10" i="2"/>
  <c r="J10" i="2" s="1"/>
  <c r="K10" i="2" s="1"/>
  <c r="J39" i="5" l="1"/>
  <c r="I44" i="5"/>
  <c r="J38" i="2"/>
  <c r="I43" i="2"/>
  <c r="J33" i="5"/>
  <c r="J31" i="5"/>
  <c r="J39" i="2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M56" i="5"/>
  <c r="L56" i="5"/>
  <c r="K56" i="5"/>
  <c r="I56" i="5"/>
  <c r="J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I51" i="4"/>
  <c r="J51" i="4" s="1"/>
  <c r="K51" i="4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M429" i="2"/>
  <c r="L429" i="2"/>
  <c r="K429" i="2"/>
  <c r="I429" i="2"/>
  <c r="J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M417" i="2"/>
  <c r="L417" i="2"/>
  <c r="K417" i="2"/>
  <c r="I417" i="2"/>
  <c r="J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M409" i="2"/>
  <c r="L409" i="2"/>
  <c r="K409" i="2"/>
  <c r="I409" i="2"/>
  <c r="J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M374" i="2"/>
  <c r="L374" i="2"/>
  <c r="K374" i="2"/>
  <c r="I374" i="2"/>
  <c r="J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I369" i="2"/>
  <c r="J369" i="2" s="1"/>
  <c r="K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M359" i="2"/>
  <c r="L359" i="2"/>
  <c r="K359" i="2"/>
  <c r="I359" i="2"/>
  <c r="J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351" i="2"/>
  <c r="J351" i="2" s="1"/>
  <c r="K351" i="2" s="1"/>
  <c r="I350" i="2"/>
  <c r="J350" i="2" s="1"/>
  <c r="K350" i="2" s="1"/>
  <c r="M43" i="1"/>
  <c r="L43" i="1"/>
  <c r="I43" i="1"/>
  <c r="J43" i="1" s="1"/>
  <c r="K43" i="1" s="1"/>
  <c r="M42" i="1"/>
  <c r="L42" i="1"/>
  <c r="I42" i="1"/>
  <c r="J42" i="1" s="1"/>
  <c r="K42" i="1" s="1"/>
  <c r="M41" i="1"/>
  <c r="L41" i="1"/>
  <c r="I41" i="1"/>
  <c r="M40" i="1"/>
  <c r="L40" i="1"/>
  <c r="K40" i="1"/>
  <c r="I40" i="1"/>
  <c r="J40" i="1" s="1"/>
  <c r="M39" i="1"/>
  <c r="L39" i="1"/>
  <c r="K39" i="1"/>
  <c r="I39" i="1"/>
  <c r="J39" i="1" s="1"/>
  <c r="M38" i="1"/>
  <c r="L38" i="1"/>
  <c r="K38" i="1"/>
  <c r="I38" i="1"/>
  <c r="J38" i="1" s="1"/>
  <c r="M37" i="1"/>
  <c r="L37" i="1"/>
  <c r="I37" i="1"/>
  <c r="J37" i="1" s="1"/>
  <c r="K37" i="1" s="1"/>
  <c r="M36" i="1"/>
  <c r="L36" i="1"/>
  <c r="I36" i="1"/>
  <c r="M35" i="1"/>
  <c r="L35" i="1"/>
  <c r="I35" i="1"/>
  <c r="J35" i="1" s="1"/>
  <c r="K35" i="1" s="1"/>
  <c r="M34" i="1"/>
  <c r="L34" i="1"/>
  <c r="I34" i="1"/>
  <c r="J34" i="1" s="1"/>
  <c r="K34" i="1" s="1"/>
  <c r="M33" i="1"/>
  <c r="L33" i="1"/>
  <c r="I33" i="1"/>
  <c r="J33" i="1" s="1"/>
  <c r="K33" i="1" s="1"/>
  <c r="M14" i="1"/>
  <c r="L14" i="1"/>
  <c r="K14" i="1"/>
  <c r="I14" i="1"/>
  <c r="J14" i="1" s="1"/>
  <c r="M13" i="1"/>
  <c r="L13" i="1"/>
  <c r="I13" i="1"/>
  <c r="J13" i="1" s="1"/>
  <c r="K13" i="1" s="1"/>
  <c r="K39" i="5" l="1"/>
  <c r="J44" i="5"/>
  <c r="K38" i="2"/>
  <c r="J43" i="2"/>
  <c r="J36" i="1"/>
  <c r="I45" i="1"/>
  <c r="K33" i="5"/>
  <c r="K31" i="5"/>
  <c r="K39" i="2"/>
  <c r="J41" i="1"/>
  <c r="K36" i="1" l="1"/>
  <c r="J45" i="1"/>
  <c r="K41" i="1"/>
  <c r="I9" i="4" l="1"/>
  <c r="J9" i="4" s="1"/>
  <c r="K9" i="4" s="1"/>
  <c r="I81" i="5" l="1"/>
  <c r="J81" i="5" s="1"/>
  <c r="K81" i="5" s="1"/>
  <c r="I80" i="5"/>
  <c r="J80" i="5" s="1"/>
  <c r="K80" i="5" s="1"/>
  <c r="I79" i="5"/>
  <c r="J79" i="5" s="1"/>
  <c r="K79" i="5" s="1"/>
  <c r="E21" i="3"/>
  <c r="F21" i="3"/>
  <c r="G21" i="3"/>
  <c r="H21" i="3"/>
  <c r="D21" i="3"/>
  <c r="E13" i="3"/>
  <c r="F13" i="3"/>
  <c r="G13" i="3"/>
  <c r="H13" i="3"/>
  <c r="D13" i="3"/>
  <c r="I41" i="4" l="1"/>
  <c r="M40" i="4"/>
  <c r="L40" i="4"/>
  <c r="I40" i="4"/>
  <c r="J40" i="4" s="1"/>
  <c r="K40" i="4" s="1"/>
  <c r="M39" i="4"/>
  <c r="L39" i="4"/>
  <c r="I39" i="4"/>
  <c r="J39" i="4" s="1"/>
  <c r="K39" i="4" s="1"/>
  <c r="M38" i="4"/>
  <c r="L38" i="4"/>
  <c r="K38" i="4"/>
  <c r="I38" i="4"/>
  <c r="J38" i="4" s="1"/>
  <c r="M37" i="4"/>
  <c r="L37" i="4"/>
  <c r="I37" i="4"/>
  <c r="J37" i="4" s="1"/>
  <c r="K37" i="4" s="1"/>
  <c r="M36" i="4"/>
  <c r="L36" i="4"/>
  <c r="I36" i="4"/>
  <c r="J36" i="4" s="1"/>
  <c r="K36" i="4" s="1"/>
  <c r="I35" i="4"/>
  <c r="J35" i="4" s="1"/>
  <c r="K35" i="4" s="1"/>
  <c r="M34" i="4"/>
  <c r="L34" i="4"/>
  <c r="K34" i="4"/>
  <c r="I34" i="4"/>
  <c r="J34" i="4" s="1"/>
  <c r="I33" i="4"/>
  <c r="J33" i="4" s="1"/>
  <c r="K33" i="4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2" i="1"/>
  <c r="L12" i="1"/>
  <c r="I12" i="1"/>
  <c r="J12" i="1" s="1"/>
  <c r="K12" i="1" s="1"/>
  <c r="M11" i="1"/>
  <c r="L11" i="1"/>
  <c r="I11" i="1"/>
  <c r="J11" i="1" s="1"/>
  <c r="K11" i="1" s="1"/>
  <c r="J41" i="4" l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1" i="4"/>
  <c r="I78" i="5"/>
  <c r="J78" i="5" s="1"/>
  <c r="K78" i="5" s="1"/>
  <c r="I77" i="5"/>
  <c r="J77" i="5" s="1"/>
  <c r="K77" i="5" s="1"/>
  <c r="I76" i="5"/>
  <c r="J76" i="5" s="1"/>
  <c r="K76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I88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J46" i="5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I32" i="4"/>
  <c r="I31" i="4"/>
  <c r="J31" i="4" s="1"/>
  <c r="K31" i="4" s="1"/>
  <c r="I30" i="4"/>
  <c r="J30" i="4" s="1"/>
  <c r="K30" i="4" s="1"/>
  <c r="I29" i="4"/>
  <c r="J29" i="4" s="1"/>
  <c r="K29" i="4" s="1"/>
  <c r="M138" i="1"/>
  <c r="L138" i="1"/>
  <c r="I138" i="1"/>
  <c r="J138" i="1" s="1"/>
  <c r="K138" i="1" s="1"/>
  <c r="J49" i="5" l="1"/>
  <c r="J88" i="5" s="1"/>
  <c r="J32" i="4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9" i="2"/>
  <c r="J9" i="2" s="1"/>
  <c r="K9" i="2" s="1"/>
  <c r="K32" i="4" l="1"/>
  <c r="I343" i="2" l="1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183" i="2"/>
  <c r="J183" i="2" s="1"/>
  <c r="K183" i="2" s="1"/>
  <c r="I182" i="2"/>
  <c r="J182" i="2" s="1"/>
  <c r="K182" i="2" s="1"/>
  <c r="I50" i="4" l="1"/>
  <c r="I104" i="4" s="1"/>
  <c r="I49" i="4"/>
  <c r="J49" i="4" s="1"/>
  <c r="K49" i="4" s="1"/>
  <c r="I48" i="4"/>
  <c r="J48" i="4" s="1"/>
  <c r="K48" i="4" s="1"/>
  <c r="J50" i="4" l="1"/>
  <c r="J104" i="4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I485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99" i="2" l="1"/>
  <c r="J485" i="2" s="1"/>
  <c r="J97" i="2"/>
  <c r="J89" i="2"/>
  <c r="J80" i="2"/>
  <c r="K50" i="4"/>
  <c r="K104" i="4" s="1"/>
  <c r="J98" i="2"/>
  <c r="K99" i="2" l="1"/>
  <c r="K97" i="2"/>
  <c r="K89" i="2"/>
  <c r="K80" i="2"/>
  <c r="K98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7" i="4"/>
  <c r="J47" i="4" s="1"/>
  <c r="K47" i="4" s="1"/>
  <c r="I28" i="4"/>
  <c r="J28" i="4" s="1"/>
  <c r="K28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I502" i="1" s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502" i="1" s="1"/>
  <c r="J91" i="1"/>
  <c r="J100" i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6" i="4" l="1"/>
  <c r="K485" i="2" l="1"/>
  <c r="K502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22" i="5" l="1"/>
  <c r="L29" i="5"/>
  <c r="L25" i="5"/>
  <c r="L21" i="5"/>
  <c r="L26" i="5"/>
  <c r="L20" i="5"/>
  <c r="L16" i="5"/>
  <c r="L23" i="5"/>
  <c r="M25" i="5"/>
  <c r="M22" i="5"/>
  <c r="M21" i="5"/>
  <c r="M20" i="5"/>
  <c r="M23" i="5"/>
  <c r="M26" i="5"/>
  <c r="M16" i="5"/>
  <c r="M29" i="5"/>
  <c r="L83" i="5"/>
  <c r="L84" i="5"/>
  <c r="M83" i="5"/>
  <c r="M84" i="5"/>
  <c r="L101" i="4"/>
  <c r="L88" i="4"/>
  <c r="L81" i="4"/>
  <c r="L85" i="4"/>
  <c r="L97" i="4"/>
  <c r="L84" i="4"/>
  <c r="L87" i="4"/>
  <c r="L80" i="4"/>
  <c r="L96" i="4"/>
  <c r="L90" i="4"/>
  <c r="L83" i="4"/>
  <c r="L79" i="4"/>
  <c r="L102" i="4"/>
  <c r="L89" i="4"/>
  <c r="L98" i="4"/>
  <c r="L73" i="4"/>
  <c r="L72" i="4"/>
  <c r="L75" i="4"/>
  <c r="L74" i="4"/>
  <c r="L51" i="4"/>
  <c r="M81" i="4"/>
  <c r="M101" i="4"/>
  <c r="M97" i="4"/>
  <c r="M84" i="4"/>
  <c r="M87" i="4"/>
  <c r="M80" i="4"/>
  <c r="M88" i="4"/>
  <c r="M96" i="4"/>
  <c r="M90" i="4"/>
  <c r="M83" i="4"/>
  <c r="M79" i="4"/>
  <c r="M102" i="4"/>
  <c r="M89" i="4"/>
  <c r="M98" i="4"/>
  <c r="M85" i="4"/>
  <c r="M75" i="4"/>
  <c r="M74" i="4"/>
  <c r="M73" i="4"/>
  <c r="M72" i="4"/>
  <c r="M51" i="4"/>
  <c r="L32" i="2"/>
  <c r="L25" i="2"/>
  <c r="L13" i="2"/>
  <c r="L28" i="2"/>
  <c r="L12" i="2"/>
  <c r="L35" i="2"/>
  <c r="L31" i="2"/>
  <c r="L34" i="2"/>
  <c r="L29" i="2"/>
  <c r="L14" i="2"/>
  <c r="L33" i="2"/>
  <c r="L41" i="2"/>
  <c r="L40" i="2"/>
  <c r="L471" i="2"/>
  <c r="L459" i="2"/>
  <c r="L456" i="2"/>
  <c r="L481" i="2"/>
  <c r="L452" i="2"/>
  <c r="L449" i="2"/>
  <c r="L483" i="2"/>
  <c r="L480" i="2"/>
  <c r="L455" i="2"/>
  <c r="L470" i="2"/>
  <c r="L458" i="2"/>
  <c r="L476" i="2"/>
  <c r="L473" i="2"/>
  <c r="L461" i="2"/>
  <c r="L448" i="2"/>
  <c r="L479" i="2"/>
  <c r="L454" i="2"/>
  <c r="L482" i="2"/>
  <c r="L472" i="2"/>
  <c r="L460" i="2"/>
  <c r="L457" i="2"/>
  <c r="L478" i="2"/>
  <c r="L475" i="2"/>
  <c r="L463" i="2"/>
  <c r="L453" i="2"/>
  <c r="L229" i="2"/>
  <c r="L287" i="2"/>
  <c r="L42" i="5"/>
  <c r="L33" i="5"/>
  <c r="L39" i="5"/>
  <c r="M42" i="5"/>
  <c r="M33" i="5"/>
  <c r="M39" i="5"/>
  <c r="L14" i="4"/>
  <c r="L15" i="4"/>
  <c r="L13" i="4"/>
  <c r="M15" i="4"/>
  <c r="M14" i="4"/>
  <c r="M13" i="4"/>
  <c r="L77" i="4"/>
  <c r="L70" i="4"/>
  <c r="L76" i="4"/>
  <c r="L69" i="4"/>
  <c r="L78" i="4"/>
  <c r="L71" i="4"/>
  <c r="L52" i="4"/>
  <c r="L61" i="4"/>
  <c r="L67" i="4"/>
  <c r="L66" i="4"/>
  <c r="M78" i="4"/>
  <c r="M76" i="4"/>
  <c r="M69" i="4"/>
  <c r="M70" i="4"/>
  <c r="M71" i="4"/>
  <c r="M77" i="4"/>
  <c r="M52" i="4"/>
  <c r="M61" i="4"/>
  <c r="M67" i="4"/>
  <c r="M66" i="4"/>
  <c r="L305" i="2"/>
  <c r="L302" i="2"/>
  <c r="L271" i="2"/>
  <c r="L250" i="2"/>
  <c r="L243" i="2"/>
  <c r="L210" i="2"/>
  <c r="L200" i="2"/>
  <c r="L197" i="2"/>
  <c r="L194" i="2"/>
  <c r="L274" i="2"/>
  <c r="L267" i="2"/>
  <c r="L257" i="2"/>
  <c r="L253" i="2"/>
  <c r="L232" i="2"/>
  <c r="L226" i="2"/>
  <c r="L219" i="2"/>
  <c r="L203" i="2"/>
  <c r="L187" i="2"/>
  <c r="L311" i="2"/>
  <c r="L286" i="2"/>
  <c r="L235" i="2"/>
  <c r="L222" i="2"/>
  <c r="L216" i="2"/>
  <c r="L206" i="2"/>
  <c r="L301" i="2"/>
  <c r="L295" i="2"/>
  <c r="L270" i="2"/>
  <c r="L263" i="2"/>
  <c r="L249" i="2"/>
  <c r="L242" i="2"/>
  <c r="L212" i="2"/>
  <c r="L209" i="2"/>
  <c r="L196" i="2"/>
  <c r="L193" i="2"/>
  <c r="L266" i="2"/>
  <c r="L256" i="2"/>
  <c r="L199" i="2"/>
  <c r="L223" i="2"/>
  <c r="L314" i="2"/>
  <c r="L307" i="2"/>
  <c r="L298" i="2"/>
  <c r="L291" i="2"/>
  <c r="L276" i="2"/>
  <c r="L238" i="2"/>
  <c r="L234" i="2"/>
  <c r="L225" i="2"/>
  <c r="L215" i="2"/>
  <c r="L205" i="2"/>
  <c r="L310" i="2"/>
  <c r="L294" i="2"/>
  <c r="L259" i="2"/>
  <c r="L248" i="2"/>
  <c r="L202" i="2"/>
  <c r="L192" i="2"/>
  <c r="L269" i="2"/>
  <c r="L255" i="2"/>
  <c r="L241" i="2"/>
  <c r="L195" i="2"/>
  <c r="L189" i="2"/>
  <c r="L296" i="2"/>
  <c r="L313" i="2"/>
  <c r="L297" i="2"/>
  <c r="L290" i="2"/>
  <c r="L281" i="2"/>
  <c r="L278" i="2"/>
  <c r="L272" i="2"/>
  <c r="L265" i="2"/>
  <c r="L237" i="2"/>
  <c r="L224" i="2"/>
  <c r="L214" i="2"/>
  <c r="L198" i="2"/>
  <c r="L293" i="2"/>
  <c r="L284" i="2"/>
  <c r="L251" i="2"/>
  <c r="L247" i="2"/>
  <c r="L244" i="2"/>
  <c r="L204" i="2"/>
  <c r="L201" i="2"/>
  <c r="L185" i="2"/>
  <c r="L312" i="2"/>
  <c r="L264" i="2"/>
  <c r="L236" i="2"/>
  <c r="L268" i="2"/>
  <c r="L254" i="2"/>
  <c r="L240" i="2"/>
  <c r="L207" i="2"/>
  <c r="L188" i="2"/>
  <c r="L430" i="2"/>
  <c r="L363" i="2"/>
  <c r="L387" i="2"/>
  <c r="L392" i="2"/>
  <c r="L350" i="2"/>
  <c r="L445" i="2"/>
  <c r="L421" i="2"/>
  <c r="L391" i="2"/>
  <c r="L357" i="2"/>
  <c r="L433" i="2"/>
  <c r="L360" i="2"/>
  <c r="L439" i="2"/>
  <c r="L428" i="2"/>
  <c r="L405" i="2"/>
  <c r="L406" i="2"/>
  <c r="L390" i="2"/>
  <c r="L364" i="2"/>
  <c r="L412" i="2"/>
  <c r="L438" i="2"/>
  <c r="L418" i="2"/>
  <c r="L82" i="5"/>
  <c r="L60" i="5"/>
  <c r="M82" i="5"/>
  <c r="M60" i="5"/>
  <c r="L40" i="5"/>
  <c r="L36" i="5"/>
  <c r="L12" i="5"/>
  <c r="L10" i="5"/>
  <c r="L35" i="5"/>
  <c r="L11" i="5"/>
  <c r="L38" i="5"/>
  <c r="L31" i="5"/>
  <c r="L37" i="5"/>
  <c r="L41" i="5"/>
  <c r="M40" i="5"/>
  <c r="M36" i="5"/>
  <c r="M12" i="5"/>
  <c r="M35" i="5"/>
  <c r="M10" i="5"/>
  <c r="M11" i="5"/>
  <c r="M38" i="5"/>
  <c r="M31" i="5"/>
  <c r="M41" i="5"/>
  <c r="M37" i="5"/>
  <c r="L65" i="4"/>
  <c r="L56" i="4"/>
  <c r="L64" i="4"/>
  <c r="L53" i="4"/>
  <c r="L60" i="4"/>
  <c r="L55" i="4"/>
  <c r="L63" i="4"/>
  <c r="L59" i="4"/>
  <c r="L58" i="4"/>
  <c r="L54" i="4"/>
  <c r="L57" i="4"/>
  <c r="L62" i="4"/>
  <c r="M56" i="4"/>
  <c r="M64" i="4"/>
  <c r="M53" i="4"/>
  <c r="M60" i="4"/>
  <c r="M55" i="4"/>
  <c r="M63" i="4"/>
  <c r="M59" i="4"/>
  <c r="M58" i="4"/>
  <c r="M54" i="4"/>
  <c r="M62" i="4"/>
  <c r="M65" i="4"/>
  <c r="M57" i="4"/>
  <c r="L38" i="2"/>
  <c r="L437" i="2"/>
  <c r="L432" i="2"/>
  <c r="L368" i="2"/>
  <c r="L444" i="2"/>
  <c r="L381" i="2"/>
  <c r="L389" i="2"/>
  <c r="L356" i="2"/>
  <c r="L408" i="2"/>
  <c r="L404" i="2"/>
  <c r="L397" i="2"/>
  <c r="L362" i="2"/>
  <c r="L435" i="2"/>
  <c r="L427" i="2"/>
  <c r="L420" i="2"/>
  <c r="L416" i="2"/>
  <c r="L373" i="2"/>
  <c r="L414" i="2"/>
  <c r="L411" i="2"/>
  <c r="L386" i="2"/>
  <c r="L402" i="2"/>
  <c r="L36" i="2"/>
  <c r="L39" i="2"/>
  <c r="L10" i="2"/>
  <c r="L37" i="2"/>
  <c r="L70" i="5"/>
  <c r="L55" i="5"/>
  <c r="L66" i="5"/>
  <c r="L62" i="5"/>
  <c r="L67" i="5"/>
  <c r="L73" i="5"/>
  <c r="L58" i="5"/>
  <c r="L69" i="5"/>
  <c r="L65" i="5"/>
  <c r="L61" i="5"/>
  <c r="L71" i="5"/>
  <c r="L63" i="5"/>
  <c r="L72" i="5"/>
  <c r="L57" i="5"/>
  <c r="L75" i="5"/>
  <c r="L68" i="5"/>
  <c r="L64" i="5"/>
  <c r="L74" i="5"/>
  <c r="L59" i="5"/>
  <c r="L80" i="5"/>
  <c r="L77" i="5"/>
  <c r="L76" i="5"/>
  <c r="M66" i="5"/>
  <c r="M62" i="5"/>
  <c r="M73" i="5"/>
  <c r="M58" i="5"/>
  <c r="M69" i="5"/>
  <c r="M63" i="5"/>
  <c r="M65" i="5"/>
  <c r="M61" i="5"/>
  <c r="M72" i="5"/>
  <c r="M57" i="5"/>
  <c r="M67" i="5"/>
  <c r="M75" i="5"/>
  <c r="M68" i="5"/>
  <c r="M64" i="5"/>
  <c r="M59" i="5"/>
  <c r="M74" i="5"/>
  <c r="M71" i="5"/>
  <c r="M70" i="5"/>
  <c r="M55" i="5"/>
  <c r="M80" i="5"/>
  <c r="M76" i="5"/>
  <c r="M77" i="5"/>
  <c r="L425" i="2"/>
  <c r="L379" i="2"/>
  <c r="L352" i="2"/>
  <c r="L366" i="2"/>
  <c r="L447" i="2"/>
  <c r="L434" i="2"/>
  <c r="L431" i="2"/>
  <c r="L403" i="2"/>
  <c r="L400" i="2"/>
  <c r="L394" i="2"/>
  <c r="L388" i="2"/>
  <c r="L385" i="2"/>
  <c r="L372" i="2"/>
  <c r="L415" i="2"/>
  <c r="L355" i="2"/>
  <c r="L377" i="2"/>
  <c r="L426" i="2"/>
  <c r="L380" i="2"/>
  <c r="L443" i="2"/>
  <c r="L424" i="2"/>
  <c r="L361" i="2"/>
  <c r="L351" i="2"/>
  <c r="L398" i="2"/>
  <c r="L370" i="2"/>
  <c r="L446" i="2"/>
  <c r="L399" i="2"/>
  <c r="L396" i="2"/>
  <c r="L393" i="2"/>
  <c r="L384" i="2"/>
  <c r="L378" i="2"/>
  <c r="L371" i="2"/>
  <c r="L383" i="2"/>
  <c r="L436" i="2"/>
  <c r="L367" i="2"/>
  <c r="L354" i="2"/>
  <c r="L442" i="2"/>
  <c r="L407" i="2"/>
  <c r="L401" i="2"/>
  <c r="L395" i="2"/>
  <c r="L353" i="2"/>
  <c r="L419" i="2"/>
  <c r="L410" i="2"/>
  <c r="L376" i="2"/>
  <c r="L369" i="2"/>
  <c r="L423" i="2"/>
  <c r="L422" i="2"/>
  <c r="L413" i="2"/>
  <c r="L382" i="2"/>
  <c r="L365" i="2"/>
  <c r="L9" i="4"/>
  <c r="M9" i="4"/>
  <c r="L81" i="5"/>
  <c r="L79" i="5"/>
  <c r="M79" i="5"/>
  <c r="M81" i="5"/>
  <c r="L104" i="4"/>
  <c r="M104" i="4"/>
  <c r="L41" i="4"/>
  <c r="L35" i="4"/>
  <c r="L33" i="4"/>
  <c r="L49" i="4"/>
  <c r="M33" i="4"/>
  <c r="M41" i="4"/>
  <c r="M35" i="4"/>
  <c r="M49" i="4"/>
  <c r="L78" i="5"/>
  <c r="M78" i="5"/>
  <c r="L46" i="4"/>
  <c r="L42" i="4"/>
  <c r="L45" i="4"/>
  <c r="L44" i="4"/>
  <c r="L43" i="4"/>
  <c r="L31" i="4"/>
  <c r="L47" i="4"/>
  <c r="M45" i="4"/>
  <c r="M42" i="4"/>
  <c r="M44" i="4"/>
  <c r="M46" i="4"/>
  <c r="M43" i="4"/>
  <c r="M31" i="4"/>
  <c r="M47" i="4"/>
  <c r="L30" i="4"/>
  <c r="L32" i="4"/>
  <c r="L29" i="4"/>
  <c r="M30" i="4"/>
  <c r="M32" i="4"/>
  <c r="M29" i="4"/>
  <c r="L11" i="3"/>
  <c r="L18" i="3"/>
  <c r="L19" i="3"/>
  <c r="L17" i="3"/>
  <c r="M11" i="3"/>
  <c r="M18" i="3"/>
  <c r="M19" i="3"/>
  <c r="M17" i="3"/>
  <c r="L346" i="2"/>
  <c r="L161" i="2"/>
  <c r="L9" i="2"/>
  <c r="L349" i="2"/>
  <c r="L345" i="2"/>
  <c r="L348" i="2"/>
  <c r="L344" i="2"/>
  <c r="L347" i="2"/>
  <c r="L340" i="2"/>
  <c r="L326" i="2"/>
  <c r="L338" i="2"/>
  <c r="L332" i="2"/>
  <c r="L183" i="2"/>
  <c r="L322" i="2"/>
  <c r="L335" i="2"/>
  <c r="L337" i="2"/>
  <c r="L323" i="2"/>
  <c r="L341" i="2"/>
  <c r="L329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319" i="2"/>
  <c r="L325" i="2"/>
  <c r="L331" i="2"/>
  <c r="L328" i="2"/>
  <c r="L182" i="2"/>
  <c r="L343" i="2"/>
  <c r="L334" i="2"/>
  <c r="L318" i="2"/>
  <c r="L320" i="2"/>
  <c r="L330" i="2"/>
  <c r="L327" i="2"/>
  <c r="L324" i="2"/>
  <c r="L321" i="2"/>
  <c r="L333" i="2"/>
  <c r="L317" i="2"/>
  <c r="L342" i="2"/>
  <c r="L339" i="2"/>
  <c r="L336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0" i="4"/>
  <c r="L48" i="4"/>
  <c r="M50" i="4"/>
  <c r="M48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8" i="4"/>
  <c r="M28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5" i="2"/>
  <c r="L26" i="4"/>
  <c r="M26" i="4"/>
  <c r="L45" i="2"/>
  <c r="L10" i="3"/>
  <c r="M10" i="3"/>
  <c r="L8" i="5"/>
  <c r="L44" i="5"/>
  <c r="L88" i="5"/>
  <c r="M8" i="5"/>
  <c r="M88" i="5"/>
  <c r="M44" i="5"/>
  <c r="L8" i="4"/>
  <c r="M8" i="4"/>
  <c r="L43" i="2"/>
  <c r="L8" i="2"/>
  <c r="K43" i="2" l="1"/>
  <c r="L502" i="1"/>
  <c r="M502" i="1" l="1"/>
  <c r="I10" i="3"/>
  <c r="J10" i="3" s="1"/>
  <c r="K10" i="3" l="1"/>
  <c r="K8" i="3"/>
  <c r="M6" i="2"/>
  <c r="M28" i="2" l="1"/>
  <c r="M12" i="2"/>
  <c r="M35" i="2"/>
  <c r="M32" i="2"/>
  <c r="M31" i="2"/>
  <c r="M25" i="2"/>
  <c r="M34" i="2"/>
  <c r="M14" i="2"/>
  <c r="M33" i="2"/>
  <c r="M29" i="2"/>
  <c r="M13" i="2"/>
  <c r="M41" i="2"/>
  <c r="M40" i="2"/>
  <c r="M471" i="2"/>
  <c r="M452" i="2"/>
  <c r="M449" i="2"/>
  <c r="M483" i="2"/>
  <c r="M480" i="2"/>
  <c r="M455" i="2"/>
  <c r="M470" i="2"/>
  <c r="M458" i="2"/>
  <c r="M476" i="2"/>
  <c r="M473" i="2"/>
  <c r="M461" i="2"/>
  <c r="M448" i="2"/>
  <c r="M479" i="2"/>
  <c r="M454" i="2"/>
  <c r="M482" i="2"/>
  <c r="M459" i="2"/>
  <c r="M472" i="2"/>
  <c r="M460" i="2"/>
  <c r="M457" i="2"/>
  <c r="M478" i="2"/>
  <c r="M475" i="2"/>
  <c r="M463" i="2"/>
  <c r="M456" i="2"/>
  <c r="M453" i="2"/>
  <c r="M481" i="2"/>
  <c r="M229" i="2"/>
  <c r="M287" i="2"/>
  <c r="M274" i="2"/>
  <c r="M267" i="2"/>
  <c r="M257" i="2"/>
  <c r="M253" i="2"/>
  <c r="M232" i="2"/>
  <c r="M226" i="2"/>
  <c r="M219" i="2"/>
  <c r="M203" i="2"/>
  <c r="M187" i="2"/>
  <c r="M305" i="2"/>
  <c r="M311" i="2"/>
  <c r="M286" i="2"/>
  <c r="M235" i="2"/>
  <c r="M222" i="2"/>
  <c r="M216" i="2"/>
  <c r="M206" i="2"/>
  <c r="M302" i="2"/>
  <c r="M301" i="2"/>
  <c r="M295" i="2"/>
  <c r="M270" i="2"/>
  <c r="M263" i="2"/>
  <c r="M249" i="2"/>
  <c r="M242" i="2"/>
  <c r="M212" i="2"/>
  <c r="M209" i="2"/>
  <c r="M196" i="2"/>
  <c r="M193" i="2"/>
  <c r="M194" i="2"/>
  <c r="M266" i="2"/>
  <c r="M256" i="2"/>
  <c r="M199" i="2"/>
  <c r="M271" i="2"/>
  <c r="M314" i="2"/>
  <c r="M307" i="2"/>
  <c r="M298" i="2"/>
  <c r="M291" i="2"/>
  <c r="M276" i="2"/>
  <c r="M238" i="2"/>
  <c r="M234" i="2"/>
  <c r="M225" i="2"/>
  <c r="M215" i="2"/>
  <c r="M205" i="2"/>
  <c r="M310" i="2"/>
  <c r="M294" i="2"/>
  <c r="M259" i="2"/>
  <c r="M248" i="2"/>
  <c r="M202" i="2"/>
  <c r="M192" i="2"/>
  <c r="M269" i="2"/>
  <c r="M255" i="2"/>
  <c r="M241" i="2"/>
  <c r="M195" i="2"/>
  <c r="M189" i="2"/>
  <c r="M313" i="2"/>
  <c r="M297" i="2"/>
  <c r="M290" i="2"/>
  <c r="M281" i="2"/>
  <c r="M278" i="2"/>
  <c r="M272" i="2"/>
  <c r="M265" i="2"/>
  <c r="M237" i="2"/>
  <c r="M224" i="2"/>
  <c r="M214" i="2"/>
  <c r="M198" i="2"/>
  <c r="M243" i="2"/>
  <c r="M210" i="2"/>
  <c r="M293" i="2"/>
  <c r="M284" i="2"/>
  <c r="M251" i="2"/>
  <c r="M247" i="2"/>
  <c r="M244" i="2"/>
  <c r="M204" i="2"/>
  <c r="M201" i="2"/>
  <c r="M185" i="2"/>
  <c r="M268" i="2"/>
  <c r="M254" i="2"/>
  <c r="M240" i="2"/>
  <c r="M207" i="2"/>
  <c r="M188" i="2"/>
  <c r="M197" i="2"/>
  <c r="M312" i="2"/>
  <c r="M296" i="2"/>
  <c r="M264" i="2"/>
  <c r="M236" i="2"/>
  <c r="M223" i="2"/>
  <c r="M250" i="2"/>
  <c r="M200" i="2"/>
  <c r="M387" i="2"/>
  <c r="M392" i="2"/>
  <c r="M350" i="2"/>
  <c r="M445" i="2"/>
  <c r="M421" i="2"/>
  <c r="M391" i="2"/>
  <c r="M357" i="2"/>
  <c r="M363" i="2"/>
  <c r="M433" i="2"/>
  <c r="M360" i="2"/>
  <c r="M439" i="2"/>
  <c r="M428" i="2"/>
  <c r="M406" i="2"/>
  <c r="M390" i="2"/>
  <c r="M364" i="2"/>
  <c r="M412" i="2"/>
  <c r="M430" i="2"/>
  <c r="M418" i="2"/>
  <c r="M438" i="2"/>
  <c r="M405" i="2"/>
  <c r="M38" i="2"/>
  <c r="M368" i="2"/>
  <c r="M444" i="2"/>
  <c r="M381" i="2"/>
  <c r="M408" i="2"/>
  <c r="M404" i="2"/>
  <c r="M397" i="2"/>
  <c r="M362" i="2"/>
  <c r="M414" i="2"/>
  <c r="M437" i="2"/>
  <c r="M435" i="2"/>
  <c r="M427" i="2"/>
  <c r="M420" i="2"/>
  <c r="M416" i="2"/>
  <c r="M373" i="2"/>
  <c r="M389" i="2"/>
  <c r="M356" i="2"/>
  <c r="M432" i="2"/>
  <c r="M411" i="2"/>
  <c r="M386" i="2"/>
  <c r="M402" i="2"/>
  <c r="M39" i="2"/>
  <c r="M10" i="2"/>
  <c r="M37" i="2"/>
  <c r="M36" i="2"/>
  <c r="M447" i="2"/>
  <c r="M434" i="2"/>
  <c r="M431" i="2"/>
  <c r="M403" i="2"/>
  <c r="M400" i="2"/>
  <c r="M394" i="2"/>
  <c r="M388" i="2"/>
  <c r="M385" i="2"/>
  <c r="M372" i="2"/>
  <c r="M380" i="2"/>
  <c r="M415" i="2"/>
  <c r="M355" i="2"/>
  <c r="M426" i="2"/>
  <c r="M383" i="2"/>
  <c r="M401" i="2"/>
  <c r="M443" i="2"/>
  <c r="M424" i="2"/>
  <c r="M361" i="2"/>
  <c r="M351" i="2"/>
  <c r="M446" i="2"/>
  <c r="M399" i="2"/>
  <c r="M396" i="2"/>
  <c r="M393" i="2"/>
  <c r="M384" i="2"/>
  <c r="M378" i="2"/>
  <c r="M371" i="2"/>
  <c r="M436" i="2"/>
  <c r="M367" i="2"/>
  <c r="M354" i="2"/>
  <c r="M407" i="2"/>
  <c r="M442" i="2"/>
  <c r="M366" i="2"/>
  <c r="M395" i="2"/>
  <c r="M423" i="2"/>
  <c r="M398" i="2"/>
  <c r="M377" i="2"/>
  <c r="M370" i="2"/>
  <c r="M353" i="2"/>
  <c r="M419" i="2"/>
  <c r="M410" i="2"/>
  <c r="M376" i="2"/>
  <c r="M369" i="2"/>
  <c r="M422" i="2"/>
  <c r="M413" i="2"/>
  <c r="M382" i="2"/>
  <c r="M365" i="2"/>
  <c r="M425" i="2"/>
  <c r="M379" i="2"/>
  <c r="M352" i="2"/>
  <c r="M346" i="2"/>
  <c r="M161" i="2"/>
  <c r="M9" i="2"/>
  <c r="M345" i="2"/>
  <c r="M349" i="2"/>
  <c r="M348" i="2"/>
  <c r="M344" i="2"/>
  <c r="M347" i="2"/>
  <c r="M323" i="2"/>
  <c r="M340" i="2"/>
  <c r="M326" i="2"/>
  <c r="M183" i="2"/>
  <c r="M338" i="2"/>
  <c r="M332" i="2"/>
  <c r="M337" i="2"/>
  <c r="M329" i="2"/>
  <c r="M341" i="2"/>
  <c r="M335" i="2"/>
  <c r="M322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319" i="2"/>
  <c r="M325" i="2"/>
  <c r="M182" i="2"/>
  <c r="M331" i="2"/>
  <c r="M328" i="2"/>
  <c r="M343" i="2"/>
  <c r="M334" i="2"/>
  <c r="M318" i="2"/>
  <c r="M330" i="2"/>
  <c r="M327" i="2"/>
  <c r="M324" i="2"/>
  <c r="M321" i="2"/>
  <c r="M333" i="2"/>
  <c r="M342" i="2"/>
  <c r="M339" i="2"/>
  <c r="M336" i="2"/>
  <c r="M317" i="2"/>
  <c r="M320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5" i="2"/>
  <c r="M45" i="2"/>
  <c r="M43" i="2"/>
  <c r="M8" i="2"/>
  <c r="K9" i="3" l="1"/>
  <c r="I8" i="3"/>
  <c r="I9" i="3" l="1"/>
  <c r="I13" i="3" s="1"/>
  <c r="K88" i="5" l="1"/>
  <c r="J8" i="5"/>
  <c r="K8" i="5" s="1"/>
  <c r="J9" i="3"/>
  <c r="J13" i="3" s="1"/>
  <c r="J8" i="3"/>
  <c r="L21" i="3" l="1"/>
  <c r="M21" i="3"/>
  <c r="L13" i="3"/>
  <c r="M13" i="3"/>
  <c r="K44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<sst xmlns="http://schemas.openxmlformats.org/spreadsheetml/2006/main" count="2377" uniqueCount="579">
  <si>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</si>
  <si>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</si>
  <si>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</si>
  <si>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</si>
  <si>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</si>
  <si>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</si>
  <si>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</si>
  <si>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</si>
  <si>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</si>
  <si>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</si>
  <si>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</si>
  <si>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</si>
  <si>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</si>
  <si>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</si>
  <si>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</si>
  <si>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</si>
  <si>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</si>
  <si>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</si>
  <si>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</si>
  <si>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</si>
  <si>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</si>
  <si>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</si>
  <si>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</si>
  <si>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</si>
  <si>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</si>
  <si>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</si>
  <si>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</si>
  <si>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</si>
  <si>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</si>
  <si>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</si>
  <si>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</si>
  <si>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</si>
  <si>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</si>
  <si>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</si>
  <si>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</si>
  <si>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</si>
  <si>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</si>
  <si>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</si>
  <si>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</si>
  <si>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</si>
  <si>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</si>
  <si>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</si>
  <si>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</si>
  <si>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</si>
  <si>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</si>
  <si>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</si>
  <si>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</si>
  <si>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</si>
  <si>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</si>
  <si>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</si>
  <si>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</si>
  <si>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</si>
  <si>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</si>
  <si>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</si>
  <si>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</si>
  <si>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</si>
  <si>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</si>
  <si>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</si>
  <si>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</si>
  <si>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</si>
  <si>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</si>
  <si>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</si>
  <si>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</si>
  <si>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</si>
  <si>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</si>
  <si>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</si>
  <si>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</si>
  <si>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</si>
  <si>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419950</t>
  </si>
  <si>
    <t>OTHER LOCAL REVENUES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</si>
  <si>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</si>
  <si>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</si>
  <si>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</si>
  <si>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</si>
  <si>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</si>
  <si>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</si>
  <si>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</si>
  <si>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</si>
  <si>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</si>
  <si>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</si>
  <si>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</si>
  <si>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</si>
  <si>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</si>
  <si>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</si>
  <si>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</si>
  <si>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</si>
  <si>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</si>
  <si>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</si>
  <si>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</si>
  <si>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</si>
  <si>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</si>
  <si>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</si>
  <si>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</si>
  <si>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</si>
  <si>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</si>
  <si>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</si>
  <si>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</si>
  <si>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</si>
  <si>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 xml:space="preserve">   STATE SOURCES Total</t>
  </si>
  <si>
    <t>453000</t>
  </si>
  <si>
    <t>SALE/COMP - FIXED ASSETS LOSS</t>
  </si>
  <si>
    <t>459951</t>
  </si>
  <si>
    <t>SCHOOL RESTITUTION</t>
  </si>
  <si>
    <t>463000</t>
  </si>
  <si>
    <t>SPECIAL ITEMS</t>
  </si>
  <si>
    <t>464000</t>
  </si>
  <si>
    <t>EXTRAORDINARY ITEMS</t>
  </si>
  <si>
    <t>459950</t>
  </si>
  <si>
    <t>OTHER SOURCE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</si>
  <si>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</si>
  <si>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</si>
  <si>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</si>
  <si>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</si>
  <si>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</si>
  <si>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</si>
  <si>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</si>
  <si>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</si>
  <si>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</si>
  <si>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</si>
  <si>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</si>
  <si>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</si>
  <si>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</si>
  <si>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</si>
  <si>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</si>
  <si>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</si>
  <si>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</si>
  <si>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</si>
  <si>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</si>
  <si>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</si>
  <si>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</si>
  <si>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</si>
  <si>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</si>
  <si>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</si>
  <si>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</si>
  <si>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</si>
  <si>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</si>
  <si>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</si>
  <si>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</si>
  <si>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</si>
  <si>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</si>
  <si>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</si>
  <si>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</si>
  <si>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</si>
  <si>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</si>
  <si>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</si>
  <si>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</si>
  <si>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</si>
  <si>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</si>
  <si>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</si>
  <si>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</si>
  <si>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</si>
  <si>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</si>
  <si>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</si>
  <si>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</si>
  <si>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</si>
  <si>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</si>
  <si>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</si>
  <si>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</si>
  <si>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</si>
  <si>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</si>
  <si>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</si>
  <si>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</si>
  <si>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</si>
  <si>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</si>
  <si>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</si>
  <si>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</si>
  <si>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</si>
  <si>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</si>
  <si>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</si>
  <si>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</si>
  <si>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</si>
  <si>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</si>
  <si>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</si>
  <si>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</si>
  <si>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</si>
  <si>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</si>
  <si>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</si>
  <si>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</si>
  <si>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</si>
  <si>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</si>
  <si>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</si>
  <si>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</si>
  <si>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</si>
  <si>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</si>
  <si>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</si>
  <si>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</si>
  <si>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</si>
  <si>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</si>
  <si>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</si>
  <si>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</si>
  <si>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</si>
  <si>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</si>
  <si>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</si>
  <si>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</si>
  <si>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</si>
  <si>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</si>
  <si>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</si>
  <si>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</si>
  <si>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</si>
  <si>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</si>
  <si>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</si>
  <si>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</si>
  <si>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</si>
  <si>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</si>
  <si>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</si>
  <si>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</si>
  <si>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</si>
  <si>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</si>
  <si>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</si>
  <si>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</si>
  <si>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</si>
  <si>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</si>
  <si>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</si>
  <si>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</si>
  <si>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</si>
  <si>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</si>
  <si>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</si>
  <si>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</si>
  <si>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</si>
  <si>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</si>
  <si>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</si>
  <si>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</si>
  <si>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</si>
  <si>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</si>
  <si>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</si>
  <si>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</si>
  <si>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</si>
  <si>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</si>
  <si>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</si>
  <si>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</si>
  <si>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</si>
  <si>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</si>
  <si>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</si>
  <si>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</si>
  <si>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</si>
  <si>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</si>
  <si>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</si>
  <si>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</si>
  <si>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</si>
  <si>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</si>
  <si>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</si>
  <si>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</si>
  <si>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</si>
  <si>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</si>
  <si>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</si>
  <si>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</si>
  <si>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</si>
  <si>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</si>
  <si>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</si>
  <si>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</si>
  <si>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</si>
  <si>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</si>
  <si>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</si>
  <si>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</si>
  <si>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</si>
  <si>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</si>
  <si>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</si>
  <si>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</si>
  <si>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</si>
  <si>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</si>
  <si>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</si>
  <si>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</si>
  <si>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</si>
  <si>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</si>
  <si>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</si>
  <si>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</si>
  <si>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</si>
  <si>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</si>
  <si>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</si>
  <si>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</si>
  <si>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</si>
  <si>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</si>
  <si>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</si>
  <si>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</si>
  <si>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</si>
  <si>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</si>
  <si>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</si>
  <si>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</si>
  <si>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</si>
  <si>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</si>
  <si>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</si>
  <si>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</si>
  <si>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</si>
  <si>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</si>
  <si>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</si>
  <si>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</si>
  <si>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</si>
  <si>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</si>
  <si>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</si>
  <si>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</si>
  <si>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</si>
  <si>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</si>
  <si>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</si>
  <si>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</si>
  <si>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</si>
  <si>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</si>
  <si>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</si>
  <si>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</si>
  <si>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</si>
  <si>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</si>
  <si>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</si>
  <si>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</si>
  <si>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</si>
  <si>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</si>
  <si>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</si>
  <si>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</si>
  <si>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</si>
  <si>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</si>
  <si>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</si>
  <si>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</si>
  <si>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</si>
  <si>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</si>
  <si>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</si>
  <si>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</si>
  <si>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</si>
  <si>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</si>
  <si>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556900</t>
  </si>
  <si>
    <t>OTHER TUITION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</si>
  <si>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</si>
  <si>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</si>
  <si>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</si>
  <si>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</si>
  <si>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</si>
  <si>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</si>
  <si>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</si>
  <si>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</si>
  <si>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</si>
  <si>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</si>
  <si>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</si>
  <si>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</si>
  <si>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</si>
  <si>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</si>
  <si>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</si>
  <si>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</si>
  <si>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</si>
  <si>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</si>
  <si>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</si>
  <si>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</si>
  <si>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</si>
  <si>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</si>
  <si>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</si>
  <si>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</si>
  <si>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</si>
  <si>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</si>
  <si>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</si>
  <si>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</si>
  <si>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</si>
  <si>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</si>
  <si>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</si>
  <si>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</si>
  <si>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</si>
  <si>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</si>
  <si>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</si>
  <si>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</si>
  <si>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</si>
  <si>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</si>
  <si>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</si>
  <si>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</si>
  <si>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</si>
  <si>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</si>
  <si>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</si>
  <si>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</si>
  <si>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</si>
  <si>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</si>
  <si>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</si>
  <si>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</si>
  <si>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</si>
  <si>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</si>
  <si>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</si>
  <si>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</si>
  <si>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</si>
  <si>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</si>
  <si>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</si>
  <si>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</si>
  <si>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</si>
  <si>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</si>
  <si>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</si>
  <si>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</si>
  <si>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</si>
  <si>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</si>
  <si>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</si>
  <si>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</si>
  <si>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</si>
  <si>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</si>
  <si>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</si>
  <si>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</si>
  <si>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</si>
  <si>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</si>
  <si>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</si>
  <si>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</si>
  <si>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</si>
  <si>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</si>
  <si>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</si>
  <si>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</si>
  <si>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</si>
  <si>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</si>
  <si>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</si>
  <si>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</si>
  <si>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>524000</t>
  </si>
  <si>
    <t>EMPLOYEES RETIREMENT SYSTEM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</si>
  <si>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</si>
  <si>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</si>
  <si>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</si>
  <si>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</si>
  <si>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</si>
  <si>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</si>
  <si>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</si>
  <si>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</si>
  <si>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</si>
  <si>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</si>
  <si>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</si>
  <si>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</si>
  <si>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</si>
  <si>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</si>
  <si>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</si>
  <si>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</si>
  <si>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</si>
  <si>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</si>
  <si>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</si>
  <si>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528000</t>
  </si>
  <si>
    <t>BENEFIT IN LIEU OF SOCIAL SECU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</si>
  <si>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</si>
  <si>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</si>
  <si>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</si>
  <si>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</si>
  <si>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</si>
  <si>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</si>
  <si>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</si>
  <si>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</si>
  <si>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</si>
  <si>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</si>
  <si>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</si>
  <si>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</si>
  <si>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</si>
  <si>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</si>
  <si>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</si>
  <si>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522000</t>
  </si>
  <si>
    <t>FICA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</si>
  <si>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</si>
  <si>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</si>
  <si>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</si>
  <si>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</si>
  <si>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</si>
  <si>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</si>
  <si>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</si>
  <si>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</si>
  <si>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</si>
  <si>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</si>
  <si>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</si>
  <si>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</si>
  <si>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</si>
  <si>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</si>
  <si>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</si>
  <si>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</si>
  <si>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</si>
  <si>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</si>
  <si>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</si>
  <si>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</si>
  <si>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</si>
  <si>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</si>
  <si>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</si>
  <si>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</si>
  <si>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</si>
  <si>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</si>
  <si>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</si>
  <si>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</si>
  <si>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</si>
  <si>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</si>
  <si>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</si>
  <si>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</si>
  <si>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</si>
  <si>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</si>
  <si>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</si>
  <si>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</si>
  <si>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</si>
  <si>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</si>
  <si>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</si>
  <si>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</si>
  <si>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</si>
  <si>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</si>
  <si>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</si>
  <si>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</si>
  <si>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</si>
  <si>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</si>
  <si>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</si>
  <si>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</si>
  <si>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</si>
  <si>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</si>
  <si>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</si>
  <si>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</si>
  <si>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</si>
  <si>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</si>
  <si>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</si>
  <si>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</si>
  <si>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</si>
  <si>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</si>
  <si>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</si>
  <si>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</si>
  <si>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</si>
  <si>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</si>
  <si>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 xml:space="preserve">   FEDERAL SOURCES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</si>
  <si>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</si>
  <si>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</si>
  <si>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</si>
  <si>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</si>
  <si>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</si>
  <si>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</si>
  <si>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</si>
  <si>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</si>
  <si>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</si>
  <si>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</si>
  <si>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</si>
  <si>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</si>
  <si>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</si>
  <si>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</si>
  <si>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</si>
  <si>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</si>
  <si>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</si>
  <si>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</si>
  <si>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</si>
  <si>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</si>
  <si>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</si>
  <si>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</si>
  <si>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</si>
  <si>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</si>
  <si>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</si>
  <si>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</si>
  <si>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</si>
  <si>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</si>
  <si>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</si>
  <si>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</si>
  <si>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</si>
  <si>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</si>
  <si>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</si>
  <si>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</si>
  <si>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</si>
  <si>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</si>
  <si>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</si>
  <si>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</si>
  <si>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</si>
  <si>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</si>
  <si>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</si>
  <si>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416111</t>
  </si>
  <si>
    <t>STUDENT SALES - LUNCH</t>
  </si>
  <si>
    <t>416112</t>
  </si>
  <si>
    <t>STUDENT SALES-LUNCH P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</si>
  <si>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</si>
  <si>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</si>
  <si>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</si>
  <si>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</si>
  <si>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</si>
  <si>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</si>
  <si>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</si>
  <si>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</si>
  <si>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</si>
  <si>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</si>
  <si>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</si>
  <si>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</si>
  <si>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</si>
  <si>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</si>
  <si>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</si>
  <si>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</si>
  <si>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</si>
  <si>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</si>
  <si>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</si>
  <si>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</si>
  <si>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</si>
  <si>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</si>
  <si>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</si>
  <si>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</si>
  <si>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</si>
  <si>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</si>
  <si>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</si>
  <si>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</si>
  <si>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</si>
  <si>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</si>
  <si>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451300</t>
  </si>
  <si>
    <t>ACCR INTEREST-ISSUANCE OF BOND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</si>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</sst>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4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69" t="s">
        <v>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0">
        <v>45077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11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46</v>
      </c>
      <c r="C8" s="51" t="s">
        <v>47</v>
      </c>
      <c r="D8" s="57">
        <v>745921752</v>
      </c>
      <c r="E8" s="57">
        <v>745921752</v>
      </c>
      <c r="F8" s="57">
        <v>2277828.19</v>
      </c>
      <c r="G8" s="57">
        <v>742773252.96000004</v>
      </c>
      <c r="H8" s="57">
        <v>0</v>
      </c>
      <c r="I8" s="57">
        <f t="shared" ref="I8" si="0">SUM(G8:H8)</f>
        <v>742773252.96000004</v>
      </c>
      <c r="J8" s="57">
        <f t="shared" ref="J8:J12" si="1">E8-I8</f>
        <v>3148499.0399999619</v>
      </c>
      <c r="K8" s="58">
        <f t="shared" ref="K8:K12" si="2">IF(E8=0,"NA",J8/E8)</f>
        <v>4.2209508323869903E-3</v>
      </c>
      <c r="L8" s="58">
        <f t="shared" ref="L8:L12" si="3">IF(E8=0,"NA",(  ( F8 - (E8/$L$6)) / (E8/$L$6)))</f>
        <v>-0.99694629070154794</v>
      </c>
      <c r="M8" s="58">
        <f t="shared" ref="M8:M12" si="4">IF(E8=0,"NA",(  ( G8 - ($M$6*(E8/12))) / ($M$6*(E8/12))))</f>
        <v>8.6304417273759648E-2</v>
      </c>
      <c r="R8" s="54"/>
      <c r="S8" s="54"/>
      <c r="T8" s="54"/>
      <c r="U8" s="54"/>
      <c r="V8" s="54"/>
    </row>
    <row r="9" spans="1:25" s="51" customFormat="1" x14ac:dyDescent="0.2">
      <c r="B9" s="51" t="s">
        <v>48</v>
      </c>
      <c r="C9" s="51" t="s">
        <v>49</v>
      </c>
      <c r="D9" s="57">
        <v>15000000</v>
      </c>
      <c r="E9" s="57">
        <v>15000000</v>
      </c>
      <c r="F9" s="57">
        <v>883361.3</v>
      </c>
      <c r="G9" s="57">
        <v>7958404.5599999996</v>
      </c>
      <c r="H9" s="57">
        <v>0</v>
      </c>
      <c r="I9" s="57">
        <f t="shared" ref="I9:I10" si="5">SUM(G9:H9)</f>
        <v>7958404.5599999996</v>
      </c>
      <c r="J9" s="57">
        <f t="shared" si="1"/>
        <v>7041595.4400000004</v>
      </c>
      <c r="K9" s="58">
        <f t="shared" si="2"/>
        <v>0.46943969600000002</v>
      </c>
      <c r="L9" s="58">
        <f t="shared" si="3"/>
        <v>-0.94110924666666662</v>
      </c>
      <c r="M9" s="58">
        <f t="shared" si="4"/>
        <v>-0.42120694109090911</v>
      </c>
      <c r="R9" s="54"/>
      <c r="S9" s="54"/>
      <c r="T9" s="54"/>
      <c r="U9" s="54"/>
      <c r="V9" s="54"/>
    </row>
    <row r="10" spans="1:25" s="51" customFormat="1" x14ac:dyDescent="0.2">
      <c r="B10" s="51" t="s">
        <v>50</v>
      </c>
      <c r="C10" s="51" t="s">
        <v>51</v>
      </c>
      <c r="D10" s="57">
        <v>2800000</v>
      </c>
      <c r="E10" s="57">
        <v>2800000</v>
      </c>
      <c r="F10" s="57">
        <v>164726.47</v>
      </c>
      <c r="G10" s="57">
        <v>3432983.98</v>
      </c>
      <c r="H10" s="57">
        <v>0</v>
      </c>
      <c r="I10" s="57">
        <f t="shared" si="5"/>
        <v>3432983.98</v>
      </c>
      <c r="J10" s="57">
        <f t="shared" si="1"/>
        <v>-632983.98</v>
      </c>
      <c r="K10" s="58">
        <f t="shared" si="2"/>
        <v>-0.22606570714285715</v>
      </c>
      <c r="L10" s="58">
        <f t="shared" si="3"/>
        <v>-0.94116911785714275</v>
      </c>
      <c r="M10" s="58">
        <f t="shared" si="4"/>
        <v>0.33752622597402582</v>
      </c>
      <c r="R10" s="54"/>
      <c r="S10" s="54"/>
      <c r="T10" s="54"/>
      <c r="U10" s="54"/>
      <c r="V10" s="54"/>
    </row>
    <row r="11" spans="1:25" s="51" customFormat="1" x14ac:dyDescent="0.2">
      <c r="B11" s="51" t="s">
        <v>52</v>
      </c>
      <c r="C11" s="51" t="s">
        <v>53</v>
      </c>
      <c r="D11" s="57">
        <v>29000000</v>
      </c>
      <c r="E11" s="57">
        <v>29000000</v>
      </c>
      <c r="F11" s="57">
        <v>2744001.63</v>
      </c>
      <c r="G11" s="57">
        <v>29445570.120000001</v>
      </c>
      <c r="H11" s="57">
        <v>0</v>
      </c>
      <c r="I11" s="57">
        <f t="shared" ref="I11:I14" si="6">SUM(G11:H11)</f>
        <v>29445570.120000001</v>
      </c>
      <c r="J11" s="57">
        <f t="shared" si="1"/>
        <v>-445570.12000000104</v>
      </c>
      <c r="K11" s="58">
        <f t="shared" si="2"/>
        <v>-1.536448689655176E-2</v>
      </c>
      <c r="L11" s="58">
        <f t="shared" si="3"/>
        <v>-0.90537925413793108</v>
      </c>
      <c r="M11" s="58">
        <f t="shared" si="4"/>
        <v>0.10767034934169288</v>
      </c>
      <c r="R11" s="54"/>
      <c r="S11" s="54"/>
      <c r="T11" s="54"/>
      <c r="U11" s="54"/>
      <c r="V11" s="54"/>
    </row>
    <row r="12" spans="1:25" s="51" customFormat="1" x14ac:dyDescent="0.2">
      <c r="B12" s="51" t="s">
        <v>54</v>
      </c>
      <c r="C12" s="51" t="s">
        <v>55</v>
      </c>
      <c r="D12" s="57">
        <v>4300</v>
      </c>
      <c r="E12" s="57">
        <v>39629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39629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ht="13.5" customHeight="1" x14ac:dyDescent="0.2">
      <c r="B13" s="51" t="s">
        <v>56</v>
      </c>
      <c r="C13" s="51" t="s">
        <v>57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si="6"/>
        <v>0</v>
      </c>
      <c r="J13" s="57">
        <f t="shared" ref="J13:J43" si="7">E13-I13</f>
        <v>30000</v>
      </c>
      <c r="K13" s="58">
        <f t="shared" ref="K13:K43" si="8">IF(E13=0,"NA",J13/E13)</f>
        <v>1</v>
      </c>
      <c r="L13" s="58">
        <f t="shared" ref="L13:L43" si="9">IF(E13=0,"NA",(  ( F13 - (E13/$L$6)) / (E13/$L$6)))</f>
        <v>-1</v>
      </c>
      <c r="M13" s="58">
        <f t="shared" ref="M13:M43" si="10">IF(E13=0,"NA",(  ( G13 - ($M$6*(E13/12))) / ($M$6*(E13/12))))</f>
        <v>-1</v>
      </c>
      <c r="R13" s="54"/>
      <c r="S13" s="54"/>
      <c r="T13" s="54"/>
      <c r="U13" s="54"/>
      <c r="V13" s="54"/>
    </row>
    <row r="14" spans="1:25" s="51" customFormat="1" x14ac:dyDescent="0.2">
      <c r="B14" s="51" t="s">
        <v>58</v>
      </c>
      <c r="C14" s="51" t="s">
        <v>59</v>
      </c>
      <c r="D14" s="57"/>
      <c r="E14" s="57"/>
      <c r="F14" s="57">
        <v>0</v>
      </c>
      <c r="G14" s="57">
        <v>0</v>
      </c>
      <c r="H14" s="57">
        <v>0</v>
      </c>
      <c r="I14" s="57">
        <f t="shared" si="6"/>
        <v>0</v>
      </c>
      <c r="J14" s="57">
        <f t="shared" si="7"/>
        <v>0</v>
      </c>
      <c r="K14" s="58" t="str">
        <f t="shared" si="8"/>
        <v>NA</v>
      </c>
      <c r="L14" s="58" t="str">
        <f t="shared" si="9"/>
        <v>NA</v>
      </c>
      <c r="M14" s="58" t="str">
        <f t="shared" si="10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60</v>
      </c>
      <c r="C15" s="51" t="s">
        <v>61</v>
      </c>
      <c r="D15" s="57">
        <v>75000</v>
      </c>
      <c r="E15" s="57">
        <v>75000</v>
      </c>
      <c r="F15" s="57">
        <v>154282.57</v>
      </c>
      <c r="G15" s="57">
        <v>1053442.77</v>
      </c>
      <c r="H15" s="57">
        <v>0</v>
      </c>
      <c r="I15" s="57">
        <f t="shared" ref="I15:I27" si="11">SUM(G15:H15)</f>
        <v>1053442.77</v>
      </c>
      <c r="J15" s="57">
        <f t="shared" ref="J15:J32" si="12">E15-I15</f>
        <v>-978442.77</v>
      </c>
      <c r="K15" s="58">
        <f t="shared" ref="K15:K32" si="13">IF(E15=0,"NA",J15/E15)</f>
        <v>-13.045903600000001</v>
      </c>
      <c r="L15" s="58">
        <f t="shared" ref="L15:L32" si="14">IF(E15=0,"NA",(  ( F15 - (E15/$L$6)) / (E15/$L$6)))</f>
        <v>1.0571009333333334</v>
      </c>
      <c r="M15" s="58">
        <f t="shared" ref="M15:M32" si="15">IF(E15=0,"NA",(  ( G15 - ($M$6*(E15/12))) / ($M$6*(E15/12))))</f>
        <v>14.322803927272728</v>
      </c>
      <c r="R15" s="54"/>
      <c r="S15" s="54"/>
      <c r="T15" s="54"/>
      <c r="U15" s="54"/>
      <c r="V15" s="54"/>
    </row>
    <row r="16" spans="1:25" s="51" customFormat="1" x14ac:dyDescent="0.2">
      <c r="B16" s="51" t="s">
        <v>62</v>
      </c>
      <c r="C16" s="51" t="s">
        <v>63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si="11"/>
        <v>565</v>
      </c>
      <c r="J16" s="57">
        <f t="shared" si="12"/>
        <v>-565</v>
      </c>
      <c r="K16" s="58" t="str">
        <f t="shared" si="13"/>
        <v>NA</v>
      </c>
      <c r="L16" s="58" t="str">
        <f t="shared" si="14"/>
        <v>NA</v>
      </c>
      <c r="M16" s="58" t="str">
        <f t="shared" si="15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64</v>
      </c>
      <c r="C17" s="51" t="s">
        <v>65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11"/>
        <v>3020</v>
      </c>
      <c r="J17" s="57">
        <f t="shared" si="12"/>
        <v>-2020</v>
      </c>
      <c r="K17" s="58">
        <f t="shared" si="13"/>
        <v>-2.02</v>
      </c>
      <c r="L17" s="58">
        <f t="shared" si="14"/>
        <v>-1</v>
      </c>
      <c r="M17" s="58">
        <f t="shared" si="15"/>
        <v>2.2945454545454549</v>
      </c>
      <c r="R17" s="54"/>
      <c r="S17" s="54"/>
      <c r="T17" s="54"/>
      <c r="U17" s="54"/>
      <c r="V17" s="54"/>
    </row>
    <row r="18" spans="1:22" s="51" customFormat="1" x14ac:dyDescent="0.2">
      <c r="B18" s="51" t="s">
        <v>66</v>
      </c>
      <c r="C18" s="51" t="s">
        <v>67</v>
      </c>
      <c r="D18" s="57">
        <v>5758518.4800000004</v>
      </c>
      <c r="E18" s="57">
        <v>5758518.4800000004</v>
      </c>
      <c r="F18" s="57">
        <v>0</v>
      </c>
      <c r="G18" s="57">
        <v>190657.92000000001</v>
      </c>
      <c r="H18" s="57">
        <v>0</v>
      </c>
      <c r="I18" s="57">
        <f t="shared" si="11"/>
        <v>190657.92000000001</v>
      </c>
      <c r="J18" s="57">
        <f t="shared" si="12"/>
        <v>5567860.5600000005</v>
      </c>
      <c r="K18" s="58">
        <f t="shared" si="13"/>
        <v>0.96689115079474397</v>
      </c>
      <c r="L18" s="58">
        <f t="shared" si="14"/>
        <v>-1</v>
      </c>
      <c r="M18" s="58">
        <f t="shared" si="15"/>
        <v>-0.96388125541244807</v>
      </c>
      <c r="R18" s="54"/>
      <c r="S18" s="54"/>
      <c r="T18" s="54"/>
      <c r="U18" s="54"/>
      <c r="V18" s="54"/>
    </row>
    <row r="19" spans="1:22" s="51" customFormat="1" x14ac:dyDescent="0.2">
      <c r="B19" s="51" t="s">
        <v>68</v>
      </c>
      <c r="C19" s="51" t="s">
        <v>69</v>
      </c>
      <c r="D19" s="57">
        <v>1795000</v>
      </c>
      <c r="E19" s="57">
        <v>1933207</v>
      </c>
      <c r="F19" s="57">
        <v>212249.38</v>
      </c>
      <c r="G19" s="57">
        <v>1630269.5999999999</v>
      </c>
      <c r="H19" s="57">
        <v>0</v>
      </c>
      <c r="I19" s="57">
        <f t="shared" si="11"/>
        <v>1630269.5999999999</v>
      </c>
      <c r="J19" s="57">
        <f t="shared" si="12"/>
        <v>302937.40000000014</v>
      </c>
      <c r="K19" s="58">
        <f t="shared" si="13"/>
        <v>0.15670199828575013</v>
      </c>
      <c r="L19" s="58">
        <f t="shared" si="14"/>
        <v>-0.89020866363508933</v>
      </c>
      <c r="M19" s="58">
        <f t="shared" si="15"/>
        <v>-8.0038543584454724E-2</v>
      </c>
      <c r="R19" s="54"/>
      <c r="S19" s="54"/>
      <c r="T19" s="54"/>
      <c r="U19" s="54"/>
      <c r="V19" s="54"/>
    </row>
    <row r="20" spans="1:22" s="51" customFormat="1" x14ac:dyDescent="0.2">
      <c r="B20" s="51" t="s">
        <v>70</v>
      </c>
      <c r="C20" s="51" t="s">
        <v>71</v>
      </c>
      <c r="D20" s="57"/>
      <c r="E20" s="57"/>
      <c r="F20" s="57">
        <v>0</v>
      </c>
      <c r="G20" s="57">
        <v>0</v>
      </c>
      <c r="H20" s="57">
        <v>0</v>
      </c>
      <c r="I20" s="57">
        <f t="shared" si="11"/>
        <v>0</v>
      </c>
      <c r="J20" s="57">
        <f t="shared" si="12"/>
        <v>0</v>
      </c>
      <c r="K20" s="58" t="str">
        <f t="shared" si="13"/>
        <v>NA</v>
      </c>
      <c r="L20" s="58" t="str">
        <f t="shared" si="14"/>
        <v>NA</v>
      </c>
      <c r="M20" s="58" t="str">
        <f t="shared" si="15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72</v>
      </c>
      <c r="C21" s="51" t="s">
        <v>73</v>
      </c>
      <c r="D21" s="57">
        <v>0</v>
      </c>
      <c r="E21" s="57">
        <v>0</v>
      </c>
      <c r="F21" s="57">
        <v>2526.0300000000002</v>
      </c>
      <c r="G21" s="57">
        <v>13575.33</v>
      </c>
      <c r="H21" s="57">
        <v>0</v>
      </c>
      <c r="I21" s="57">
        <f t="shared" si="11"/>
        <v>13575.33</v>
      </c>
      <c r="J21" s="57">
        <f t="shared" si="12"/>
        <v>-13575.33</v>
      </c>
      <c r="K21" s="58" t="str">
        <f t="shared" si="13"/>
        <v>NA</v>
      </c>
      <c r="L21" s="58" t="str">
        <f t="shared" si="14"/>
        <v>NA</v>
      </c>
      <c r="M21" s="58" t="str">
        <f t="shared" si="15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74</v>
      </c>
      <c r="C22" s="51" t="s">
        <v>75</v>
      </c>
      <c r="D22" s="57">
        <v>0</v>
      </c>
      <c r="E22" s="57">
        <v>0</v>
      </c>
      <c r="F22" s="57">
        <v>0</v>
      </c>
      <c r="G22" s="57">
        <v>202950</v>
      </c>
      <c r="H22" s="57">
        <v>0</v>
      </c>
      <c r="I22" s="57">
        <f t="shared" si="11"/>
        <v>202950</v>
      </c>
      <c r="J22" s="57">
        <f t="shared" si="12"/>
        <v>-202950</v>
      </c>
      <c r="K22" s="58" t="str">
        <f t="shared" si="13"/>
        <v>NA</v>
      </c>
      <c r="L22" s="58" t="str">
        <f t="shared" si="14"/>
        <v>NA</v>
      </c>
      <c r="M22" s="58" t="str">
        <f t="shared" si="15"/>
        <v>NA</v>
      </c>
      <c r="R22" s="54"/>
      <c r="S22" s="54"/>
      <c r="T22" s="54"/>
      <c r="U22" s="54"/>
      <c r="V22" s="54"/>
    </row>
    <row r="23" spans="1:22" s="51" customFormat="1" x14ac:dyDescent="0.2">
      <c r="A23" s="71" t="s">
        <v>76</v>
      </c>
      <c r="B23" s="71"/>
      <c r="C23" s="71"/>
      <c r="D23" s="72">
        <v>800385570.48000002</v>
      </c>
      <c r="E23" s="72">
        <v>800559106.48000002</v>
      </c>
      <c r="F23" s="72">
        <v>6438975.5700000003</v>
      </c>
      <c r="G23" s="72">
        <v>786704692.24000001</v>
      </c>
      <c r="H23" s="72">
        <v>0</v>
      </c>
      <c r="I23" s="72">
        <f t="shared" si="11"/>
        <v>786704692.24000001</v>
      </c>
      <c r="J23" s="72">
        <f t="shared" si="12"/>
        <v>13854414.24000001</v>
      </c>
      <c r="K23" s="73">
        <f t="shared" si="13"/>
        <v>1.7305922982897362E-2</v>
      </c>
      <c r="L23" s="73">
        <f t="shared" si="14"/>
        <v>-0.99195690172295736</v>
      </c>
      <c r="M23" s="73">
        <f t="shared" si="15"/>
        <v>7.2029902200475601E-2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1631400.9</v>
      </c>
      <c r="G24" s="57">
        <v>12755848.699999999</v>
      </c>
      <c r="H24" s="57">
        <v>0</v>
      </c>
      <c r="I24" s="57">
        <f t="shared" si="11"/>
        <v>12755848.699999999</v>
      </c>
      <c r="J24" s="57">
        <f t="shared" si="12"/>
        <v>-12665848.699999999</v>
      </c>
      <c r="K24" s="58">
        <f t="shared" si="13"/>
        <v>-140.73165222222221</v>
      </c>
      <c r="L24" s="58">
        <f t="shared" si="14"/>
        <v>17.126676666666665</v>
      </c>
      <c r="M24" s="58">
        <f t="shared" si="15"/>
        <v>153.61634787878788</v>
      </c>
      <c r="R24" s="54"/>
      <c r="S24" s="54"/>
      <c r="T24" s="54"/>
      <c r="U24" s="54"/>
      <c r="V24" s="54"/>
    </row>
    <row r="25" spans="1:22" s="51" customFormat="1" x14ac:dyDescent="0.2">
      <c r="A25" s="71" t="s">
        <v>22</v>
      </c>
      <c r="B25" s="71"/>
      <c r="C25" s="71"/>
      <c r="D25" s="72">
        <v>90000</v>
      </c>
      <c r="E25" s="72">
        <v>90000</v>
      </c>
      <c r="F25" s="72">
        <v>1631400.9</v>
      </c>
      <c r="G25" s="72">
        <v>12755848.699999999</v>
      </c>
      <c r="H25" s="72">
        <v>0</v>
      </c>
      <c r="I25" s="72">
        <f t="shared" si="11"/>
        <v>12755848.699999999</v>
      </c>
      <c r="J25" s="72">
        <f t="shared" si="12"/>
        <v>-12665848.699999999</v>
      </c>
      <c r="K25" s="73">
        <f t="shared" si="13"/>
        <v>-140.73165222222221</v>
      </c>
      <c r="L25" s="73">
        <f t="shared" si="14"/>
        <v>17.126676666666665</v>
      </c>
      <c r="M25" s="73">
        <f t="shared" si="15"/>
        <v>153.61634787878788</v>
      </c>
      <c r="R25" s="54"/>
      <c r="S25" s="54"/>
      <c r="T25" s="54"/>
      <c r="U25" s="54"/>
      <c r="V25" s="54"/>
    </row>
    <row r="26" spans="1:22" s="51" customFormat="1" x14ac:dyDescent="0.2">
      <c r="A26" s="51" t="s">
        <v>77</v>
      </c>
      <c r="B26" s="51" t="s">
        <v>78</v>
      </c>
      <c r="C26" s="51" t="s">
        <v>79</v>
      </c>
      <c r="D26" s="57">
        <v>597024602</v>
      </c>
      <c r="E26" s="57">
        <v>597024602</v>
      </c>
      <c r="F26" s="57">
        <v>57178008</v>
      </c>
      <c r="G26" s="57">
        <v>540180532</v>
      </c>
      <c r="H26" s="57">
        <v>0</v>
      </c>
      <c r="I26" s="57">
        <f t="shared" si="11"/>
        <v>540180532</v>
      </c>
      <c r="J26" s="57">
        <f t="shared" si="12"/>
        <v>56844070</v>
      </c>
      <c r="K26" s="58">
        <f t="shared" si="13"/>
        <v>9.5212274016138451E-2</v>
      </c>
      <c r="L26" s="58">
        <f t="shared" si="14"/>
        <v>-0.90422838889979273</v>
      </c>
      <c r="M26" s="58">
        <f t="shared" si="15"/>
        <v>-1.2958844381241803E-2</v>
      </c>
      <c r="R26" s="54"/>
      <c r="S26" s="54"/>
      <c r="T26" s="54"/>
      <c r="U26" s="54"/>
      <c r="V26" s="54"/>
    </row>
    <row r="27" spans="1:22" s="51" customFormat="1" x14ac:dyDescent="0.2">
      <c r="B27" s="51" t="s">
        <v>80</v>
      </c>
      <c r="C27" s="51" t="s">
        <v>81</v>
      </c>
      <c r="D27" s="57">
        <v>40638153</v>
      </c>
      <c r="E27" s="57">
        <v>40638153</v>
      </c>
      <c r="F27" s="57">
        <v>3203775</v>
      </c>
      <c r="G27" s="57">
        <v>36849983</v>
      </c>
      <c r="H27" s="57">
        <v>0</v>
      </c>
      <c r="I27" s="57">
        <f t="shared" si="11"/>
        <v>36849983</v>
      </c>
      <c r="J27" s="57">
        <f t="shared" si="12"/>
        <v>3788170</v>
      </c>
      <c r="K27" s="58">
        <f t="shared" si="13"/>
        <v>9.3217081002672536E-2</v>
      </c>
      <c r="L27" s="58">
        <f t="shared" si="14"/>
        <v>-0.92116337078606891</v>
      </c>
      <c r="M27" s="58">
        <f t="shared" si="15"/>
        <v>-1.0782270184733678E-2</v>
      </c>
      <c r="R27" s="54"/>
      <c r="S27" s="54"/>
      <c r="T27" s="54"/>
      <c r="U27" s="54"/>
      <c r="V27" s="54"/>
    </row>
    <row r="28" spans="1:22" s="51" customFormat="1" x14ac:dyDescent="0.2">
      <c r="B28" s="51" t="s">
        <v>82</v>
      </c>
      <c r="C28" s="51" t="s">
        <v>83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ref="I28:I32" si="16">SUM(G28:H28)</f>
        <v>0</v>
      </c>
      <c r="J28" s="57">
        <f t="shared" si="12"/>
        <v>0</v>
      </c>
      <c r="K28" s="58" t="str">
        <f t="shared" si="13"/>
        <v>NA</v>
      </c>
      <c r="L28" s="58" t="str">
        <f t="shared" si="14"/>
        <v>NA</v>
      </c>
      <c r="M28" s="58" t="str">
        <f t="shared" si="15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84</v>
      </c>
      <c r="C29" s="51" t="s">
        <v>85</v>
      </c>
      <c r="D29" s="57">
        <v>11415602</v>
      </c>
      <c r="E29" s="57">
        <v>11415602</v>
      </c>
      <c r="F29" s="57">
        <v>8351338</v>
      </c>
      <c r="G29" s="57">
        <v>24855803</v>
      </c>
      <c r="H29" s="57">
        <v>0</v>
      </c>
      <c r="I29" s="57">
        <f t="shared" si="16"/>
        <v>24855803</v>
      </c>
      <c r="J29" s="57">
        <f t="shared" si="12"/>
        <v>-13440201</v>
      </c>
      <c r="K29" s="58">
        <f t="shared" si="13"/>
        <v>-1.1773536778875087</v>
      </c>
      <c r="L29" s="58">
        <f t="shared" si="14"/>
        <v>-0.26842771848563046</v>
      </c>
      <c r="M29" s="58">
        <f t="shared" si="15"/>
        <v>1.375294921331828</v>
      </c>
      <c r="R29" s="54"/>
      <c r="S29" s="54"/>
      <c r="T29" s="54"/>
      <c r="U29" s="54"/>
      <c r="V29" s="54"/>
    </row>
    <row r="30" spans="1:22" s="51" customFormat="1" x14ac:dyDescent="0.2">
      <c r="B30" s="51" t="s">
        <v>86</v>
      </c>
      <c r="C30" s="51" t="s">
        <v>87</v>
      </c>
      <c r="D30" s="57">
        <v>-152200413</v>
      </c>
      <c r="E30" s="57">
        <v>-152200413</v>
      </c>
      <c r="F30" s="57">
        <v>-12683342</v>
      </c>
      <c r="G30" s="57">
        <v>-139517069</v>
      </c>
      <c r="H30" s="57">
        <v>0</v>
      </c>
      <c r="I30" s="57">
        <f t="shared" si="16"/>
        <v>-139517069</v>
      </c>
      <c r="J30" s="57">
        <f t="shared" si="12"/>
        <v>-12683344</v>
      </c>
      <c r="K30" s="58">
        <f t="shared" si="13"/>
        <v>8.3333177289078714E-2</v>
      </c>
      <c r="L30" s="58">
        <f t="shared" si="14"/>
        <v>-0.91666683585149011</v>
      </c>
      <c r="M30" s="58">
        <f t="shared" si="15"/>
        <v>1.7023009595309646E-7</v>
      </c>
      <c r="R30" s="54"/>
      <c r="S30" s="54"/>
      <c r="T30" s="54"/>
      <c r="U30" s="54"/>
      <c r="V30" s="54"/>
    </row>
    <row r="31" spans="1:22" s="51" customFormat="1" x14ac:dyDescent="0.2">
      <c r="B31" s="51" t="s">
        <v>88</v>
      </c>
      <c r="C31" s="51" t="s">
        <v>89</v>
      </c>
      <c r="D31" s="57">
        <v>5880892.5199999996</v>
      </c>
      <c r="E31" s="57">
        <v>4457840.4800000004</v>
      </c>
      <c r="F31" s="57">
        <v>540670.21</v>
      </c>
      <c r="G31" s="57">
        <v>3166562.8399999994</v>
      </c>
      <c r="H31" s="57">
        <v>0</v>
      </c>
      <c r="I31" s="57">
        <f t="shared" si="16"/>
        <v>3166562.8399999994</v>
      </c>
      <c r="J31" s="57">
        <f t="shared" si="12"/>
        <v>1291277.6400000011</v>
      </c>
      <c r="K31" s="58">
        <f t="shared" si="13"/>
        <v>0.28966438924705556</v>
      </c>
      <c r="L31" s="58">
        <f t="shared" si="14"/>
        <v>-0.87871476953343119</v>
      </c>
      <c r="M31" s="58">
        <f t="shared" si="15"/>
        <v>-0.22508842463315154</v>
      </c>
      <c r="R31" s="54"/>
      <c r="S31" s="54"/>
      <c r="T31" s="54"/>
      <c r="U31" s="54"/>
      <c r="V31" s="54"/>
    </row>
    <row r="32" spans="1:22" s="51" customFormat="1" x14ac:dyDescent="0.2">
      <c r="B32" s="51" t="s">
        <v>90</v>
      </c>
      <c r="C32" s="51" t="s">
        <v>91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6"/>
        <v>0</v>
      </c>
      <c r="J32" s="57">
        <f t="shared" si="12"/>
        <v>0</v>
      </c>
      <c r="K32" s="58" t="str">
        <f t="shared" si="13"/>
        <v>NA</v>
      </c>
      <c r="L32" s="58" t="str">
        <f t="shared" si="14"/>
        <v>NA</v>
      </c>
      <c r="M32" s="58" t="str">
        <f t="shared" si="15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92</v>
      </c>
      <c r="C33" s="51" t="s">
        <v>93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ref="I33:I43" si="17">SUM(G33:H33)</f>
        <v>0</v>
      </c>
      <c r="J33" s="57">
        <f t="shared" si="7"/>
        <v>188228.14</v>
      </c>
      <c r="K33" s="58">
        <f t="shared" si="8"/>
        <v>1</v>
      </c>
      <c r="L33" s="58">
        <f t="shared" si="9"/>
        <v>-1</v>
      </c>
      <c r="M33" s="58">
        <f t="shared" si="10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94</v>
      </c>
      <c r="C34" s="51" t="s">
        <v>95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17"/>
        <v>0</v>
      </c>
      <c r="J34" s="57">
        <f t="shared" si="7"/>
        <v>1917413</v>
      </c>
      <c r="K34" s="58">
        <f t="shared" si="8"/>
        <v>1</v>
      </c>
      <c r="L34" s="58">
        <f t="shared" si="9"/>
        <v>-1</v>
      </c>
      <c r="M34" s="58">
        <f t="shared" si="10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96</v>
      </c>
      <c r="C35" s="51" t="s">
        <v>97</v>
      </c>
      <c r="D35" s="57"/>
      <c r="E35" s="57"/>
      <c r="F35" s="57">
        <v>0</v>
      </c>
      <c r="G35" s="57">
        <v>0</v>
      </c>
      <c r="H35" s="57">
        <v>0</v>
      </c>
      <c r="I35" s="57">
        <f t="shared" si="17"/>
        <v>0</v>
      </c>
      <c r="J35" s="57">
        <f t="shared" si="7"/>
        <v>0</v>
      </c>
      <c r="K35" s="58" t="str">
        <f t="shared" si="8"/>
        <v>NA</v>
      </c>
      <c r="L35" s="58" t="str">
        <f t="shared" si="9"/>
        <v>NA</v>
      </c>
      <c r="M35" s="58" t="str">
        <f t="shared" si="10"/>
        <v>NA</v>
      </c>
      <c r="R35" s="54"/>
      <c r="S35" s="54"/>
      <c r="T35" s="54"/>
      <c r="U35" s="54"/>
      <c r="V35" s="54"/>
    </row>
    <row r="36" spans="1:25" s="51" customFormat="1" x14ac:dyDescent="0.2">
      <c r="A36" s="71" t="s">
        <v>98</v>
      </c>
      <c r="B36" s="71"/>
      <c r="C36" s="71"/>
      <c r="D36" s="72">
        <v>502758836.51999998</v>
      </c>
      <c r="E36" s="72">
        <v>503441425.62</v>
      </c>
      <c r="F36" s="72">
        <v>56590449.210000001</v>
      </c>
      <c r="G36" s="72">
        <v>465535811.83999997</v>
      </c>
      <c r="H36" s="72">
        <v>0</v>
      </c>
      <c r="I36" s="72">
        <f t="shared" si="17"/>
        <v>465535811.83999997</v>
      </c>
      <c r="J36" s="72">
        <f t="shared" si="7"/>
        <v>37905613.780000031</v>
      </c>
      <c r="K36" s="73">
        <f t="shared" si="8"/>
        <v>7.5292997061809863E-2</v>
      </c>
      <c r="L36" s="73">
        <f t="shared" si="9"/>
        <v>-0.8875927837279034</v>
      </c>
      <c r="M36" s="73">
        <f t="shared" si="10"/>
        <v>8.7712759325711629E-3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7"/>
        <v>0</v>
      </c>
      <c r="J37" s="57">
        <f t="shared" si="7"/>
        <v>1448256</v>
      </c>
      <c r="K37" s="58">
        <f t="shared" si="8"/>
        <v>1</v>
      </c>
      <c r="L37" s="58">
        <f t="shared" si="9"/>
        <v>-1</v>
      </c>
      <c r="M37" s="58">
        <f t="shared" si="10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99</v>
      </c>
      <c r="C38" s="51" t="s">
        <v>100</v>
      </c>
      <c r="D38" s="57">
        <v>0</v>
      </c>
      <c r="E38" s="57">
        <v>0</v>
      </c>
      <c r="F38" s="57">
        <v>0</v>
      </c>
      <c r="G38" s="57">
        <v>10892.38</v>
      </c>
      <c r="H38" s="57">
        <v>0</v>
      </c>
      <c r="I38" s="57">
        <f t="shared" si="17"/>
        <v>10892.38</v>
      </c>
      <c r="J38" s="57">
        <f t="shared" si="7"/>
        <v>-10892.38</v>
      </c>
      <c r="K38" s="58" t="str">
        <f t="shared" si="8"/>
        <v>NA</v>
      </c>
      <c r="L38" s="58" t="str">
        <f t="shared" si="9"/>
        <v>NA</v>
      </c>
      <c r="M38" s="58" t="str">
        <f t="shared" si="10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101</v>
      </c>
      <c r="C39" s="51" t="s">
        <v>102</v>
      </c>
      <c r="D39" s="57">
        <v>0</v>
      </c>
      <c r="E39" s="57">
        <v>0</v>
      </c>
      <c r="F39" s="57">
        <v>0</v>
      </c>
      <c r="G39" s="57">
        <v>-1143</v>
      </c>
      <c r="H39" s="57">
        <v>0</v>
      </c>
      <c r="I39" s="57">
        <f t="shared" si="17"/>
        <v>-1143</v>
      </c>
      <c r="J39" s="57">
        <f t="shared" si="7"/>
        <v>1143</v>
      </c>
      <c r="K39" s="58" t="str">
        <f t="shared" si="8"/>
        <v>NA</v>
      </c>
      <c r="L39" s="58" t="str">
        <f t="shared" si="9"/>
        <v>NA</v>
      </c>
      <c r="M39" s="58" t="str">
        <f t="shared" si="10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103</v>
      </c>
      <c r="C40" s="51" t="s">
        <v>104</v>
      </c>
      <c r="D40" s="57"/>
      <c r="E40" s="57"/>
      <c r="F40" s="57">
        <v>0</v>
      </c>
      <c r="G40" s="57">
        <v>0</v>
      </c>
      <c r="H40" s="57">
        <v>0</v>
      </c>
      <c r="I40" s="57">
        <f t="shared" si="17"/>
        <v>0</v>
      </c>
      <c r="J40" s="57">
        <f t="shared" si="7"/>
        <v>0</v>
      </c>
      <c r="K40" s="58" t="str">
        <f t="shared" si="8"/>
        <v>NA</v>
      </c>
      <c r="L40" s="58" t="str">
        <f t="shared" si="9"/>
        <v>NA</v>
      </c>
      <c r="M40" s="58" t="str">
        <f t="shared" si="10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105</v>
      </c>
      <c r="C41" s="51" t="s">
        <v>106</v>
      </c>
      <c r="D41" s="57"/>
      <c r="E41" s="57"/>
      <c r="F41" s="57">
        <v>0</v>
      </c>
      <c r="G41" s="57">
        <v>0</v>
      </c>
      <c r="H41" s="57">
        <v>0</v>
      </c>
      <c r="I41" s="57">
        <f t="shared" si="17"/>
        <v>0</v>
      </c>
      <c r="J41" s="57">
        <f t="shared" si="7"/>
        <v>0</v>
      </c>
      <c r="K41" s="58" t="str">
        <f t="shared" si="8"/>
        <v>NA</v>
      </c>
      <c r="L41" s="58" t="str">
        <f t="shared" si="9"/>
        <v>NA</v>
      </c>
      <c r="M41" s="58" t="str">
        <f t="shared" si="10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107</v>
      </c>
      <c r="C42" s="51" t="s">
        <v>108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17"/>
        <v>0</v>
      </c>
      <c r="J42" s="57">
        <f t="shared" si="7"/>
        <v>0</v>
      </c>
      <c r="K42" s="58" t="str">
        <f t="shared" si="8"/>
        <v>NA</v>
      </c>
      <c r="L42" s="58" t="str">
        <f t="shared" si="9"/>
        <v>NA</v>
      </c>
      <c r="M42" s="58" t="str">
        <f t="shared" si="10"/>
        <v>NA</v>
      </c>
      <c r="R42" s="54"/>
      <c r="S42" s="54"/>
      <c r="T42" s="54"/>
      <c r="U42" s="54"/>
      <c r="V42" s="54"/>
    </row>
    <row r="43" spans="1:25" s="51" customFormat="1" x14ac:dyDescent="0.2">
      <c r="A43" s="71" t="s">
        <v>26</v>
      </c>
      <c r="B43" s="71"/>
      <c r="C43" s="71"/>
      <c r="D43" s="72">
        <v>1448256</v>
      </c>
      <c r="E43" s="72">
        <v>1448256</v>
      </c>
      <c r="F43" s="72">
        <v>0</v>
      </c>
      <c r="G43" s="72">
        <v>9749.3799999999992</v>
      </c>
      <c r="H43" s="72">
        <v>0</v>
      </c>
      <c r="I43" s="72">
        <f t="shared" si="17"/>
        <v>9749.3799999999992</v>
      </c>
      <c r="J43" s="72">
        <f t="shared" si="7"/>
        <v>1438506.62</v>
      </c>
      <c r="K43" s="73">
        <f t="shared" si="8"/>
        <v>0.99326819291616963</v>
      </c>
      <c r="L43" s="73">
        <f t="shared" si="9"/>
        <v>-1</v>
      </c>
      <c r="M43" s="73">
        <f t="shared" si="10"/>
        <v>-0.99265621045400321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18">+E23+E25+E36+E43</f>
        <v>1305538788.0999999</v>
      </c>
      <c r="F45" s="6">
        <f t="shared" si="18"/>
        <v>64660825.68</v>
      </c>
      <c r="G45" s="6">
        <f t="shared" si="18"/>
        <v>1265006102.1600001</v>
      </c>
      <c r="H45" s="6">
        <f t="shared" si="18"/>
        <v>0</v>
      </c>
      <c r="I45" s="6">
        <f t="shared" si="18"/>
        <v>1265006102.1600001</v>
      </c>
      <c r="J45" s="6">
        <f t="shared" si="18"/>
        <v>40532685.940000035</v>
      </c>
      <c r="K45" s="38">
        <f>IF(E45=0,"NA",J45/E45)</f>
        <v>3.1046711372696011E-2</v>
      </c>
      <c r="L45" s="38">
        <f>IF(E45=0,"NA",(  ( F45 - (E45/12)) / (E45/12)))</f>
        <v>-0.40566307548070618</v>
      </c>
      <c r="M45" s="38">
        <f>IF(E45=0,"NA",(  ( G45 - ($M$6*(E45/12))) / ($M$6*(E45/12))))</f>
        <v>5.7039951229786244E-2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109</v>
      </c>
      <c r="B47" s="43" t="s">
        <v>110</v>
      </c>
      <c r="C47" s="17" t="s">
        <v>111</v>
      </c>
      <c r="D47" s="18">
        <v>376680183.65000015</v>
      </c>
      <c r="E47" s="18">
        <v>376328648.67000014</v>
      </c>
      <c r="F47" s="18">
        <v>41526510.969999991</v>
      </c>
      <c r="G47" s="18">
        <v>364787455.09000009</v>
      </c>
      <c r="H47" s="18">
        <v>2758.93</v>
      </c>
      <c r="I47" s="18">
        <f t="shared" ref="I47" si="19">SUM(G47:H47)</f>
        <v>364790214.0200001</v>
      </c>
      <c r="J47" s="18">
        <f t="shared" ref="J47" si="20">E47-I47</f>
        <v>11538434.650000036</v>
      </c>
      <c r="K47" s="37">
        <f t="shared" ref="K47" si="21">IF(E47=0,"NA",J47/E47)</f>
        <v>3.0660526884622077E-2</v>
      </c>
      <c r="L47" s="37">
        <f t="shared" ref="L47" si="22">IF(E47=0,"NA",(  ( F47 - (E47/$L$6)) / (E47/$L$6)))</f>
        <v>-0.88965360166768948</v>
      </c>
      <c r="M47" s="37">
        <f t="shared" ref="M47" si="23">IF(E47=0,"NA",(  ( G47 - ($M$6*(E47/12))) / ($M$6*(E47/12))))</f>
        <v>5.7453245756562833E-2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112</v>
      </c>
      <c r="C48" s="17" t="s">
        <v>113</v>
      </c>
      <c r="D48" s="18">
        <v>35000</v>
      </c>
      <c r="E48" s="18">
        <v>43000</v>
      </c>
      <c r="F48" s="18">
        <v>1713417.7</v>
      </c>
      <c r="G48" s="18">
        <v>12223344.83</v>
      </c>
      <c r="H48" s="18">
        <v>0</v>
      </c>
      <c r="I48" s="18">
        <f t="shared" ref="I48:I91" si="24">SUM(G48:H48)</f>
        <v>12223344.83</v>
      </c>
      <c r="J48" s="18">
        <f t="shared" ref="J48:J91" si="25">E48-I48</f>
        <v>-12180344.83</v>
      </c>
      <c r="K48" s="37">
        <f t="shared" ref="K48:K91" si="26">IF(E48=0,"NA",J48/E48)</f>
        <v>-283.26383325581395</v>
      </c>
      <c r="L48" s="37">
        <f t="shared" ref="L48:L91" si="27">IF(E48=0,"NA",(  ( F48 - (E48/$L$6)) / (E48/$L$6)))</f>
        <v>38.846923255813955</v>
      </c>
      <c r="M48" s="37">
        <f t="shared" ref="M48:M91" si="28">IF(E48=0,"NA",(  ( G48 - ($M$6*(E48/12))) / ($M$6*(E48/12))))</f>
        <v>309.10599991543336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114</v>
      </c>
      <c r="C49" s="17" t="s">
        <v>113</v>
      </c>
      <c r="D49" s="18">
        <v>0</v>
      </c>
      <c r="E49" s="18">
        <v>0</v>
      </c>
      <c r="F49" s="18">
        <v>47662.54</v>
      </c>
      <c r="G49" s="18">
        <v>291892.37</v>
      </c>
      <c r="H49" s="18">
        <v>0</v>
      </c>
      <c r="I49" s="18">
        <f t="shared" si="24"/>
        <v>291892.37</v>
      </c>
      <c r="J49" s="18">
        <f t="shared" si="25"/>
        <v>-291892.37</v>
      </c>
      <c r="K49" s="37" t="str">
        <f t="shared" si="26"/>
        <v>NA</v>
      </c>
      <c r="L49" s="37" t="str">
        <f t="shared" si="27"/>
        <v>NA</v>
      </c>
      <c r="M49" s="37" t="str">
        <f t="shared" si="28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115</v>
      </c>
      <c r="C50" s="17" t="s">
        <v>116</v>
      </c>
      <c r="D50" s="18">
        <v>0</v>
      </c>
      <c r="E50" s="18">
        <v>324107.40000000002</v>
      </c>
      <c r="F50" s="18">
        <v>96725.03</v>
      </c>
      <c r="G50" s="18">
        <v>744397.53</v>
      </c>
      <c r="H50" s="18">
        <v>0</v>
      </c>
      <c r="I50" s="18">
        <f t="shared" si="24"/>
        <v>744397.53</v>
      </c>
      <c r="J50" s="18">
        <f t="shared" si="25"/>
        <v>-420290.13</v>
      </c>
      <c r="K50" s="37">
        <f t="shared" si="26"/>
        <v>-1.296761906701297</v>
      </c>
      <c r="L50" s="37">
        <f t="shared" si="27"/>
        <v>-0.70156488250499682</v>
      </c>
      <c r="M50" s="37">
        <f t="shared" si="28"/>
        <v>1.5055584436741423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117</v>
      </c>
      <c r="C51" s="17" t="s">
        <v>118</v>
      </c>
      <c r="D51" s="18">
        <v>0</v>
      </c>
      <c r="E51" s="18">
        <v>0</v>
      </c>
      <c r="F51" s="18">
        <v>0</v>
      </c>
      <c r="G51" s="18">
        <v>72080.73</v>
      </c>
      <c r="H51" s="18">
        <v>0</v>
      </c>
      <c r="I51" s="18">
        <f t="shared" si="24"/>
        <v>72080.73</v>
      </c>
      <c r="J51" s="18">
        <f t="shared" si="25"/>
        <v>-72080.73</v>
      </c>
      <c r="K51" s="37" t="str">
        <f t="shared" si="26"/>
        <v>NA</v>
      </c>
      <c r="L51" s="37" t="str">
        <f t="shared" si="27"/>
        <v>NA</v>
      </c>
      <c r="M51" s="37" t="str">
        <f t="shared" si="28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119</v>
      </c>
      <c r="C52" s="17" t="s">
        <v>120</v>
      </c>
      <c r="D52" s="18">
        <v>0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24"/>
        <v>0</v>
      </c>
      <c r="J52" s="18">
        <f t="shared" si="25"/>
        <v>20185</v>
      </c>
      <c r="K52" s="37">
        <f t="shared" si="26"/>
        <v>1</v>
      </c>
      <c r="L52" s="37">
        <f t="shared" si="27"/>
        <v>-1</v>
      </c>
      <c r="M52" s="37">
        <f t="shared" si="28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121</v>
      </c>
      <c r="C53" s="17" t="s">
        <v>122</v>
      </c>
      <c r="D53" s="18">
        <v>33072174.259999994</v>
      </c>
      <c r="E53" s="18">
        <v>32844148.209999993</v>
      </c>
      <c r="F53" s="18">
        <v>2844708.3599999971</v>
      </c>
      <c r="G53" s="18">
        <v>25503942.560000002</v>
      </c>
      <c r="H53" s="18">
        <v>0</v>
      </c>
      <c r="I53" s="18">
        <f t="shared" si="24"/>
        <v>25503942.560000002</v>
      </c>
      <c r="J53" s="18">
        <f t="shared" si="25"/>
        <v>7340205.6499999911</v>
      </c>
      <c r="K53" s="37">
        <f t="shared" si="26"/>
        <v>0.22348594955387313</v>
      </c>
      <c r="L53" s="37">
        <f t="shared" si="27"/>
        <v>-0.91338766523000059</v>
      </c>
      <c r="M53" s="37">
        <f t="shared" si="28"/>
        <v>-0.15289376314967976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123</v>
      </c>
      <c r="C54" s="17" t="s">
        <v>124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4"/>
        <v>0</v>
      </c>
      <c r="J54" s="18">
        <f t="shared" si="25"/>
        <v>0</v>
      </c>
      <c r="K54" s="37" t="str">
        <f t="shared" si="26"/>
        <v>NA</v>
      </c>
      <c r="L54" s="37" t="str">
        <f t="shared" si="27"/>
        <v>NA</v>
      </c>
      <c r="M54" s="37" t="str">
        <f t="shared" si="28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125</v>
      </c>
      <c r="C55" s="17" t="s">
        <v>126</v>
      </c>
      <c r="D55" s="18">
        <v>27584428.190000013</v>
      </c>
      <c r="E55" s="18">
        <v>27105194.590000011</v>
      </c>
      <c r="F55" s="18">
        <v>1828909.9500000004</v>
      </c>
      <c r="G55" s="18">
        <v>18174395.68999999</v>
      </c>
      <c r="H55" s="18">
        <v>0</v>
      </c>
      <c r="I55" s="18">
        <f t="shared" si="24"/>
        <v>18174395.68999999</v>
      </c>
      <c r="J55" s="18">
        <f t="shared" si="25"/>
        <v>8930798.9000000209</v>
      </c>
      <c r="K55" s="37">
        <f t="shared" si="26"/>
        <v>0.32948661815897395</v>
      </c>
      <c r="L55" s="37">
        <f t="shared" si="27"/>
        <v>-0.93252548164052862</v>
      </c>
      <c r="M55" s="37">
        <f t="shared" si="28"/>
        <v>-0.26853085617342609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127</v>
      </c>
      <c r="C56" s="17" t="s">
        <v>128</v>
      </c>
      <c r="D56" s="18">
        <v>0</v>
      </c>
      <c r="E56" s="18">
        <v>0</v>
      </c>
      <c r="F56" s="18">
        <v>9999.0400000000009</v>
      </c>
      <c r="G56" s="18">
        <v>9999.0400000000009</v>
      </c>
      <c r="H56" s="18">
        <v>0</v>
      </c>
      <c r="I56" s="18">
        <f t="shared" si="24"/>
        <v>9999.0400000000009</v>
      </c>
      <c r="J56" s="18">
        <f t="shared" si="25"/>
        <v>-9999.0400000000009</v>
      </c>
      <c r="K56" s="37" t="str">
        <f t="shared" si="26"/>
        <v>NA</v>
      </c>
      <c r="L56" s="37" t="str">
        <f t="shared" si="27"/>
        <v>NA</v>
      </c>
      <c r="M56" s="37" t="str">
        <f t="shared" si="28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129</v>
      </c>
      <c r="C57" s="17" t="s">
        <v>130</v>
      </c>
      <c r="D57" s="18">
        <v>238320.26</v>
      </c>
      <c r="E57" s="18">
        <v>238320.26</v>
      </c>
      <c r="F57" s="18">
        <v>14446.080000000002</v>
      </c>
      <c r="G57" s="18">
        <v>130014.72000000002</v>
      </c>
      <c r="H57" s="18">
        <v>0</v>
      </c>
      <c r="I57" s="18">
        <f t="shared" si="24"/>
        <v>130014.72000000002</v>
      </c>
      <c r="J57" s="18">
        <f t="shared" si="25"/>
        <v>108305.54</v>
      </c>
      <c r="K57" s="37">
        <f t="shared" si="26"/>
        <v>0.4544537673800792</v>
      </c>
      <c r="L57" s="37">
        <f t="shared" si="27"/>
        <v>-0.93938375193111989</v>
      </c>
      <c r="M57" s="37">
        <f t="shared" si="28"/>
        <v>-0.40485865532372273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131</v>
      </c>
      <c r="C58" s="17" t="s">
        <v>132</v>
      </c>
      <c r="D58" s="18">
        <v>146094</v>
      </c>
      <c r="E58" s="18">
        <v>146094</v>
      </c>
      <c r="F58" s="18">
        <v>6463.34</v>
      </c>
      <c r="G58" s="18">
        <v>58170.06</v>
      </c>
      <c r="H58" s="18">
        <v>0</v>
      </c>
      <c r="I58" s="18">
        <f t="shared" si="24"/>
        <v>58170.06</v>
      </c>
      <c r="J58" s="18">
        <f t="shared" si="25"/>
        <v>87923.94</v>
      </c>
      <c r="K58" s="37">
        <f t="shared" si="26"/>
        <v>0.60183128670581953</v>
      </c>
      <c r="L58" s="37">
        <f t="shared" si="27"/>
        <v>-0.95575903185620215</v>
      </c>
      <c r="M58" s="37">
        <f t="shared" si="28"/>
        <v>-0.56563413095180315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133</v>
      </c>
      <c r="C59" s="17" t="s">
        <v>134</v>
      </c>
      <c r="D59" s="18">
        <v>8158637.9799999995</v>
      </c>
      <c r="E59" s="18">
        <v>7132950.0700000003</v>
      </c>
      <c r="F59" s="18">
        <v>604053.03</v>
      </c>
      <c r="G59" s="18">
        <v>5404399.5600000005</v>
      </c>
      <c r="H59" s="18">
        <v>0</v>
      </c>
      <c r="I59" s="18">
        <f t="shared" si="24"/>
        <v>5404399.5600000005</v>
      </c>
      <c r="J59" s="18">
        <f t="shared" si="25"/>
        <v>1728550.5099999998</v>
      </c>
      <c r="K59" s="37">
        <f t="shared" si="26"/>
        <v>0.24233318515294189</v>
      </c>
      <c r="L59" s="37">
        <f t="shared" si="27"/>
        <v>-0.91531511869954807</v>
      </c>
      <c r="M59" s="37">
        <f t="shared" si="28"/>
        <v>-0.17345438380320932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135</v>
      </c>
      <c r="C60" s="17" t="s">
        <v>136</v>
      </c>
      <c r="D60" s="18">
        <v>79287</v>
      </c>
      <c r="E60" s="18">
        <v>79287</v>
      </c>
      <c r="F60" s="18">
        <v>4484.2</v>
      </c>
      <c r="G60" s="18">
        <v>42599.899999999994</v>
      </c>
      <c r="H60" s="18">
        <v>0</v>
      </c>
      <c r="I60" s="18">
        <f t="shared" si="24"/>
        <v>42599.899999999994</v>
      </c>
      <c r="J60" s="18">
        <f t="shared" si="25"/>
        <v>36687.100000000006</v>
      </c>
      <c r="K60" s="37">
        <f t="shared" si="26"/>
        <v>0.4627126767313684</v>
      </c>
      <c r="L60" s="37">
        <f t="shared" si="27"/>
        <v>-0.94344343965593358</v>
      </c>
      <c r="M60" s="37">
        <f t="shared" si="28"/>
        <v>-0.41386837461603826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137</v>
      </c>
      <c r="C61" s="17" t="s">
        <v>138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24"/>
        <v>0</v>
      </c>
      <c r="J61" s="18">
        <f t="shared" si="25"/>
        <v>0</v>
      </c>
      <c r="K61" s="37" t="str">
        <f t="shared" si="26"/>
        <v>NA</v>
      </c>
      <c r="L61" s="37" t="str">
        <f t="shared" si="27"/>
        <v>NA</v>
      </c>
      <c r="M61" s="37" t="str">
        <f t="shared" si="28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139</v>
      </c>
      <c r="C62" s="17" t="s">
        <v>140</v>
      </c>
      <c r="D62" s="18"/>
      <c r="E62" s="18"/>
      <c r="F62" s="18">
        <v>0</v>
      </c>
      <c r="G62" s="18">
        <v>0</v>
      </c>
      <c r="H62" s="18">
        <v>0</v>
      </c>
      <c r="I62" s="18">
        <f t="shared" si="24"/>
        <v>0</v>
      </c>
      <c r="J62" s="18">
        <f t="shared" si="25"/>
        <v>0</v>
      </c>
      <c r="K62" s="37" t="str">
        <f t="shared" si="26"/>
        <v>NA</v>
      </c>
      <c r="L62" s="37" t="str">
        <f t="shared" si="27"/>
        <v>NA</v>
      </c>
      <c r="M62" s="37" t="str">
        <f t="shared" si="28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141</v>
      </c>
      <c r="C63" s="17" t="s">
        <v>142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4"/>
        <v>0</v>
      </c>
      <c r="J63" s="18">
        <f t="shared" si="25"/>
        <v>0</v>
      </c>
      <c r="K63" s="37" t="str">
        <f t="shared" si="26"/>
        <v>NA</v>
      </c>
      <c r="L63" s="37" t="str">
        <f t="shared" si="27"/>
        <v>NA</v>
      </c>
      <c r="M63" s="37" t="str">
        <f t="shared" si="28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143</v>
      </c>
      <c r="C64" s="17" t="s">
        <v>144</v>
      </c>
      <c r="D64" s="18">
        <v>-29503101.789999999</v>
      </c>
      <c r="E64" s="18">
        <v>-29496201.789999999</v>
      </c>
      <c r="F64" s="18">
        <v>8370</v>
      </c>
      <c r="G64" s="18">
        <v>62347.38</v>
      </c>
      <c r="H64" s="18">
        <v>0</v>
      </c>
      <c r="I64" s="18">
        <f t="shared" si="24"/>
        <v>62347.38</v>
      </c>
      <c r="J64" s="18">
        <f t="shared" si="25"/>
        <v>-29558549.169999998</v>
      </c>
      <c r="K64" s="37">
        <f t="shared" si="26"/>
        <v>1.0021137426589324</v>
      </c>
      <c r="L64" s="37">
        <f t="shared" si="27"/>
        <v>-1.0002837653491656</v>
      </c>
      <c r="M64" s="37">
        <f t="shared" si="28"/>
        <v>-1.0023059010824715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145</v>
      </c>
      <c r="C65" s="17" t="s">
        <v>146</v>
      </c>
      <c r="D65" s="18">
        <v>575000</v>
      </c>
      <c r="E65" s="18">
        <v>450000</v>
      </c>
      <c r="F65" s="18">
        <v>0</v>
      </c>
      <c r="G65" s="18">
        <v>64521.31</v>
      </c>
      <c r="H65" s="18">
        <v>0</v>
      </c>
      <c r="I65" s="18">
        <f t="shared" si="24"/>
        <v>64521.31</v>
      </c>
      <c r="J65" s="18">
        <f t="shared" si="25"/>
        <v>385478.69</v>
      </c>
      <c r="K65" s="37">
        <f t="shared" si="26"/>
        <v>0.85661931111111111</v>
      </c>
      <c r="L65" s="37">
        <f t="shared" si="27"/>
        <v>-1</v>
      </c>
      <c r="M65" s="37">
        <f t="shared" si="28"/>
        <v>-0.84358470303030308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147</v>
      </c>
      <c r="C66" s="17" t="s">
        <v>148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4"/>
        <v>0</v>
      </c>
      <c r="J66" s="18">
        <f t="shared" si="25"/>
        <v>0</v>
      </c>
      <c r="K66" s="37" t="str">
        <f t="shared" si="26"/>
        <v>NA</v>
      </c>
      <c r="L66" s="37" t="str">
        <f t="shared" si="27"/>
        <v>NA</v>
      </c>
      <c r="M66" s="37" t="str">
        <f t="shared" si="28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149</v>
      </c>
      <c r="C67" s="17" t="s">
        <v>150</v>
      </c>
      <c r="D67" s="18">
        <v>74940781.129999995</v>
      </c>
      <c r="E67" s="18">
        <v>74873556.469999999</v>
      </c>
      <c r="F67" s="18">
        <v>9072162.6799999923</v>
      </c>
      <c r="G67" s="18">
        <v>60578657.950000018</v>
      </c>
      <c r="H67" s="18">
        <v>0</v>
      </c>
      <c r="I67" s="18">
        <f t="shared" si="24"/>
        <v>60578657.950000018</v>
      </c>
      <c r="J67" s="18">
        <f t="shared" si="25"/>
        <v>14294898.519999981</v>
      </c>
      <c r="K67" s="37">
        <f t="shared" si="26"/>
        <v>0.19092052246413055</v>
      </c>
      <c r="L67" s="37">
        <f t="shared" si="27"/>
        <v>-0.87883355475928293</v>
      </c>
      <c r="M67" s="37">
        <f t="shared" si="28"/>
        <v>-0.1173678426881425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151</v>
      </c>
      <c r="C68" s="17" t="s">
        <v>152</v>
      </c>
      <c r="D68" s="18">
        <v>89833422.180000052</v>
      </c>
      <c r="E68" s="18">
        <v>89384469.070000023</v>
      </c>
      <c r="F68" s="18">
        <v>7223499.0700000171</v>
      </c>
      <c r="G68" s="18">
        <v>66116877.420000024</v>
      </c>
      <c r="H68" s="18">
        <v>0</v>
      </c>
      <c r="I68" s="18">
        <f t="shared" si="24"/>
        <v>66116877.420000024</v>
      </c>
      <c r="J68" s="18">
        <f t="shared" si="25"/>
        <v>23267591.649999999</v>
      </c>
      <c r="K68" s="37">
        <f t="shared" si="26"/>
        <v>0.26030911065521189</v>
      </c>
      <c r="L68" s="37">
        <f t="shared" si="27"/>
        <v>-0.91918619481486141</v>
      </c>
      <c r="M68" s="37">
        <f t="shared" si="28"/>
        <v>-0.19306448435114029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153</v>
      </c>
      <c r="C69" s="17" t="s">
        <v>154</v>
      </c>
      <c r="D69" s="18">
        <v>40350</v>
      </c>
      <c r="E69" s="18">
        <v>40350</v>
      </c>
      <c r="F69" s="18">
        <v>0</v>
      </c>
      <c r="G69" s="18">
        <v>63441.47</v>
      </c>
      <c r="H69" s="18">
        <v>0</v>
      </c>
      <c r="I69" s="18">
        <f t="shared" si="24"/>
        <v>63441.47</v>
      </c>
      <c r="J69" s="18">
        <f t="shared" si="25"/>
        <v>-23091.47</v>
      </c>
      <c r="K69" s="37">
        <f t="shared" si="26"/>
        <v>-0.57227930607187116</v>
      </c>
      <c r="L69" s="37">
        <f t="shared" si="27"/>
        <v>-1</v>
      </c>
      <c r="M69" s="37">
        <f t="shared" si="28"/>
        <v>0.71521378844204131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155</v>
      </c>
      <c r="C70" s="17" t="s">
        <v>156</v>
      </c>
      <c r="D70" s="18">
        <v>9245000</v>
      </c>
      <c r="E70" s="18">
        <v>9095000</v>
      </c>
      <c r="F70" s="18">
        <v>577232.93000000005</v>
      </c>
      <c r="G70" s="18">
        <v>6482771.8200000003</v>
      </c>
      <c r="H70" s="18">
        <v>40046.18</v>
      </c>
      <c r="I70" s="18">
        <f t="shared" si="24"/>
        <v>6522818</v>
      </c>
      <c r="J70" s="18">
        <f t="shared" si="25"/>
        <v>2572182</v>
      </c>
      <c r="K70" s="37">
        <f t="shared" si="26"/>
        <v>0.28281275426058272</v>
      </c>
      <c r="L70" s="37">
        <f t="shared" si="27"/>
        <v>-0.936532937877955</v>
      </c>
      <c r="M70" s="37">
        <f t="shared" si="28"/>
        <v>-0.22241729381778194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157</v>
      </c>
      <c r="C71" s="17" t="s">
        <v>158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4"/>
        <v>0</v>
      </c>
      <c r="J71" s="18">
        <f t="shared" si="25"/>
        <v>0</v>
      </c>
      <c r="K71" s="37" t="str">
        <f t="shared" si="26"/>
        <v>NA</v>
      </c>
      <c r="L71" s="37" t="str">
        <f t="shared" si="27"/>
        <v>NA</v>
      </c>
      <c r="M71" s="37" t="str">
        <f t="shared" si="28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159</v>
      </c>
      <c r="C72" s="17" t="s">
        <v>160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4"/>
        <v>0</v>
      </c>
      <c r="J72" s="18">
        <f t="shared" si="25"/>
        <v>62000</v>
      </c>
      <c r="K72" s="37">
        <f t="shared" si="26"/>
        <v>1</v>
      </c>
      <c r="L72" s="37">
        <f t="shared" si="27"/>
        <v>-1</v>
      </c>
      <c r="M72" s="37">
        <f t="shared" si="28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161</v>
      </c>
      <c r="C73" s="17" t="s">
        <v>162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4"/>
        <v>0</v>
      </c>
      <c r="J73" s="18">
        <f t="shared" si="25"/>
        <v>0</v>
      </c>
      <c r="K73" s="37" t="str">
        <f t="shared" si="26"/>
        <v>NA</v>
      </c>
      <c r="L73" s="37" t="str">
        <f t="shared" si="27"/>
        <v>NA</v>
      </c>
      <c r="M73" s="37" t="str">
        <f t="shared" si="28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163</v>
      </c>
      <c r="C74" s="17" t="s">
        <v>164</v>
      </c>
      <c r="D74" s="18">
        <v>18101019.289999992</v>
      </c>
      <c r="E74" s="18">
        <v>18094096.739999991</v>
      </c>
      <c r="F74" s="18">
        <v>5361854.6599999946</v>
      </c>
      <c r="G74" s="18">
        <v>47802306.110000044</v>
      </c>
      <c r="H74" s="18">
        <v>0</v>
      </c>
      <c r="I74" s="18">
        <f t="shared" si="24"/>
        <v>47802306.110000044</v>
      </c>
      <c r="J74" s="18">
        <f t="shared" si="25"/>
        <v>-29708209.370000053</v>
      </c>
      <c r="K74" s="37">
        <f t="shared" si="26"/>
        <v>-1.6418730261525101</v>
      </c>
      <c r="L74" s="37">
        <f t="shared" si="27"/>
        <v>-0.7036682882242622</v>
      </c>
      <c r="M74" s="37">
        <f t="shared" si="28"/>
        <v>1.8820433012572837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165</v>
      </c>
      <c r="C75" s="17" t="s">
        <v>166</v>
      </c>
      <c r="D75" s="18">
        <v>16571107.199999999</v>
      </c>
      <c r="E75" s="18">
        <v>11176887.15</v>
      </c>
      <c r="F75" s="18">
        <v>247864.82</v>
      </c>
      <c r="G75" s="18">
        <v>5293554.6300000008</v>
      </c>
      <c r="H75" s="18">
        <v>1453280.29</v>
      </c>
      <c r="I75" s="18">
        <f t="shared" si="24"/>
        <v>6746834.9200000009</v>
      </c>
      <c r="J75" s="18">
        <f t="shared" si="25"/>
        <v>4430052.2299999995</v>
      </c>
      <c r="K75" s="37">
        <f t="shared" si="26"/>
        <v>0.39635832146699268</v>
      </c>
      <c r="L75" s="37">
        <f t="shared" si="27"/>
        <v>-0.97782344791769682</v>
      </c>
      <c r="M75" s="37">
        <f t="shared" si="28"/>
        <v>-0.48332780034457901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167</v>
      </c>
      <c r="C76" s="17" t="s">
        <v>168</v>
      </c>
      <c r="D76" s="18">
        <v>1994071.89</v>
      </c>
      <c r="E76" s="18">
        <v>1994071.89</v>
      </c>
      <c r="F76" s="18">
        <v>125780.97</v>
      </c>
      <c r="G76" s="18">
        <v>1460115.01</v>
      </c>
      <c r="H76" s="18">
        <v>5278.66</v>
      </c>
      <c r="I76" s="18">
        <f t="shared" si="24"/>
        <v>1465393.67</v>
      </c>
      <c r="J76" s="18">
        <f t="shared" si="25"/>
        <v>528678.22</v>
      </c>
      <c r="K76" s="37">
        <f t="shared" si="26"/>
        <v>0.26512495494833938</v>
      </c>
      <c r="L76" s="37">
        <f t="shared" si="27"/>
        <v>-0.93692254996884794</v>
      </c>
      <c r="M76" s="37">
        <f t="shared" si="28"/>
        <v>-0.20120596144514216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169</v>
      </c>
      <c r="C77" s="17" t="s">
        <v>170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4"/>
        <v>99.98</v>
      </c>
      <c r="J77" s="18">
        <f t="shared" si="25"/>
        <v>34900.019999999997</v>
      </c>
      <c r="K77" s="37">
        <f t="shared" si="26"/>
        <v>0.99714342857142846</v>
      </c>
      <c r="L77" s="37">
        <f t="shared" si="27"/>
        <v>-1</v>
      </c>
      <c r="M77" s="37">
        <f t="shared" si="28"/>
        <v>-0.99688374025974025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171</v>
      </c>
      <c r="C78" s="17" t="s">
        <v>172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4"/>
        <v>0</v>
      </c>
      <c r="J78" s="18">
        <f t="shared" si="25"/>
        <v>0</v>
      </c>
      <c r="K78" s="37" t="str">
        <f t="shared" si="26"/>
        <v>NA</v>
      </c>
      <c r="L78" s="37" t="str">
        <f t="shared" si="27"/>
        <v>NA</v>
      </c>
      <c r="M78" s="37" t="str">
        <f t="shared" si="28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173</v>
      </c>
      <c r="C79" s="17" t="s">
        <v>174</v>
      </c>
      <c r="D79" s="18">
        <v>170000</v>
      </c>
      <c r="E79" s="18">
        <v>400448.91000000003</v>
      </c>
      <c r="F79" s="18">
        <v>10081.17</v>
      </c>
      <c r="G79" s="18">
        <v>143959.03</v>
      </c>
      <c r="H79" s="18">
        <v>181961.41</v>
      </c>
      <c r="I79" s="18">
        <f t="shared" si="24"/>
        <v>325920.44</v>
      </c>
      <c r="J79" s="18">
        <f t="shared" si="25"/>
        <v>74528.47000000003</v>
      </c>
      <c r="K79" s="37">
        <f t="shared" si="26"/>
        <v>0.18611230581199489</v>
      </c>
      <c r="L79" s="37">
        <f t="shared" si="27"/>
        <v>-0.97482532790512533</v>
      </c>
      <c r="M79" s="37">
        <f t="shared" si="28"/>
        <v>-0.6078245922920491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175</v>
      </c>
      <c r="C80" s="17" t="s">
        <v>176</v>
      </c>
      <c r="D80" s="18">
        <v>30000</v>
      </c>
      <c r="E80" s="18">
        <v>130718</v>
      </c>
      <c r="F80" s="18">
        <v>27801</v>
      </c>
      <c r="G80" s="18">
        <v>98319</v>
      </c>
      <c r="H80" s="18">
        <v>0</v>
      </c>
      <c r="I80" s="18">
        <f t="shared" si="24"/>
        <v>98319</v>
      </c>
      <c r="J80" s="18">
        <f t="shared" si="25"/>
        <v>32399</v>
      </c>
      <c r="K80" s="37">
        <f t="shared" si="26"/>
        <v>0.24785415933536314</v>
      </c>
      <c r="L80" s="37">
        <f t="shared" si="27"/>
        <v>-0.78732079744182137</v>
      </c>
      <c r="M80" s="37">
        <f t="shared" si="28"/>
        <v>-0.17947726472948702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177</v>
      </c>
      <c r="C81" s="17" t="s">
        <v>178</v>
      </c>
      <c r="D81" s="18">
        <v>99993</v>
      </c>
      <c r="E81" s="18">
        <v>98363</v>
      </c>
      <c r="F81" s="18">
        <v>5832.65</v>
      </c>
      <c r="G81" s="18">
        <v>19447.39</v>
      </c>
      <c r="H81" s="18">
        <v>6088.05</v>
      </c>
      <c r="I81" s="18">
        <f t="shared" si="24"/>
        <v>25535.439999999999</v>
      </c>
      <c r="J81" s="18">
        <f t="shared" si="25"/>
        <v>72827.56</v>
      </c>
      <c r="K81" s="37">
        <f t="shared" si="26"/>
        <v>0.74039588056484651</v>
      </c>
      <c r="L81" s="37">
        <f t="shared" si="27"/>
        <v>-0.94070280491648284</v>
      </c>
      <c r="M81" s="37">
        <f t="shared" si="28"/>
        <v>-0.78431590592545419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179</v>
      </c>
      <c r="C82" s="17" t="s">
        <v>180</v>
      </c>
      <c r="D82" s="18">
        <v>43340</v>
      </c>
      <c r="E82" s="18">
        <v>20440.7</v>
      </c>
      <c r="F82" s="18">
        <v>54.35</v>
      </c>
      <c r="G82" s="18">
        <v>-22855.71</v>
      </c>
      <c r="H82" s="18">
        <v>898.2</v>
      </c>
      <c r="I82" s="18">
        <f t="shared" si="24"/>
        <v>-21957.51</v>
      </c>
      <c r="J82" s="18">
        <f t="shared" si="25"/>
        <v>42398.21</v>
      </c>
      <c r="K82" s="37">
        <f t="shared" si="26"/>
        <v>2.0742053843557215</v>
      </c>
      <c r="L82" s="37">
        <f t="shared" si="27"/>
        <v>-0.99734108910164532</v>
      </c>
      <c r="M82" s="37">
        <f t="shared" si="28"/>
        <v>-2.2197968669459369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181</v>
      </c>
      <c r="C83" s="17" t="s">
        <v>182</v>
      </c>
      <c r="D83" s="18">
        <v>436565.61</v>
      </c>
      <c r="E83" s="18">
        <v>5198152.67</v>
      </c>
      <c r="F83" s="18">
        <v>214081.1</v>
      </c>
      <c r="G83" s="18">
        <v>4805685.67</v>
      </c>
      <c r="H83" s="18">
        <v>40613.85</v>
      </c>
      <c r="I83" s="18">
        <f t="shared" si="24"/>
        <v>4846299.5199999996</v>
      </c>
      <c r="J83" s="18">
        <f t="shared" si="25"/>
        <v>351853.15000000037</v>
      </c>
      <c r="K83" s="37">
        <f t="shared" si="26"/>
        <v>6.768811390066394E-2</v>
      </c>
      <c r="L83" s="37">
        <f t="shared" si="27"/>
        <v>-0.95881592681270755</v>
      </c>
      <c r="M83" s="37">
        <f t="shared" si="28"/>
        <v>8.5440960037337522E-3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183</v>
      </c>
      <c r="C84" s="17" t="s">
        <v>184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f t="shared" si="24"/>
        <v>0</v>
      </c>
      <c r="J84" s="18">
        <f t="shared" si="25"/>
        <v>0</v>
      </c>
      <c r="K84" s="37" t="str">
        <f t="shared" si="26"/>
        <v>NA</v>
      </c>
      <c r="L84" s="37" t="str">
        <f t="shared" si="27"/>
        <v>NA</v>
      </c>
      <c r="M84" s="37" t="str">
        <f t="shared" si="28"/>
        <v>NA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185</v>
      </c>
      <c r="C85" s="17" t="s">
        <v>186</v>
      </c>
      <c r="D85" s="18">
        <v>910474.36</v>
      </c>
      <c r="E85" s="18">
        <v>897167.64</v>
      </c>
      <c r="F85" s="18">
        <v>52207.67</v>
      </c>
      <c r="G85" s="18">
        <v>335215.45000000007</v>
      </c>
      <c r="H85" s="18">
        <v>4005.5</v>
      </c>
      <c r="I85" s="18">
        <f t="shared" si="24"/>
        <v>339220.95000000007</v>
      </c>
      <c r="J85" s="18">
        <f t="shared" si="25"/>
        <v>557946.68999999994</v>
      </c>
      <c r="K85" s="37">
        <f t="shared" si="26"/>
        <v>0.62189792088354856</v>
      </c>
      <c r="L85" s="37">
        <f t="shared" si="27"/>
        <v>-0.94180834475929154</v>
      </c>
      <c r="M85" s="37">
        <f t="shared" si="28"/>
        <v>-0.59239548383824692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187</v>
      </c>
      <c r="C86" s="17" t="s">
        <v>188</v>
      </c>
      <c r="D86" s="18">
        <v>46826935.939999998</v>
      </c>
      <c r="E86" s="18">
        <v>46826935.939999998</v>
      </c>
      <c r="F86" s="18">
        <v>4313178.5200000005</v>
      </c>
      <c r="G86" s="18">
        <v>48498178.700000003</v>
      </c>
      <c r="H86" s="18">
        <v>0</v>
      </c>
      <c r="I86" s="18">
        <f t="shared" si="24"/>
        <v>48498178.700000003</v>
      </c>
      <c r="J86" s="18">
        <f t="shared" si="25"/>
        <v>-1671242.7600000054</v>
      </c>
      <c r="K86" s="37">
        <f t="shared" si="26"/>
        <v>-3.5689773982679369E-2</v>
      </c>
      <c r="L86" s="37">
        <f t="shared" si="27"/>
        <v>-0.90789107949479042</v>
      </c>
      <c r="M86" s="37">
        <f t="shared" si="28"/>
        <v>0.12984338979928645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189</v>
      </c>
      <c r="C87" s="17" t="s">
        <v>190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f t="shared" si="24"/>
        <v>0</v>
      </c>
      <c r="J87" s="18">
        <f t="shared" si="25"/>
        <v>0</v>
      </c>
      <c r="K87" s="37" t="str">
        <f t="shared" si="26"/>
        <v>NA</v>
      </c>
      <c r="L87" s="37" t="str">
        <f t="shared" si="27"/>
        <v>NA</v>
      </c>
      <c r="M87" s="37" t="str">
        <f t="shared" si="28"/>
        <v>NA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191</v>
      </c>
      <c r="C88" s="17" t="s">
        <v>192</v>
      </c>
      <c r="D88" s="18">
        <v>7084613.0300000003</v>
      </c>
      <c r="E88" s="18">
        <v>6480417.450000002</v>
      </c>
      <c r="F88" s="18">
        <v>524243.3899999999</v>
      </c>
      <c r="G88" s="18">
        <v>3748093.2400000012</v>
      </c>
      <c r="H88" s="18">
        <v>801955.1100000001</v>
      </c>
      <c r="I88" s="18">
        <f t="shared" si="24"/>
        <v>4550048.3500000015</v>
      </c>
      <c r="J88" s="18">
        <f t="shared" si="25"/>
        <v>1930369.1000000006</v>
      </c>
      <c r="K88" s="37">
        <f t="shared" si="26"/>
        <v>0.29787727640909922</v>
      </c>
      <c r="L88" s="37">
        <f t="shared" si="27"/>
        <v>-0.91910345374432634</v>
      </c>
      <c r="M88" s="37">
        <f t="shared" si="28"/>
        <v>-0.36904851876619327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193</v>
      </c>
      <c r="C89" s="17" t="s">
        <v>194</v>
      </c>
      <c r="D89" s="18">
        <v>195615.55</v>
      </c>
      <c r="E89" s="18">
        <v>312443.13</v>
      </c>
      <c r="F89" s="18">
        <v>31352.11</v>
      </c>
      <c r="G89" s="18">
        <v>172096.76</v>
      </c>
      <c r="H89" s="18">
        <v>35052.089999999997</v>
      </c>
      <c r="I89" s="18">
        <f t="shared" si="24"/>
        <v>207148.85</v>
      </c>
      <c r="J89" s="18">
        <f t="shared" si="25"/>
        <v>105294.28</v>
      </c>
      <c r="K89" s="37">
        <f t="shared" si="26"/>
        <v>0.33700302515853042</v>
      </c>
      <c r="L89" s="37">
        <f t="shared" si="27"/>
        <v>-0.89965498681312028</v>
      </c>
      <c r="M89" s="37">
        <f t="shared" si="28"/>
        <v>-0.39911650481801281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195</v>
      </c>
      <c r="C90" s="17" t="s">
        <v>196</v>
      </c>
      <c r="D90" s="18">
        <v>7648392.0700000003</v>
      </c>
      <c r="E90" s="18">
        <v>6453682.2999999998</v>
      </c>
      <c r="F90" s="18">
        <v>492422.22</v>
      </c>
      <c r="G90" s="18">
        <v>4663639.03</v>
      </c>
      <c r="H90" s="18">
        <v>402126</v>
      </c>
      <c r="I90" s="18">
        <f t="shared" si="24"/>
        <v>5065765.03</v>
      </c>
      <c r="J90" s="18">
        <f t="shared" si="25"/>
        <v>1387917.2699999996</v>
      </c>
      <c r="K90" s="37">
        <f t="shared" si="26"/>
        <v>0.21505819553590352</v>
      </c>
      <c r="L90" s="37">
        <f t="shared" si="27"/>
        <v>-0.92369902993210562</v>
      </c>
      <c r="M90" s="37">
        <f t="shared" si="28"/>
        <v>-0.21167389746696161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197</v>
      </c>
      <c r="C91" s="17" t="s">
        <v>198</v>
      </c>
      <c r="D91" s="18">
        <v>2223007</v>
      </c>
      <c r="E91" s="18">
        <v>2366733.2800000003</v>
      </c>
      <c r="F91" s="18">
        <v>187086.20999999996</v>
      </c>
      <c r="G91" s="18">
        <v>1087896.4599999995</v>
      </c>
      <c r="H91" s="18">
        <v>912114.09999999986</v>
      </c>
      <c r="I91" s="18">
        <f t="shared" si="24"/>
        <v>2000010.5599999994</v>
      </c>
      <c r="J91" s="18">
        <f t="shared" si="25"/>
        <v>366722.7200000009</v>
      </c>
      <c r="K91" s="37">
        <f t="shared" si="26"/>
        <v>0.1549489007058712</v>
      </c>
      <c r="L91" s="37">
        <f t="shared" si="27"/>
        <v>-0.92095171366331574</v>
      </c>
      <c r="M91" s="37">
        <f t="shared" si="28"/>
        <v>-0.49855095704666075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199</v>
      </c>
      <c r="C92" s="17" t="s">
        <v>200</v>
      </c>
      <c r="D92" s="18">
        <v>591778.91999999993</v>
      </c>
      <c r="E92" s="18">
        <v>829332.11999999988</v>
      </c>
      <c r="F92" s="18">
        <v>119051.57</v>
      </c>
      <c r="G92" s="18">
        <v>532618.01</v>
      </c>
      <c r="H92" s="18">
        <v>170127.44</v>
      </c>
      <c r="I92" s="18">
        <f t="shared" ref="I92:I133" si="29">SUM(G92:H92)</f>
        <v>702745.45</v>
      </c>
      <c r="J92" s="18">
        <f t="shared" ref="J92:J133" si="30">E92-I92</f>
        <v>126586.66999999993</v>
      </c>
      <c r="K92" s="37">
        <f t="shared" ref="K92:K133" si="31">IF(E92=0,"NA",J92/E92)</f>
        <v>0.15263688327904137</v>
      </c>
      <c r="L92" s="37">
        <f t="shared" ref="L92:L133" si="32">IF(E92=0,"NA",(  ( F92 - (E92/$L$6)) / (E92/$L$6)))</f>
        <v>-0.85644886152486166</v>
      </c>
      <c r="M92" s="37">
        <f t="shared" ref="M92:M133" si="33">IF(E92=0,"NA",(  ( G92 - ($M$6*(E92/12))) / ($M$6*(E92/12))))</f>
        <v>-0.29939066017253846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201</v>
      </c>
      <c r="C93" s="17" t="s">
        <v>202</v>
      </c>
      <c r="D93" s="18">
        <v>37250</v>
      </c>
      <c r="E93" s="18">
        <v>1150539.1000000001</v>
      </c>
      <c r="F93" s="18">
        <v>4995.99</v>
      </c>
      <c r="G93" s="18">
        <v>806739.34</v>
      </c>
      <c r="H93" s="18">
        <v>0</v>
      </c>
      <c r="I93" s="18">
        <f t="shared" si="29"/>
        <v>806739.34</v>
      </c>
      <c r="J93" s="18">
        <f t="shared" si="30"/>
        <v>343799.76000000013</v>
      </c>
      <c r="K93" s="37">
        <f t="shared" si="31"/>
        <v>0.29881623319016287</v>
      </c>
      <c r="L93" s="37">
        <f t="shared" si="32"/>
        <v>-0.99565769646594371</v>
      </c>
      <c r="M93" s="37">
        <f t="shared" si="33"/>
        <v>-0.2350722543892686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203</v>
      </c>
      <c r="C94" s="17" t="s">
        <v>204</v>
      </c>
      <c r="D94" s="18">
        <v>7131545</v>
      </c>
      <c r="E94" s="18">
        <v>10665823.630000001</v>
      </c>
      <c r="F94" s="18">
        <v>7357.76</v>
      </c>
      <c r="G94" s="18">
        <v>10508931.99</v>
      </c>
      <c r="H94" s="18">
        <v>51732.590000000004</v>
      </c>
      <c r="I94" s="18">
        <f t="shared" si="29"/>
        <v>10560664.58</v>
      </c>
      <c r="J94" s="18">
        <f t="shared" si="30"/>
        <v>105159.05000000075</v>
      </c>
      <c r="K94" s="37">
        <f t="shared" si="31"/>
        <v>9.8594401752732461E-3</v>
      </c>
      <c r="L94" s="37">
        <f t="shared" si="32"/>
        <v>-0.99931015547835378</v>
      </c>
      <c r="M94" s="37">
        <f t="shared" si="33"/>
        <v>7.4862086730039426E-2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205</v>
      </c>
      <c r="C95" s="17" t="s">
        <v>206</v>
      </c>
      <c r="D95" s="18">
        <v>853634.28</v>
      </c>
      <c r="E95" s="18">
        <v>141935.46</v>
      </c>
      <c r="F95" s="18">
        <v>3279.4900000000002</v>
      </c>
      <c r="G95" s="18">
        <v>83155.149999999994</v>
      </c>
      <c r="H95" s="18">
        <v>6321.1400000000012</v>
      </c>
      <c r="I95" s="18">
        <f t="shared" si="29"/>
        <v>89476.29</v>
      </c>
      <c r="J95" s="18">
        <f t="shared" si="30"/>
        <v>52459.17</v>
      </c>
      <c r="K95" s="37">
        <f t="shared" si="31"/>
        <v>0.3695987598870642</v>
      </c>
      <c r="L95" s="37">
        <f t="shared" si="32"/>
        <v>-0.97689449838680209</v>
      </c>
      <c r="M95" s="37">
        <f t="shared" si="33"/>
        <v>-0.36087353300641656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207</v>
      </c>
      <c r="C96" s="17" t="s">
        <v>208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29"/>
        <v>0</v>
      </c>
      <c r="J96" s="18">
        <f t="shared" si="30"/>
        <v>0</v>
      </c>
      <c r="K96" s="37" t="str">
        <f t="shared" si="31"/>
        <v>NA</v>
      </c>
      <c r="L96" s="37" t="str">
        <f t="shared" si="32"/>
        <v>NA</v>
      </c>
      <c r="M96" s="37" t="str">
        <f t="shared" si="33"/>
        <v>NA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209</v>
      </c>
      <c r="C97" s="17" t="s">
        <v>210</v>
      </c>
      <c r="D97" s="18">
        <v>0</v>
      </c>
      <c r="E97" s="18">
        <v>65000</v>
      </c>
      <c r="F97" s="18">
        <v>0</v>
      </c>
      <c r="G97" s="18">
        <v>0</v>
      </c>
      <c r="H97" s="18">
        <v>0</v>
      </c>
      <c r="I97" s="18">
        <f t="shared" si="29"/>
        <v>0</v>
      </c>
      <c r="J97" s="18">
        <f t="shared" si="30"/>
        <v>65000</v>
      </c>
      <c r="K97" s="37">
        <f t="shared" si="31"/>
        <v>1</v>
      </c>
      <c r="L97" s="37">
        <f t="shared" si="32"/>
        <v>-1</v>
      </c>
      <c r="M97" s="37">
        <f t="shared" si="33"/>
        <v>-1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211</v>
      </c>
      <c r="C98" s="17" t="s">
        <v>212</v>
      </c>
      <c r="D98" s="18">
        <v>2132517.92</v>
      </c>
      <c r="E98" s="18">
        <v>1157506.1099999999</v>
      </c>
      <c r="F98" s="18">
        <v>81932.639999999999</v>
      </c>
      <c r="G98" s="18">
        <v>208955.96000000002</v>
      </c>
      <c r="H98" s="18">
        <v>140137.84999999998</v>
      </c>
      <c r="I98" s="18">
        <f t="shared" si="29"/>
        <v>349093.81</v>
      </c>
      <c r="J98" s="18">
        <f t="shared" si="30"/>
        <v>808412.29999999981</v>
      </c>
      <c r="K98" s="37">
        <f t="shared" si="31"/>
        <v>0.69840866757930109</v>
      </c>
      <c r="L98" s="37">
        <f t="shared" si="32"/>
        <v>-0.92921623541149179</v>
      </c>
      <c r="M98" s="37">
        <f t="shared" si="33"/>
        <v>-0.8030663040183551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213</v>
      </c>
      <c r="C99" s="17" t="s">
        <v>214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29"/>
        <v>0</v>
      </c>
      <c r="J99" s="18">
        <f t="shared" si="30"/>
        <v>0</v>
      </c>
      <c r="K99" s="37" t="str">
        <f t="shared" si="31"/>
        <v>NA</v>
      </c>
      <c r="L99" s="37" t="str">
        <f t="shared" si="32"/>
        <v>NA</v>
      </c>
      <c r="M99" s="37" t="str">
        <f t="shared" si="33"/>
        <v>NA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B100" s="43" t="s">
        <v>215</v>
      </c>
      <c r="C100" s="17" t="s">
        <v>216</v>
      </c>
      <c r="D100" s="18">
        <v>772973</v>
      </c>
      <c r="E100" s="18">
        <v>1015118.46</v>
      </c>
      <c r="F100" s="18">
        <v>31537.1</v>
      </c>
      <c r="G100" s="18">
        <v>436490.18000000005</v>
      </c>
      <c r="H100" s="18">
        <v>29365.54</v>
      </c>
      <c r="I100" s="18">
        <f t="shared" si="29"/>
        <v>465855.72000000003</v>
      </c>
      <c r="J100" s="18">
        <f t="shared" si="30"/>
        <v>549262.74</v>
      </c>
      <c r="K100" s="37">
        <f t="shared" si="31"/>
        <v>0.54108240726899992</v>
      </c>
      <c r="L100" s="37">
        <f t="shared" si="32"/>
        <v>-0.96893259137460663</v>
      </c>
      <c r="M100" s="37">
        <f t="shared" si="33"/>
        <v>-0.53092065190643312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B101" s="43" t="s">
        <v>217</v>
      </c>
      <c r="C101" s="17" t="s">
        <v>218</v>
      </c>
      <c r="D101" s="18">
        <v>1000000</v>
      </c>
      <c r="E101" s="18">
        <v>373726</v>
      </c>
      <c r="F101" s="18">
        <v>0</v>
      </c>
      <c r="G101" s="18">
        <v>0</v>
      </c>
      <c r="H101" s="18">
        <v>0</v>
      </c>
      <c r="I101" s="18">
        <f t="shared" si="29"/>
        <v>0</v>
      </c>
      <c r="J101" s="18">
        <f t="shared" si="30"/>
        <v>373726</v>
      </c>
      <c r="K101" s="37">
        <f t="shared" si="31"/>
        <v>1</v>
      </c>
      <c r="L101" s="37">
        <f t="shared" si="32"/>
        <v>-1</v>
      </c>
      <c r="M101" s="37">
        <f t="shared" si="33"/>
        <v>-1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A102" s="74" t="s">
        <v>219</v>
      </c>
      <c r="B102" s="75"/>
      <c r="C102" s="74"/>
      <c r="D102" s="59">
        <v>706077410.91999996</v>
      </c>
      <c r="E102" s="59">
        <v>704555648.63000023</v>
      </c>
      <c r="F102" s="59">
        <v>77420640.309999958</v>
      </c>
      <c r="G102" s="59">
        <v>691493950.8100003</v>
      </c>
      <c r="H102" s="59">
        <v>4283862.93</v>
      </c>
      <c r="I102" s="59">
        <f t="shared" si="29"/>
        <v>695777813.74000025</v>
      </c>
      <c r="J102" s="59">
        <f t="shared" si="30"/>
        <v>8777834.8899999857</v>
      </c>
      <c r="K102" s="60">
        <f t="shared" si="31"/>
        <v>1.2458682159554575E-2</v>
      </c>
      <c r="L102" s="60">
        <f t="shared" si="32"/>
        <v>-0.89011422949976571</v>
      </c>
      <c r="M102" s="60">
        <f t="shared" si="33"/>
        <v>7.0684819168096866E-2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A103" s="17" t="s">
        <v>220</v>
      </c>
      <c r="B103" s="43" t="s">
        <v>110</v>
      </c>
      <c r="C103" s="17" t="s">
        <v>111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9"/>
        <v>0</v>
      </c>
      <c r="J103" s="18">
        <f t="shared" si="30"/>
        <v>0</v>
      </c>
      <c r="K103" s="37" t="str">
        <f t="shared" si="31"/>
        <v>NA</v>
      </c>
      <c r="L103" s="37" t="str">
        <f t="shared" si="32"/>
        <v>NA</v>
      </c>
      <c r="M103" s="37" t="str">
        <f t="shared" si="33"/>
        <v>NA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114</v>
      </c>
      <c r="C104" s="17" t="s">
        <v>113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29"/>
        <v>0</v>
      </c>
      <c r="J104" s="18">
        <f t="shared" si="30"/>
        <v>0</v>
      </c>
      <c r="K104" s="37" t="str">
        <f t="shared" si="31"/>
        <v>NA</v>
      </c>
      <c r="L104" s="37" t="str">
        <f t="shared" si="32"/>
        <v>NA</v>
      </c>
      <c r="M104" s="37" t="str">
        <f t="shared" si="33"/>
        <v>NA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117</v>
      </c>
      <c r="C105" s="17" t="s">
        <v>118</v>
      </c>
      <c r="D105" s="18">
        <v>0</v>
      </c>
      <c r="E105" s="18">
        <v>30000</v>
      </c>
      <c r="F105" s="18">
        <v>10875</v>
      </c>
      <c r="G105" s="18">
        <v>20348.849999999999</v>
      </c>
      <c r="H105" s="18">
        <v>0</v>
      </c>
      <c r="I105" s="18">
        <f t="shared" si="29"/>
        <v>20348.849999999999</v>
      </c>
      <c r="J105" s="18">
        <f t="shared" si="30"/>
        <v>9651.1500000000015</v>
      </c>
      <c r="K105" s="37">
        <f t="shared" si="31"/>
        <v>0.32170500000000007</v>
      </c>
      <c r="L105" s="37">
        <f t="shared" si="32"/>
        <v>-0.63749999999999996</v>
      </c>
      <c r="M105" s="37">
        <f t="shared" si="33"/>
        <v>-0.26004181818181821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125</v>
      </c>
      <c r="C106" s="17" t="s">
        <v>126</v>
      </c>
      <c r="D106" s="18">
        <v>169883.19999999998</v>
      </c>
      <c r="E106" s="18">
        <v>169883.19999999998</v>
      </c>
      <c r="F106" s="18">
        <v>3142.5</v>
      </c>
      <c r="G106" s="18">
        <v>37342.5</v>
      </c>
      <c r="H106" s="18">
        <v>0</v>
      </c>
      <c r="I106" s="18">
        <f t="shared" si="29"/>
        <v>37342.5</v>
      </c>
      <c r="J106" s="18">
        <f t="shared" si="30"/>
        <v>132540.69999999998</v>
      </c>
      <c r="K106" s="37">
        <f t="shared" si="31"/>
        <v>0.78018721097789534</v>
      </c>
      <c r="L106" s="37">
        <f t="shared" si="32"/>
        <v>-0.98150199666594462</v>
      </c>
      <c r="M106" s="37">
        <f t="shared" si="33"/>
        <v>-0.76020423015770411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127</v>
      </c>
      <c r="C107" s="17" t="s">
        <v>128</v>
      </c>
      <c r="D107" s="18">
        <v>2039336</v>
      </c>
      <c r="E107" s="18">
        <v>2039336</v>
      </c>
      <c r="F107" s="18">
        <v>162628.50999999998</v>
      </c>
      <c r="G107" s="18">
        <v>1859313.7999999998</v>
      </c>
      <c r="H107" s="18">
        <v>0</v>
      </c>
      <c r="I107" s="18">
        <f t="shared" si="29"/>
        <v>1859313.7999999998</v>
      </c>
      <c r="J107" s="18">
        <f t="shared" si="30"/>
        <v>180022.20000000019</v>
      </c>
      <c r="K107" s="37">
        <f t="shared" si="31"/>
        <v>8.82749090880562E-2</v>
      </c>
      <c r="L107" s="37">
        <f t="shared" si="32"/>
        <v>-0.92025418567612205</v>
      </c>
      <c r="M107" s="37">
        <f t="shared" si="33"/>
        <v>-5.39080991424309E-3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221</v>
      </c>
      <c r="C108" s="17" t="s">
        <v>222</v>
      </c>
      <c r="D108" s="18">
        <v>714952</v>
      </c>
      <c r="E108" s="18">
        <v>714952</v>
      </c>
      <c r="F108" s="18">
        <v>63521.24</v>
      </c>
      <c r="G108" s="18">
        <v>698733.66999999993</v>
      </c>
      <c r="H108" s="18">
        <v>0</v>
      </c>
      <c r="I108" s="18">
        <f t="shared" si="29"/>
        <v>698733.66999999993</v>
      </c>
      <c r="J108" s="18">
        <f t="shared" si="30"/>
        <v>16218.330000000075</v>
      </c>
      <c r="K108" s="37">
        <f t="shared" si="31"/>
        <v>2.2684501896630929E-2</v>
      </c>
      <c r="L108" s="37">
        <f t="shared" si="32"/>
        <v>-0.91115314035068085</v>
      </c>
      <c r="M108" s="37">
        <f t="shared" si="33"/>
        <v>6.6162361567311589E-2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223</v>
      </c>
      <c r="C109" s="17" t="s">
        <v>224</v>
      </c>
      <c r="D109" s="18">
        <v>4911504.3900000006</v>
      </c>
      <c r="E109" s="18">
        <v>4911504.3900000006</v>
      </c>
      <c r="F109" s="18">
        <v>416216.4000000002</v>
      </c>
      <c r="G109" s="18">
        <v>3958044.9200000004</v>
      </c>
      <c r="H109" s="18">
        <v>0</v>
      </c>
      <c r="I109" s="18">
        <f t="shared" si="29"/>
        <v>3958044.9200000004</v>
      </c>
      <c r="J109" s="18">
        <f t="shared" si="30"/>
        <v>953459.4700000002</v>
      </c>
      <c r="K109" s="37">
        <f t="shared" si="31"/>
        <v>0.19412778535661659</v>
      </c>
      <c r="L109" s="37">
        <f t="shared" si="32"/>
        <v>-0.91525684048100786</v>
      </c>
      <c r="M109" s="37">
        <f t="shared" si="33"/>
        <v>-0.1208666749344907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133</v>
      </c>
      <c r="C110" s="17" t="s">
        <v>134</v>
      </c>
      <c r="D110" s="18">
        <v>118977</v>
      </c>
      <c r="E110" s="18">
        <v>118977</v>
      </c>
      <c r="F110" s="18">
        <v>0</v>
      </c>
      <c r="G110" s="18">
        <v>99182.13</v>
      </c>
      <c r="H110" s="18">
        <v>0</v>
      </c>
      <c r="I110" s="18">
        <f t="shared" si="29"/>
        <v>99182.13</v>
      </c>
      <c r="J110" s="18">
        <f t="shared" si="30"/>
        <v>19794.869999999995</v>
      </c>
      <c r="K110" s="37">
        <f t="shared" si="31"/>
        <v>0.16637560200711057</v>
      </c>
      <c r="L110" s="37">
        <f t="shared" si="32"/>
        <v>-1</v>
      </c>
      <c r="M110" s="37">
        <f t="shared" si="33"/>
        <v>-9.0591565825938816E-2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225</v>
      </c>
      <c r="C111" s="17" t="s">
        <v>226</v>
      </c>
      <c r="D111" s="18">
        <v>1946664.8</v>
      </c>
      <c r="E111" s="18">
        <v>1506869.3</v>
      </c>
      <c r="F111" s="18">
        <v>63447.240000000005</v>
      </c>
      <c r="G111" s="18">
        <v>605264.16</v>
      </c>
      <c r="H111" s="18">
        <v>0</v>
      </c>
      <c r="I111" s="18">
        <f t="shared" si="29"/>
        <v>605264.16</v>
      </c>
      <c r="J111" s="18">
        <f t="shared" si="30"/>
        <v>901605.14</v>
      </c>
      <c r="K111" s="37">
        <f t="shared" si="31"/>
        <v>0.59833002105756616</v>
      </c>
      <c r="L111" s="37">
        <f t="shared" si="32"/>
        <v>-0.95789466279524049</v>
      </c>
      <c r="M111" s="37">
        <f t="shared" si="33"/>
        <v>-0.56181456842643585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135</v>
      </c>
      <c r="C112" s="17" t="s">
        <v>136</v>
      </c>
      <c r="D112" s="18">
        <v>8709649.1499999985</v>
      </c>
      <c r="E112" s="18">
        <v>8709649.1499999985</v>
      </c>
      <c r="F112" s="18">
        <v>1528827.1700000004</v>
      </c>
      <c r="G112" s="18">
        <v>8171636.5900000017</v>
      </c>
      <c r="H112" s="18">
        <v>0</v>
      </c>
      <c r="I112" s="18">
        <f t="shared" si="29"/>
        <v>8171636.5900000017</v>
      </c>
      <c r="J112" s="18">
        <f t="shared" si="30"/>
        <v>538012.5599999968</v>
      </c>
      <c r="K112" s="37">
        <f t="shared" si="31"/>
        <v>6.1772012940383127E-2</v>
      </c>
      <c r="L112" s="37">
        <f t="shared" si="32"/>
        <v>-0.8244674218593524</v>
      </c>
      <c r="M112" s="37">
        <f t="shared" si="33"/>
        <v>2.3521440428672956E-2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137</v>
      </c>
      <c r="C113" s="17" t="s">
        <v>138</v>
      </c>
      <c r="D113" s="18">
        <v>14902824.060000001</v>
      </c>
      <c r="E113" s="18">
        <v>14902824.060000001</v>
      </c>
      <c r="F113" s="18">
        <v>1062420.1399999997</v>
      </c>
      <c r="G113" s="18">
        <v>15665481.280000005</v>
      </c>
      <c r="H113" s="18">
        <v>0</v>
      </c>
      <c r="I113" s="18">
        <f t="shared" si="29"/>
        <v>15665481.280000005</v>
      </c>
      <c r="J113" s="18">
        <f t="shared" si="30"/>
        <v>-762657.2200000044</v>
      </c>
      <c r="K113" s="37">
        <f t="shared" si="31"/>
        <v>-5.1175348841902946E-2</v>
      </c>
      <c r="L113" s="37">
        <f t="shared" si="32"/>
        <v>-0.92871014676663921</v>
      </c>
      <c r="M113" s="37">
        <f t="shared" si="33"/>
        <v>0.14673674419116675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227</v>
      </c>
      <c r="C114" s="17" t="s">
        <v>228</v>
      </c>
      <c r="D114" s="18">
        <v>4414036.3</v>
      </c>
      <c r="E114" s="18">
        <v>4414036.3</v>
      </c>
      <c r="F114" s="18">
        <v>287730.05</v>
      </c>
      <c r="G114" s="18">
        <v>2615034.9399999995</v>
      </c>
      <c r="H114" s="18">
        <v>0</v>
      </c>
      <c r="I114" s="18">
        <f t="shared" si="29"/>
        <v>2615034.9399999995</v>
      </c>
      <c r="J114" s="18">
        <f t="shared" si="30"/>
        <v>1799001.3600000003</v>
      </c>
      <c r="K114" s="37">
        <f t="shared" si="31"/>
        <v>0.40756378917862557</v>
      </c>
      <c r="L114" s="37">
        <f t="shared" si="32"/>
        <v>-0.93481475220310273</v>
      </c>
      <c r="M114" s="37">
        <f t="shared" si="33"/>
        <v>-0.35370595183122794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229</v>
      </c>
      <c r="C115" s="17" t="s">
        <v>230</v>
      </c>
      <c r="D115" s="18">
        <v>3859985.97</v>
      </c>
      <c r="E115" s="18">
        <v>3859985.97</v>
      </c>
      <c r="F115" s="18">
        <v>341325.51000000007</v>
      </c>
      <c r="G115" s="18">
        <v>2905685.3200000003</v>
      </c>
      <c r="H115" s="18">
        <v>0</v>
      </c>
      <c r="I115" s="18">
        <f t="shared" si="29"/>
        <v>2905685.3200000003</v>
      </c>
      <c r="J115" s="18">
        <f t="shared" si="30"/>
        <v>954300.64999999991</v>
      </c>
      <c r="K115" s="37">
        <f t="shared" si="31"/>
        <v>0.24722904627552308</v>
      </c>
      <c r="L115" s="37">
        <f t="shared" si="32"/>
        <v>-0.9115733806669768</v>
      </c>
      <c r="M115" s="37">
        <f t="shared" si="33"/>
        <v>-0.17879532320966154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231</v>
      </c>
      <c r="C116" s="17" t="s">
        <v>232</v>
      </c>
      <c r="D116" s="18">
        <v>2732849.5999999996</v>
      </c>
      <c r="E116" s="18">
        <v>2732849.5999999996</v>
      </c>
      <c r="F116" s="18">
        <v>218700.18</v>
      </c>
      <c r="G116" s="18">
        <v>2189901.65</v>
      </c>
      <c r="H116" s="18">
        <v>0</v>
      </c>
      <c r="I116" s="18">
        <f t="shared" si="29"/>
        <v>2189901.65</v>
      </c>
      <c r="J116" s="18">
        <f t="shared" si="30"/>
        <v>542947.94999999972</v>
      </c>
      <c r="K116" s="37">
        <f t="shared" si="31"/>
        <v>0.19867465447055696</v>
      </c>
      <c r="L116" s="37">
        <f t="shared" si="32"/>
        <v>-0.91997357629925913</v>
      </c>
      <c r="M116" s="37">
        <f t="shared" si="33"/>
        <v>-0.12582689578606224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139</v>
      </c>
      <c r="C117" s="17" t="s">
        <v>140</v>
      </c>
      <c r="D117" s="18"/>
      <c r="E117" s="18"/>
      <c r="F117" s="18">
        <v>0</v>
      </c>
      <c r="G117" s="18">
        <v>0</v>
      </c>
      <c r="H117" s="18">
        <v>0</v>
      </c>
      <c r="I117" s="18">
        <f t="shared" si="29"/>
        <v>0</v>
      </c>
      <c r="J117" s="18">
        <f t="shared" si="30"/>
        <v>0</v>
      </c>
      <c r="K117" s="37" t="str">
        <f t="shared" si="31"/>
        <v>NA</v>
      </c>
      <c r="L117" s="37" t="str">
        <f t="shared" si="32"/>
        <v>NA</v>
      </c>
      <c r="M117" s="37" t="str">
        <f t="shared" si="33"/>
        <v>NA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141</v>
      </c>
      <c r="C118" s="17" t="s">
        <v>142</v>
      </c>
      <c r="D118" s="18">
        <v>58254986.850000001</v>
      </c>
      <c r="E118" s="18">
        <v>58229986.850000001</v>
      </c>
      <c r="F118" s="18">
        <v>157266.68</v>
      </c>
      <c r="G118" s="18">
        <v>1675607.4899999995</v>
      </c>
      <c r="H118" s="18">
        <v>0</v>
      </c>
      <c r="I118" s="18">
        <f t="shared" si="29"/>
        <v>1675607.4899999995</v>
      </c>
      <c r="J118" s="18">
        <f t="shared" si="30"/>
        <v>56554379.359999999</v>
      </c>
      <c r="K118" s="37">
        <f t="shared" si="31"/>
        <v>0.97122431962218447</v>
      </c>
      <c r="L118" s="37">
        <f t="shared" si="32"/>
        <v>-0.99729921491472917</v>
      </c>
      <c r="M118" s="37">
        <f t="shared" si="33"/>
        <v>-0.96860834867874668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233</v>
      </c>
      <c r="C119" s="17" t="s">
        <v>234</v>
      </c>
      <c r="D119" s="18">
        <v>7820469.3600000003</v>
      </c>
      <c r="E119" s="18">
        <v>7266805.5099999998</v>
      </c>
      <c r="F119" s="18">
        <v>497662.93</v>
      </c>
      <c r="G119" s="18">
        <v>4787268.1399999997</v>
      </c>
      <c r="H119" s="18">
        <v>0</v>
      </c>
      <c r="I119" s="18">
        <f t="shared" si="29"/>
        <v>4787268.1399999997</v>
      </c>
      <c r="J119" s="18">
        <f t="shared" si="30"/>
        <v>2479537.37</v>
      </c>
      <c r="K119" s="37">
        <f t="shared" si="31"/>
        <v>0.34121421945142993</v>
      </c>
      <c r="L119" s="37">
        <f t="shared" si="32"/>
        <v>-0.93151558421163805</v>
      </c>
      <c r="M119" s="37">
        <f t="shared" si="33"/>
        <v>-0.28132460303792367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143</v>
      </c>
      <c r="C120" s="17" t="s">
        <v>144</v>
      </c>
      <c r="D120" s="18">
        <v>767000</v>
      </c>
      <c r="E120" s="18">
        <v>767000</v>
      </c>
      <c r="F120" s="18">
        <v>232188</v>
      </c>
      <c r="G120" s="18">
        <v>1290216.1599999999</v>
      </c>
      <c r="H120" s="18">
        <v>0</v>
      </c>
      <c r="I120" s="18">
        <f t="shared" si="29"/>
        <v>1290216.1599999999</v>
      </c>
      <c r="J120" s="18">
        <f t="shared" si="30"/>
        <v>-523216.15999999992</v>
      </c>
      <c r="K120" s="37">
        <f t="shared" si="31"/>
        <v>-0.68215926988265962</v>
      </c>
      <c r="L120" s="37">
        <f t="shared" si="32"/>
        <v>-0.69727770534550193</v>
      </c>
      <c r="M120" s="37">
        <f t="shared" si="33"/>
        <v>0.8350828398719925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145</v>
      </c>
      <c r="C121" s="17" t="s">
        <v>146</v>
      </c>
      <c r="D121" s="18">
        <v>90000</v>
      </c>
      <c r="E121" s="18">
        <v>120000</v>
      </c>
      <c r="F121" s="18">
        <v>0</v>
      </c>
      <c r="G121" s="18">
        <v>350</v>
      </c>
      <c r="H121" s="18">
        <v>0</v>
      </c>
      <c r="I121" s="18">
        <f t="shared" si="29"/>
        <v>350</v>
      </c>
      <c r="J121" s="18">
        <f t="shared" si="30"/>
        <v>119650</v>
      </c>
      <c r="K121" s="37">
        <f t="shared" si="31"/>
        <v>0.99708333333333332</v>
      </c>
      <c r="L121" s="37">
        <f t="shared" si="32"/>
        <v>-1</v>
      </c>
      <c r="M121" s="37">
        <f t="shared" si="33"/>
        <v>-0.99681818181818183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149</v>
      </c>
      <c r="C122" s="17" t="s">
        <v>150</v>
      </c>
      <c r="D122" s="18">
        <v>7493141.7300000004</v>
      </c>
      <c r="E122" s="18">
        <v>7493141.7300000004</v>
      </c>
      <c r="F122" s="18">
        <v>822080.44</v>
      </c>
      <c r="G122" s="18">
        <v>6075326.419999999</v>
      </c>
      <c r="H122" s="18">
        <v>0</v>
      </c>
      <c r="I122" s="18">
        <f t="shared" si="29"/>
        <v>6075326.419999999</v>
      </c>
      <c r="J122" s="18">
        <f t="shared" si="30"/>
        <v>1417815.3100000015</v>
      </c>
      <c r="K122" s="37">
        <f t="shared" si="31"/>
        <v>0.1892150664017937</v>
      </c>
      <c r="L122" s="37">
        <f t="shared" si="32"/>
        <v>-0.89028895093380289</v>
      </c>
      <c r="M122" s="37">
        <f t="shared" si="33"/>
        <v>-0.11550734516559313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151</v>
      </c>
      <c r="C123" s="17" t="s">
        <v>152</v>
      </c>
      <c r="D123" s="18">
        <v>10306358.039999997</v>
      </c>
      <c r="E123" s="18">
        <v>10306358.039999997</v>
      </c>
      <c r="F123" s="18">
        <v>737560.85999999975</v>
      </c>
      <c r="G123" s="18">
        <v>7055435.0500000017</v>
      </c>
      <c r="H123" s="18">
        <v>0</v>
      </c>
      <c r="I123" s="18">
        <f t="shared" si="29"/>
        <v>7055435.0500000017</v>
      </c>
      <c r="J123" s="18">
        <f t="shared" si="30"/>
        <v>3250922.9899999956</v>
      </c>
      <c r="K123" s="37">
        <f t="shared" si="31"/>
        <v>0.315428881607144</v>
      </c>
      <c r="L123" s="37">
        <f t="shared" si="32"/>
        <v>-0.92843632472911841</v>
      </c>
      <c r="M123" s="37">
        <f t="shared" si="33"/>
        <v>-0.2531951435714298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153</v>
      </c>
      <c r="C124" s="17" t="s">
        <v>154</v>
      </c>
      <c r="D124" s="18">
        <v>6000</v>
      </c>
      <c r="E124" s="18">
        <v>6000</v>
      </c>
      <c r="F124" s="18">
        <v>0</v>
      </c>
      <c r="G124" s="18">
        <v>0</v>
      </c>
      <c r="H124" s="18">
        <v>0</v>
      </c>
      <c r="I124" s="18">
        <f t="shared" si="29"/>
        <v>0</v>
      </c>
      <c r="J124" s="18">
        <f t="shared" si="30"/>
        <v>6000</v>
      </c>
      <c r="K124" s="37">
        <f t="shared" si="31"/>
        <v>1</v>
      </c>
      <c r="L124" s="37">
        <f t="shared" si="32"/>
        <v>-1</v>
      </c>
      <c r="M124" s="37">
        <f t="shared" si="33"/>
        <v>-1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163</v>
      </c>
      <c r="C125" s="17" t="s">
        <v>164</v>
      </c>
      <c r="D125" s="18">
        <v>1416850.5899999992</v>
      </c>
      <c r="E125" s="18">
        <v>1416850.5899999992</v>
      </c>
      <c r="F125" s="18">
        <v>161315.77999999918</v>
      </c>
      <c r="G125" s="18">
        <v>1503186.4499999988</v>
      </c>
      <c r="H125" s="18">
        <v>0</v>
      </c>
      <c r="I125" s="18">
        <f t="shared" si="29"/>
        <v>1503186.4499999988</v>
      </c>
      <c r="J125" s="18">
        <f t="shared" si="30"/>
        <v>-86335.859999999637</v>
      </c>
      <c r="K125" s="37">
        <f t="shared" si="31"/>
        <v>-6.0935048910132218E-2</v>
      </c>
      <c r="L125" s="37">
        <f t="shared" si="32"/>
        <v>-0.88614481926425337</v>
      </c>
      <c r="M125" s="37">
        <f t="shared" si="33"/>
        <v>0.15738368972014416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165</v>
      </c>
      <c r="C126" s="17" t="s">
        <v>166</v>
      </c>
      <c r="D126" s="18">
        <v>5088965</v>
      </c>
      <c r="E126" s="18">
        <v>4956903.92</v>
      </c>
      <c r="F126" s="18">
        <v>541256.5</v>
      </c>
      <c r="G126" s="18">
        <v>2617708.5500000003</v>
      </c>
      <c r="H126" s="18">
        <v>1421622.7400000002</v>
      </c>
      <c r="I126" s="18">
        <f t="shared" si="29"/>
        <v>4039331.2900000005</v>
      </c>
      <c r="J126" s="18">
        <f t="shared" si="30"/>
        <v>917572.62999999942</v>
      </c>
      <c r="K126" s="37">
        <f t="shared" si="31"/>
        <v>0.18511002932653159</v>
      </c>
      <c r="L126" s="37">
        <f t="shared" si="32"/>
        <v>-0.89080754665908468</v>
      </c>
      <c r="M126" s="37">
        <f t="shared" si="33"/>
        <v>-0.42389804187581376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235</v>
      </c>
      <c r="C127" s="17" t="s">
        <v>236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f t="shared" si="29"/>
        <v>0</v>
      </c>
      <c r="J127" s="18">
        <f t="shared" si="30"/>
        <v>0</v>
      </c>
      <c r="K127" s="37" t="str">
        <f t="shared" si="31"/>
        <v>NA</v>
      </c>
      <c r="L127" s="37" t="str">
        <f t="shared" si="32"/>
        <v>NA</v>
      </c>
      <c r="M127" s="37" t="str">
        <f t="shared" si="33"/>
        <v>NA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237</v>
      </c>
      <c r="C128" s="17" t="s">
        <v>238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29"/>
        <v>0</v>
      </c>
      <c r="J128" s="18">
        <f t="shared" si="30"/>
        <v>0</v>
      </c>
      <c r="K128" s="37" t="str">
        <f t="shared" si="31"/>
        <v>NA</v>
      </c>
      <c r="L128" s="37" t="str">
        <f t="shared" si="32"/>
        <v>NA</v>
      </c>
      <c r="M128" s="37" t="str">
        <f t="shared" si="33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239</v>
      </c>
      <c r="C129" s="17" t="s">
        <v>240</v>
      </c>
      <c r="D129" s="18">
        <v>500000</v>
      </c>
      <c r="E129" s="18">
        <v>187000</v>
      </c>
      <c r="F129" s="18">
        <v>10</v>
      </c>
      <c r="G129" s="18">
        <v>17935</v>
      </c>
      <c r="H129" s="18">
        <v>0</v>
      </c>
      <c r="I129" s="18">
        <f t="shared" si="29"/>
        <v>17935</v>
      </c>
      <c r="J129" s="18">
        <f t="shared" si="30"/>
        <v>169065</v>
      </c>
      <c r="K129" s="37">
        <f t="shared" si="31"/>
        <v>0.90409090909090906</v>
      </c>
      <c r="L129" s="37">
        <f t="shared" si="32"/>
        <v>-0.99994652406417117</v>
      </c>
      <c r="M129" s="37">
        <f t="shared" si="33"/>
        <v>-0.89537190082644624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241</v>
      </c>
      <c r="C130" s="17" t="s">
        <v>242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f t="shared" si="29"/>
        <v>0</v>
      </c>
      <c r="J130" s="18">
        <f t="shared" si="30"/>
        <v>0</v>
      </c>
      <c r="K130" s="37" t="str">
        <f t="shared" si="31"/>
        <v>NA</v>
      </c>
      <c r="L130" s="37" t="str">
        <f t="shared" si="32"/>
        <v>NA</v>
      </c>
      <c r="M130" s="37" t="str">
        <f t="shared" si="33"/>
        <v>NA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175</v>
      </c>
      <c r="C131" s="17" t="s">
        <v>176</v>
      </c>
      <c r="D131" s="18">
        <v>305000</v>
      </c>
      <c r="E131" s="18">
        <v>200000</v>
      </c>
      <c r="F131" s="18">
        <v>0</v>
      </c>
      <c r="G131" s="18">
        <v>1572</v>
      </c>
      <c r="H131" s="18">
        <v>0</v>
      </c>
      <c r="I131" s="18">
        <f t="shared" si="29"/>
        <v>1572</v>
      </c>
      <c r="J131" s="18">
        <f t="shared" si="30"/>
        <v>198428</v>
      </c>
      <c r="K131" s="37">
        <f t="shared" si="31"/>
        <v>0.99214000000000002</v>
      </c>
      <c r="L131" s="37">
        <f t="shared" si="32"/>
        <v>-1</v>
      </c>
      <c r="M131" s="37">
        <f t="shared" si="33"/>
        <v>-0.9914254545454545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177</v>
      </c>
      <c r="C132" s="17" t="s">
        <v>178</v>
      </c>
      <c r="D132" s="18">
        <v>9500</v>
      </c>
      <c r="E132" s="18">
        <v>100000</v>
      </c>
      <c r="F132" s="18">
        <v>23792.6</v>
      </c>
      <c r="G132" s="18">
        <v>36802.6</v>
      </c>
      <c r="H132" s="18">
        <v>56208.5</v>
      </c>
      <c r="I132" s="18">
        <f t="shared" si="29"/>
        <v>93011.1</v>
      </c>
      <c r="J132" s="18">
        <f t="shared" si="30"/>
        <v>6988.8999999999942</v>
      </c>
      <c r="K132" s="37">
        <f t="shared" si="31"/>
        <v>6.9888999999999937E-2</v>
      </c>
      <c r="L132" s="37">
        <f t="shared" si="32"/>
        <v>-0.76207399999999992</v>
      </c>
      <c r="M132" s="37">
        <f t="shared" si="33"/>
        <v>-0.598517090909091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243</v>
      </c>
      <c r="C133" s="17" t="s">
        <v>244</v>
      </c>
      <c r="D133" s="18">
        <v>0</v>
      </c>
      <c r="E133" s="18">
        <v>12000</v>
      </c>
      <c r="F133" s="18">
        <v>5275</v>
      </c>
      <c r="G133" s="18">
        <v>10355</v>
      </c>
      <c r="H133" s="18">
        <v>600</v>
      </c>
      <c r="I133" s="18">
        <f t="shared" si="29"/>
        <v>10955</v>
      </c>
      <c r="J133" s="18">
        <f t="shared" si="30"/>
        <v>1045</v>
      </c>
      <c r="K133" s="37">
        <f t="shared" si="31"/>
        <v>8.7083333333333332E-2</v>
      </c>
      <c r="L133" s="37">
        <f t="shared" si="32"/>
        <v>-0.56041666666666667</v>
      </c>
      <c r="M133" s="37">
        <f t="shared" si="33"/>
        <v>-5.8636363636363639E-2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245</v>
      </c>
      <c r="C134" s="17" t="s">
        <v>246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f t="shared" ref="I134:I500" si="34">SUM(G134:H134)</f>
        <v>0</v>
      </c>
      <c r="J134" s="18">
        <f t="shared" ref="J134:J500" si="35">E134-I134</f>
        <v>0</v>
      </c>
      <c r="K134" s="37" t="str">
        <f t="shared" ref="K134:K500" si="36">IF(E134=0,"NA",J134/E134)</f>
        <v>NA</v>
      </c>
      <c r="L134" s="37" t="str">
        <f t="shared" ref="L134:L500" si="37">IF(E134=0,"NA",(  ( F134 - (E134/$L$6)) / (E134/$L$6)))</f>
        <v>NA</v>
      </c>
      <c r="M134" s="37" t="str">
        <f t="shared" ref="M134:M500" si="38">IF(E134=0,"NA",(  ( G134 - ($M$6*(E134/12))) / ($M$6*(E134/12))))</f>
        <v>NA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179</v>
      </c>
      <c r="C135" s="17" t="s">
        <v>180</v>
      </c>
      <c r="D135" s="18">
        <v>4650</v>
      </c>
      <c r="E135" s="18">
        <v>4650</v>
      </c>
      <c r="F135" s="18">
        <v>1200</v>
      </c>
      <c r="G135" s="18">
        <v>1239.8499999999999</v>
      </c>
      <c r="H135" s="18">
        <v>253.52</v>
      </c>
      <c r="I135" s="18">
        <f t="shared" si="34"/>
        <v>1493.37</v>
      </c>
      <c r="J135" s="18">
        <f t="shared" si="35"/>
        <v>3156.63</v>
      </c>
      <c r="K135" s="37">
        <f t="shared" si="36"/>
        <v>0.67884516129032257</v>
      </c>
      <c r="L135" s="37">
        <f t="shared" si="37"/>
        <v>-0.74193548387096775</v>
      </c>
      <c r="M135" s="37">
        <f t="shared" si="38"/>
        <v>-0.70912609970674489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181</v>
      </c>
      <c r="C136" s="17" t="s">
        <v>182</v>
      </c>
      <c r="D136" s="18">
        <v>470</v>
      </c>
      <c r="E136" s="18">
        <v>27646</v>
      </c>
      <c r="F136" s="18">
        <v>0</v>
      </c>
      <c r="G136" s="18">
        <v>20719</v>
      </c>
      <c r="H136" s="18">
        <v>0</v>
      </c>
      <c r="I136" s="18">
        <f t="shared" si="34"/>
        <v>20719</v>
      </c>
      <c r="J136" s="18">
        <f t="shared" si="35"/>
        <v>6927</v>
      </c>
      <c r="K136" s="37">
        <f t="shared" si="36"/>
        <v>0.25056065976994862</v>
      </c>
      <c r="L136" s="37">
        <f t="shared" si="37"/>
        <v>-1</v>
      </c>
      <c r="M136" s="37">
        <f t="shared" si="38"/>
        <v>-0.18242981065812583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185</v>
      </c>
      <c r="C137" s="17" t="s">
        <v>186</v>
      </c>
      <c r="D137" s="18">
        <v>80600</v>
      </c>
      <c r="E137" s="18">
        <v>75600</v>
      </c>
      <c r="F137" s="18">
        <v>399.05</v>
      </c>
      <c r="G137" s="18">
        <v>5862.24</v>
      </c>
      <c r="H137" s="18">
        <v>0</v>
      </c>
      <c r="I137" s="18">
        <f t="shared" si="34"/>
        <v>5862.24</v>
      </c>
      <c r="J137" s="18">
        <f t="shared" si="35"/>
        <v>69737.759999999995</v>
      </c>
      <c r="K137" s="37">
        <f t="shared" si="36"/>
        <v>0.92245714285714275</v>
      </c>
      <c r="L137" s="37">
        <f t="shared" si="37"/>
        <v>-0.99472156084656083</v>
      </c>
      <c r="M137" s="37">
        <f t="shared" si="38"/>
        <v>-0.91540779220779223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189</v>
      </c>
      <c r="C138" s="17" t="s">
        <v>190</v>
      </c>
      <c r="D138" s="18">
        <v>1000</v>
      </c>
      <c r="E138" s="18">
        <v>0.25</v>
      </c>
      <c r="F138" s="18">
        <v>0</v>
      </c>
      <c r="G138" s="18">
        <v>0</v>
      </c>
      <c r="H138" s="18">
        <v>0</v>
      </c>
      <c r="I138" s="18">
        <f t="shared" si="34"/>
        <v>0</v>
      </c>
      <c r="J138" s="18">
        <f t="shared" si="35"/>
        <v>0.25</v>
      </c>
      <c r="K138" s="37">
        <f t="shared" si="36"/>
        <v>1</v>
      </c>
      <c r="L138" s="37">
        <f t="shared" si="37"/>
        <v>-1</v>
      </c>
      <c r="M138" s="37">
        <f t="shared" si="38"/>
        <v>-1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191</v>
      </c>
      <c r="C139" s="17" t="s">
        <v>192</v>
      </c>
      <c r="D139" s="18">
        <v>629000</v>
      </c>
      <c r="E139" s="18">
        <v>482996.13</v>
      </c>
      <c r="F139" s="18">
        <v>28564.269999999997</v>
      </c>
      <c r="G139" s="18">
        <v>82921.62000000001</v>
      </c>
      <c r="H139" s="18">
        <v>8082.84</v>
      </c>
      <c r="I139" s="18">
        <f t="shared" si="34"/>
        <v>91004.46</v>
      </c>
      <c r="J139" s="18">
        <f t="shared" si="35"/>
        <v>391991.67</v>
      </c>
      <c r="K139" s="37">
        <f t="shared" si="36"/>
        <v>0.81158345927119535</v>
      </c>
      <c r="L139" s="37">
        <f t="shared" si="37"/>
        <v>-0.9408602507850321</v>
      </c>
      <c r="M139" s="37">
        <f t="shared" si="38"/>
        <v>-0.81271082008274254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193</v>
      </c>
      <c r="C140" s="17" t="s">
        <v>194</v>
      </c>
      <c r="D140" s="18">
        <v>5000</v>
      </c>
      <c r="E140" s="18">
        <v>19059</v>
      </c>
      <c r="F140" s="18">
        <v>1263.69</v>
      </c>
      <c r="G140" s="18">
        <v>4951.45</v>
      </c>
      <c r="H140" s="18">
        <v>0</v>
      </c>
      <c r="I140" s="18">
        <f t="shared" si="34"/>
        <v>4951.45</v>
      </c>
      <c r="J140" s="18">
        <f t="shared" si="35"/>
        <v>14107.55</v>
      </c>
      <c r="K140" s="37">
        <f t="shared" si="36"/>
        <v>0.74020410304842854</v>
      </c>
      <c r="L140" s="37">
        <f t="shared" si="37"/>
        <v>-0.93369589170470646</v>
      </c>
      <c r="M140" s="37">
        <f t="shared" si="38"/>
        <v>-0.71658629423464926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195</v>
      </c>
      <c r="C141" s="17" t="s">
        <v>196</v>
      </c>
      <c r="D141" s="18">
        <v>122950</v>
      </c>
      <c r="E141" s="18">
        <v>113449</v>
      </c>
      <c r="F141" s="18">
        <v>23770</v>
      </c>
      <c r="G141" s="18">
        <v>28106.28</v>
      </c>
      <c r="H141" s="18">
        <v>46796.5</v>
      </c>
      <c r="I141" s="18">
        <f t="shared" si="34"/>
        <v>74902.78</v>
      </c>
      <c r="J141" s="18">
        <f t="shared" si="35"/>
        <v>38546.22</v>
      </c>
      <c r="K141" s="37">
        <f t="shared" si="36"/>
        <v>0.3397669437368333</v>
      </c>
      <c r="L141" s="37">
        <f t="shared" si="37"/>
        <v>-0.79047854101843118</v>
      </c>
      <c r="M141" s="37">
        <f t="shared" si="38"/>
        <v>-0.72973409758009011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197</v>
      </c>
      <c r="C142" s="17" t="s">
        <v>198</v>
      </c>
      <c r="D142" s="18">
        <v>1540</v>
      </c>
      <c r="E142" s="18">
        <v>30039.95</v>
      </c>
      <c r="F142" s="18">
        <v>4908.2300000000005</v>
      </c>
      <c r="G142" s="18">
        <v>79673</v>
      </c>
      <c r="H142" s="18">
        <v>9100.39</v>
      </c>
      <c r="I142" s="18">
        <f t="shared" si="34"/>
        <v>88773.39</v>
      </c>
      <c r="J142" s="18">
        <f t="shared" si="35"/>
        <v>-58733.440000000002</v>
      </c>
      <c r="K142" s="37">
        <f t="shared" si="36"/>
        <v>-1.9551776883783096</v>
      </c>
      <c r="L142" s="37">
        <f t="shared" si="37"/>
        <v>-0.83660991446390554</v>
      </c>
      <c r="M142" s="37">
        <f t="shared" si="38"/>
        <v>1.8933470262100969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199</v>
      </c>
      <c r="C143" s="17" t="s">
        <v>200</v>
      </c>
      <c r="D143" s="18">
        <v>52000</v>
      </c>
      <c r="E143" s="18">
        <v>102536</v>
      </c>
      <c r="F143" s="18">
        <v>9728.74</v>
      </c>
      <c r="G143" s="18">
        <v>37369.619999999995</v>
      </c>
      <c r="H143" s="18">
        <v>22255.53</v>
      </c>
      <c r="I143" s="18">
        <f t="shared" si="34"/>
        <v>59625.149999999994</v>
      </c>
      <c r="J143" s="18">
        <f t="shared" si="35"/>
        <v>42910.850000000006</v>
      </c>
      <c r="K143" s="37">
        <f t="shared" si="36"/>
        <v>0.41849545525473986</v>
      </c>
      <c r="L143" s="37">
        <f t="shared" si="37"/>
        <v>-0.90511878754778807</v>
      </c>
      <c r="M143" s="37">
        <f t="shared" si="38"/>
        <v>-0.60241419421648812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201</v>
      </c>
      <c r="C144" s="17" t="s">
        <v>202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f t="shared" si="34"/>
        <v>0</v>
      </c>
      <c r="J144" s="18">
        <f t="shared" si="35"/>
        <v>0</v>
      </c>
      <c r="K144" s="37" t="str">
        <f t="shared" si="36"/>
        <v>NA</v>
      </c>
      <c r="L144" s="37" t="str">
        <f t="shared" si="37"/>
        <v>NA</v>
      </c>
      <c r="M144" s="37" t="str">
        <f t="shared" si="38"/>
        <v>NA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205</v>
      </c>
      <c r="C145" s="17" t="s">
        <v>206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34"/>
        <v>0</v>
      </c>
      <c r="J145" s="18">
        <f t="shared" si="35"/>
        <v>0</v>
      </c>
      <c r="K145" s="37" t="str">
        <f t="shared" si="36"/>
        <v>NA</v>
      </c>
      <c r="L145" s="37" t="str">
        <f t="shared" si="37"/>
        <v>NA</v>
      </c>
      <c r="M145" s="37" t="str">
        <f t="shared" si="38"/>
        <v>NA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211</v>
      </c>
      <c r="C146" s="17" t="s">
        <v>212</v>
      </c>
      <c r="D146" s="18">
        <v>0</v>
      </c>
      <c r="E146" s="18">
        <v>0</v>
      </c>
      <c r="F146" s="18">
        <v>0</v>
      </c>
      <c r="G146" s="18">
        <v>5620</v>
      </c>
      <c r="H146" s="18">
        <v>0</v>
      </c>
      <c r="I146" s="18">
        <f t="shared" si="34"/>
        <v>5620</v>
      </c>
      <c r="J146" s="18">
        <f t="shared" si="35"/>
        <v>-5620</v>
      </c>
      <c r="K146" s="37" t="str">
        <f t="shared" si="36"/>
        <v>NA</v>
      </c>
      <c r="L146" s="37" t="str">
        <f t="shared" si="37"/>
        <v>NA</v>
      </c>
      <c r="M146" s="37" t="str">
        <f t="shared" si="38"/>
        <v>NA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213</v>
      </c>
      <c r="C147" s="17" t="s">
        <v>214</v>
      </c>
      <c r="D147" s="18">
        <v>15000</v>
      </c>
      <c r="E147" s="18">
        <v>4540</v>
      </c>
      <c r="F147" s="18">
        <v>0</v>
      </c>
      <c r="G147" s="18">
        <v>4540</v>
      </c>
      <c r="H147" s="18">
        <v>0</v>
      </c>
      <c r="I147" s="18">
        <f t="shared" si="34"/>
        <v>4540</v>
      </c>
      <c r="J147" s="18">
        <f t="shared" si="35"/>
        <v>0</v>
      </c>
      <c r="K147" s="37">
        <f t="shared" si="36"/>
        <v>0</v>
      </c>
      <c r="L147" s="37">
        <f t="shared" si="37"/>
        <v>-1</v>
      </c>
      <c r="M147" s="37">
        <f t="shared" si="38"/>
        <v>9.0909090909091064E-2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B148" s="43" t="s">
        <v>247</v>
      </c>
      <c r="C148" s="17" t="s">
        <v>248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f t="shared" si="34"/>
        <v>0</v>
      </c>
      <c r="J148" s="18">
        <f t="shared" si="35"/>
        <v>0</v>
      </c>
      <c r="K148" s="37" t="str">
        <f t="shared" si="36"/>
        <v>NA</v>
      </c>
      <c r="L148" s="37" t="str">
        <f t="shared" si="37"/>
        <v>NA</v>
      </c>
      <c r="M148" s="37" t="str">
        <f t="shared" si="38"/>
        <v>NA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B149" s="43" t="s">
        <v>215</v>
      </c>
      <c r="C149" s="17" t="s">
        <v>216</v>
      </c>
      <c r="D149" s="18">
        <v>64200</v>
      </c>
      <c r="E149" s="18">
        <v>62137.25</v>
      </c>
      <c r="F149" s="18">
        <v>900</v>
      </c>
      <c r="G149" s="18">
        <v>6658</v>
      </c>
      <c r="H149" s="18">
        <v>1968</v>
      </c>
      <c r="I149" s="18">
        <f t="shared" si="34"/>
        <v>8626</v>
      </c>
      <c r="J149" s="18">
        <f t="shared" si="35"/>
        <v>53511.25</v>
      </c>
      <c r="K149" s="37">
        <f t="shared" si="36"/>
        <v>0.8611782787297475</v>
      </c>
      <c r="L149" s="37">
        <f t="shared" si="37"/>
        <v>-0.98551593448374364</v>
      </c>
      <c r="M149" s="37">
        <f t="shared" si="38"/>
        <v>-0.88310920217304878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B150" s="43" t="s">
        <v>217</v>
      </c>
      <c r="C150" s="17" t="s">
        <v>218</v>
      </c>
      <c r="D150" s="18">
        <v>1006500</v>
      </c>
      <c r="E150" s="18">
        <v>181818.4</v>
      </c>
      <c r="F150" s="18">
        <v>0</v>
      </c>
      <c r="G150" s="18">
        <v>750</v>
      </c>
      <c r="H150" s="18">
        <v>0</v>
      </c>
      <c r="I150" s="18">
        <f t="shared" si="34"/>
        <v>750</v>
      </c>
      <c r="J150" s="18">
        <f t="shared" si="35"/>
        <v>181068.4</v>
      </c>
      <c r="K150" s="37">
        <f t="shared" si="36"/>
        <v>0.99587500494999404</v>
      </c>
      <c r="L150" s="37">
        <f t="shared" si="37"/>
        <v>-1</v>
      </c>
      <c r="M150" s="37">
        <f t="shared" si="38"/>
        <v>-0.9955000053999935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A151" s="74" t="s">
        <v>249</v>
      </c>
      <c r="B151" s="75"/>
      <c r="C151" s="74"/>
      <c r="D151" s="59">
        <v>138561844.03999999</v>
      </c>
      <c r="E151" s="59">
        <v>136277385.58999997</v>
      </c>
      <c r="F151" s="59">
        <v>7407976.709999999</v>
      </c>
      <c r="G151" s="59">
        <v>64176143.730000004</v>
      </c>
      <c r="H151" s="59">
        <v>1566888.0200000003</v>
      </c>
      <c r="I151" s="59">
        <f t="shared" si="34"/>
        <v>65743031.750000007</v>
      </c>
      <c r="J151" s="59">
        <f t="shared" si="35"/>
        <v>70534353.839999974</v>
      </c>
      <c r="K151" s="60">
        <f t="shared" si="36"/>
        <v>0.51757930000365215</v>
      </c>
      <c r="L151" s="60">
        <f t="shared" si="37"/>
        <v>-0.94564045473922276</v>
      </c>
      <c r="M151" s="60">
        <f t="shared" si="38"/>
        <v>-0.48626591043376449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A152" s="17" t="s">
        <v>250</v>
      </c>
      <c r="B152" s="43" t="s">
        <v>110</v>
      </c>
      <c r="C152" s="17" t="s">
        <v>111</v>
      </c>
      <c r="D152" s="18">
        <v>0</v>
      </c>
      <c r="E152" s="18">
        <v>8500</v>
      </c>
      <c r="F152" s="18">
        <v>704</v>
      </c>
      <c r="G152" s="18">
        <v>5588.18</v>
      </c>
      <c r="H152" s="18">
        <v>0</v>
      </c>
      <c r="I152" s="18">
        <f t="shared" si="34"/>
        <v>5588.18</v>
      </c>
      <c r="J152" s="18">
        <f t="shared" si="35"/>
        <v>2911.8199999999997</v>
      </c>
      <c r="K152" s="37">
        <f t="shared" si="36"/>
        <v>0.34256705882352939</v>
      </c>
      <c r="L152" s="37">
        <f t="shared" si="37"/>
        <v>-0.91717647058823526</v>
      </c>
      <c r="M152" s="37">
        <f t="shared" si="38"/>
        <v>-0.2828004278074866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112</v>
      </c>
      <c r="C153" s="17" t="s">
        <v>113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f t="shared" si="34"/>
        <v>0</v>
      </c>
      <c r="J153" s="18">
        <f t="shared" si="35"/>
        <v>0</v>
      </c>
      <c r="K153" s="37" t="str">
        <f t="shared" si="36"/>
        <v>NA</v>
      </c>
      <c r="L153" s="37" t="str">
        <f t="shared" si="37"/>
        <v>NA</v>
      </c>
      <c r="M153" s="37" t="str">
        <f t="shared" si="38"/>
        <v>NA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117</v>
      </c>
      <c r="C154" s="17" t="s">
        <v>118</v>
      </c>
      <c r="D154" s="18">
        <v>5083000</v>
      </c>
      <c r="E154" s="18">
        <v>656489</v>
      </c>
      <c r="F154" s="18">
        <v>9240</v>
      </c>
      <c r="G154" s="18">
        <v>485643.97</v>
      </c>
      <c r="H154" s="18">
        <v>0</v>
      </c>
      <c r="I154" s="18">
        <f t="shared" si="34"/>
        <v>485643.97</v>
      </c>
      <c r="J154" s="18">
        <f t="shared" si="35"/>
        <v>170845.03000000003</v>
      </c>
      <c r="K154" s="37">
        <f t="shared" si="36"/>
        <v>0.26024050669546639</v>
      </c>
      <c r="L154" s="37">
        <f t="shared" si="37"/>
        <v>-0.98592512593508808</v>
      </c>
      <c r="M154" s="37">
        <f t="shared" si="38"/>
        <v>-0.1929896436677814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251</v>
      </c>
      <c r="C155" s="17" t="s">
        <v>252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4"/>
        <v>0</v>
      </c>
      <c r="J155" s="18">
        <f t="shared" si="35"/>
        <v>0</v>
      </c>
      <c r="K155" s="37" t="str">
        <f t="shared" si="36"/>
        <v>NA</v>
      </c>
      <c r="L155" s="37" t="str">
        <f t="shared" si="37"/>
        <v>NA</v>
      </c>
      <c r="M155" s="37" t="str">
        <f t="shared" si="38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127</v>
      </c>
      <c r="C156" s="17" t="s">
        <v>128</v>
      </c>
      <c r="D156" s="18">
        <v>45395.25</v>
      </c>
      <c r="E156" s="18">
        <v>45395.25</v>
      </c>
      <c r="F156" s="18">
        <v>0</v>
      </c>
      <c r="G156" s="18">
        <v>0</v>
      </c>
      <c r="H156" s="18">
        <v>0</v>
      </c>
      <c r="I156" s="18">
        <f t="shared" si="34"/>
        <v>0</v>
      </c>
      <c r="J156" s="18">
        <f t="shared" si="35"/>
        <v>45395.25</v>
      </c>
      <c r="K156" s="37">
        <f t="shared" si="36"/>
        <v>1</v>
      </c>
      <c r="L156" s="37">
        <f t="shared" si="37"/>
        <v>-1</v>
      </c>
      <c r="M156" s="37">
        <f t="shared" si="38"/>
        <v>-1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129</v>
      </c>
      <c r="C157" s="17" t="s">
        <v>130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34"/>
        <v>0</v>
      </c>
      <c r="J157" s="18">
        <f t="shared" si="35"/>
        <v>0</v>
      </c>
      <c r="K157" s="37" t="str">
        <f t="shared" si="36"/>
        <v>NA</v>
      </c>
      <c r="L157" s="37" t="str">
        <f t="shared" si="37"/>
        <v>NA</v>
      </c>
      <c r="M157" s="37" t="str">
        <f t="shared" si="38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131</v>
      </c>
      <c r="C158" s="17" t="s">
        <v>132</v>
      </c>
      <c r="D158" s="18"/>
      <c r="E158" s="18"/>
      <c r="F158" s="18">
        <v>0</v>
      </c>
      <c r="G158" s="18">
        <v>0</v>
      </c>
      <c r="H158" s="18">
        <v>0</v>
      </c>
      <c r="I158" s="18">
        <f t="shared" si="34"/>
        <v>0</v>
      </c>
      <c r="J158" s="18">
        <f t="shared" si="35"/>
        <v>0</v>
      </c>
      <c r="K158" s="37" t="str">
        <f t="shared" si="36"/>
        <v>NA</v>
      </c>
      <c r="L158" s="37" t="str">
        <f t="shared" si="37"/>
        <v>NA</v>
      </c>
      <c r="M158" s="37" t="str">
        <f t="shared" si="38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133</v>
      </c>
      <c r="C159" s="17" t="s">
        <v>134</v>
      </c>
      <c r="D159" s="18"/>
      <c r="E159" s="18"/>
      <c r="F159" s="18">
        <v>9897.44</v>
      </c>
      <c r="G159" s="18">
        <v>9897.44</v>
      </c>
      <c r="H159" s="18">
        <v>0</v>
      </c>
      <c r="I159" s="18">
        <f t="shared" si="34"/>
        <v>9897.44</v>
      </c>
      <c r="J159" s="18">
        <f t="shared" si="35"/>
        <v>-9897.44</v>
      </c>
      <c r="K159" s="37" t="str">
        <f t="shared" si="36"/>
        <v>NA</v>
      </c>
      <c r="L159" s="37" t="str">
        <f t="shared" si="37"/>
        <v>NA</v>
      </c>
      <c r="M159" s="37" t="str">
        <f t="shared" si="38"/>
        <v>NA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225</v>
      </c>
      <c r="C160" s="17" t="s">
        <v>226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34"/>
        <v>0</v>
      </c>
      <c r="J160" s="18">
        <f t="shared" si="35"/>
        <v>0</v>
      </c>
      <c r="K160" s="37" t="str">
        <f t="shared" si="36"/>
        <v>NA</v>
      </c>
      <c r="L160" s="37" t="str">
        <f t="shared" si="37"/>
        <v>NA</v>
      </c>
      <c r="M160" s="37" t="str">
        <f t="shared" si="38"/>
        <v>NA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137</v>
      </c>
      <c r="C161" s="17" t="s">
        <v>138</v>
      </c>
      <c r="D161" s="18"/>
      <c r="E161" s="18"/>
      <c r="F161" s="18">
        <v>189217.29</v>
      </c>
      <c r="G161" s="18">
        <v>189217.29</v>
      </c>
      <c r="H161" s="18">
        <v>0</v>
      </c>
      <c r="I161" s="18">
        <f t="shared" si="34"/>
        <v>189217.29</v>
      </c>
      <c r="J161" s="18">
        <f t="shared" si="35"/>
        <v>-189217.29</v>
      </c>
      <c r="K161" s="37" t="str">
        <f t="shared" si="36"/>
        <v>NA</v>
      </c>
      <c r="L161" s="37" t="str">
        <f t="shared" si="37"/>
        <v>NA</v>
      </c>
      <c r="M161" s="37" t="str">
        <f t="shared" si="38"/>
        <v>NA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231</v>
      </c>
      <c r="C162" s="17" t="s">
        <v>232</v>
      </c>
      <c r="D162" s="18">
        <v>270695</v>
      </c>
      <c r="E162" s="18">
        <v>270695</v>
      </c>
      <c r="F162" s="18">
        <v>24769.440000000002</v>
      </c>
      <c r="G162" s="18">
        <v>228307.89</v>
      </c>
      <c r="H162" s="18">
        <v>0</v>
      </c>
      <c r="I162" s="18">
        <f t="shared" si="34"/>
        <v>228307.89</v>
      </c>
      <c r="J162" s="18">
        <f t="shared" si="35"/>
        <v>42387.109999999986</v>
      </c>
      <c r="K162" s="37">
        <f t="shared" si="36"/>
        <v>0.15658623173682554</v>
      </c>
      <c r="L162" s="37">
        <f t="shared" si="37"/>
        <v>-0.9084968691700992</v>
      </c>
      <c r="M162" s="37">
        <f t="shared" si="38"/>
        <v>-7.9912252803809702E-2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141</v>
      </c>
      <c r="C163" s="17" t="s">
        <v>142</v>
      </c>
      <c r="D163" s="18">
        <v>3699786.29</v>
      </c>
      <c r="E163" s="18">
        <v>3313036.29</v>
      </c>
      <c r="F163" s="18">
        <v>150850.21999999997</v>
      </c>
      <c r="G163" s="18">
        <v>1767006.7</v>
      </c>
      <c r="H163" s="18">
        <v>0</v>
      </c>
      <c r="I163" s="18">
        <f t="shared" si="34"/>
        <v>1767006.7</v>
      </c>
      <c r="J163" s="18">
        <f t="shared" si="35"/>
        <v>1546029.59</v>
      </c>
      <c r="K163" s="37">
        <f t="shared" si="36"/>
        <v>0.46665036379664893</v>
      </c>
      <c r="L163" s="37">
        <f t="shared" si="37"/>
        <v>-0.95446768257404158</v>
      </c>
      <c r="M163" s="37">
        <f t="shared" si="38"/>
        <v>-0.41816403323270784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233</v>
      </c>
      <c r="C164" s="17" t="s">
        <v>234</v>
      </c>
      <c r="D164" s="18">
        <v>5659295.7299999995</v>
      </c>
      <c r="E164" s="18">
        <v>5659295.7299999995</v>
      </c>
      <c r="F164" s="18">
        <v>416592.54</v>
      </c>
      <c r="G164" s="18">
        <v>5530308.6500000004</v>
      </c>
      <c r="H164" s="18">
        <v>0</v>
      </c>
      <c r="I164" s="18">
        <f t="shared" si="34"/>
        <v>5530308.6500000004</v>
      </c>
      <c r="J164" s="18">
        <f t="shared" si="35"/>
        <v>128987.07999999914</v>
      </c>
      <c r="K164" s="37">
        <f t="shared" si="36"/>
        <v>2.279207275142682E-2</v>
      </c>
      <c r="L164" s="37">
        <f t="shared" si="37"/>
        <v>-0.9263879182366036</v>
      </c>
      <c r="M164" s="37">
        <f t="shared" si="38"/>
        <v>6.6045011543898025E-2</v>
      </c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2:25" s="17" customFormat="1" ht="12" customHeight="1" x14ac:dyDescent="0.2">
      <c r="B165" s="43" t="s">
        <v>143</v>
      </c>
      <c r="C165" s="17" t="s">
        <v>144</v>
      </c>
      <c r="D165" s="18">
        <v>287043.32999999996</v>
      </c>
      <c r="E165" s="18">
        <v>307110.82999999996</v>
      </c>
      <c r="F165" s="18">
        <v>44276.66</v>
      </c>
      <c r="G165" s="18">
        <v>232412.5</v>
      </c>
      <c r="H165" s="18">
        <v>0</v>
      </c>
      <c r="I165" s="18">
        <f t="shared" si="34"/>
        <v>232412.5</v>
      </c>
      <c r="J165" s="18">
        <f t="shared" si="35"/>
        <v>74698.329999999958</v>
      </c>
      <c r="K165" s="37">
        <f t="shared" si="36"/>
        <v>0.24322922770258532</v>
      </c>
      <c r="L165" s="37">
        <f t="shared" si="37"/>
        <v>-0.85582839914828135</v>
      </c>
      <c r="M165" s="37">
        <f t="shared" si="38"/>
        <v>-0.17443188476645674</v>
      </c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2:25" s="17" customFormat="1" ht="12" customHeight="1" x14ac:dyDescent="0.2">
      <c r="B166" s="43" t="s">
        <v>145</v>
      </c>
      <c r="C166" s="17" t="s">
        <v>146</v>
      </c>
      <c r="D166" s="18">
        <v>51500</v>
      </c>
      <c r="E166" s="18">
        <v>60632.5</v>
      </c>
      <c r="F166" s="18">
        <v>0</v>
      </c>
      <c r="G166" s="18">
        <v>0</v>
      </c>
      <c r="H166" s="18">
        <v>0</v>
      </c>
      <c r="I166" s="18">
        <f t="shared" si="34"/>
        <v>0</v>
      </c>
      <c r="J166" s="18">
        <f t="shared" si="35"/>
        <v>60632.5</v>
      </c>
      <c r="K166" s="37">
        <f t="shared" si="36"/>
        <v>1</v>
      </c>
      <c r="L166" s="37">
        <f t="shared" si="37"/>
        <v>-1</v>
      </c>
      <c r="M166" s="37">
        <f t="shared" si="38"/>
        <v>-1</v>
      </c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2:25" s="17" customFormat="1" ht="12" customHeight="1" x14ac:dyDescent="0.2">
      <c r="B167" s="43" t="s">
        <v>149</v>
      </c>
      <c r="C167" s="17" t="s">
        <v>150</v>
      </c>
      <c r="D167" s="18">
        <v>1026270</v>
      </c>
      <c r="E167" s="18">
        <v>1026270</v>
      </c>
      <c r="F167" s="18">
        <v>61737.58</v>
      </c>
      <c r="G167" s="18">
        <v>468852.42</v>
      </c>
      <c r="H167" s="18">
        <v>0</v>
      </c>
      <c r="I167" s="18">
        <f t="shared" si="34"/>
        <v>468852.42</v>
      </c>
      <c r="J167" s="18">
        <f t="shared" si="35"/>
        <v>557417.58000000007</v>
      </c>
      <c r="K167" s="37">
        <f t="shared" si="36"/>
        <v>0.54314905434242455</v>
      </c>
      <c r="L167" s="37">
        <f t="shared" si="37"/>
        <v>-0.93984275093299041</v>
      </c>
      <c r="M167" s="37">
        <f t="shared" si="38"/>
        <v>-0.50161715019173581</v>
      </c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2:25" s="17" customFormat="1" ht="12" customHeight="1" x14ac:dyDescent="0.2">
      <c r="B168" s="43" t="s">
        <v>151</v>
      </c>
      <c r="C168" s="17" t="s">
        <v>152</v>
      </c>
      <c r="D168" s="18">
        <v>1820259.4</v>
      </c>
      <c r="E168" s="18">
        <v>1835029.4</v>
      </c>
      <c r="F168" s="18">
        <v>278558.52999999997</v>
      </c>
      <c r="G168" s="18">
        <v>1697763.8399999999</v>
      </c>
      <c r="H168" s="18">
        <v>0</v>
      </c>
      <c r="I168" s="18">
        <f t="shared" si="34"/>
        <v>1697763.8399999999</v>
      </c>
      <c r="J168" s="18">
        <f t="shared" si="35"/>
        <v>137265.56000000006</v>
      </c>
      <c r="K168" s="37">
        <f t="shared" si="36"/>
        <v>7.4802921413684192E-2</v>
      </c>
      <c r="L168" s="37">
        <f t="shared" si="37"/>
        <v>-0.84819941849433034</v>
      </c>
      <c r="M168" s="37">
        <f t="shared" si="38"/>
        <v>9.305903912344397E-3</v>
      </c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2:25" s="17" customFormat="1" ht="12" customHeight="1" x14ac:dyDescent="0.2">
      <c r="B169" s="43" t="s">
        <v>163</v>
      </c>
      <c r="C169" s="17" t="s">
        <v>164</v>
      </c>
      <c r="D169" s="18">
        <v>271789.09000000003</v>
      </c>
      <c r="E169" s="18">
        <v>262514.09000000003</v>
      </c>
      <c r="F169" s="18">
        <v>15951.87000000001</v>
      </c>
      <c r="G169" s="18">
        <v>147403.74</v>
      </c>
      <c r="H169" s="18">
        <v>0</v>
      </c>
      <c r="I169" s="18">
        <f t="shared" si="34"/>
        <v>147403.74</v>
      </c>
      <c r="J169" s="18">
        <f t="shared" si="35"/>
        <v>115110.35000000003</v>
      </c>
      <c r="K169" s="37">
        <f t="shared" si="36"/>
        <v>0.43849208246307853</v>
      </c>
      <c r="L169" s="37">
        <f t="shared" si="37"/>
        <v>-0.93923423310344978</v>
      </c>
      <c r="M169" s="37">
        <f t="shared" si="38"/>
        <v>-0.38744590814154017</v>
      </c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2:25" s="17" customFormat="1" ht="12" customHeight="1" x14ac:dyDescent="0.2">
      <c r="B170" s="43" t="s">
        <v>165</v>
      </c>
      <c r="C170" s="17" t="s">
        <v>166</v>
      </c>
      <c r="D170" s="18">
        <v>1846586.23</v>
      </c>
      <c r="E170" s="18">
        <v>1657176.3399999999</v>
      </c>
      <c r="F170" s="18">
        <v>26625.95</v>
      </c>
      <c r="G170" s="18">
        <v>821772.21</v>
      </c>
      <c r="H170" s="18">
        <v>23579.38</v>
      </c>
      <c r="I170" s="18">
        <f t="shared" si="34"/>
        <v>845351.59</v>
      </c>
      <c r="J170" s="18">
        <f t="shared" si="35"/>
        <v>811824.74999999988</v>
      </c>
      <c r="K170" s="37">
        <f t="shared" si="36"/>
        <v>0.48988434749195126</v>
      </c>
      <c r="L170" s="37">
        <f t="shared" si="37"/>
        <v>-0.98393294101700735</v>
      </c>
      <c r="M170" s="37">
        <f t="shared" si="38"/>
        <v>-0.4590323594980516</v>
      </c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2:25" s="17" customFormat="1" ht="12" customHeight="1" x14ac:dyDescent="0.2">
      <c r="B171" s="43" t="s">
        <v>253</v>
      </c>
      <c r="C171" s="17" t="s">
        <v>254</v>
      </c>
      <c r="D171" s="18">
        <v>100000</v>
      </c>
      <c r="E171" s="18">
        <v>100000</v>
      </c>
      <c r="F171" s="18">
        <v>0</v>
      </c>
      <c r="G171" s="18">
        <v>0</v>
      </c>
      <c r="H171" s="18">
        <v>0</v>
      </c>
      <c r="I171" s="18">
        <f t="shared" si="34"/>
        <v>0</v>
      </c>
      <c r="J171" s="18">
        <f t="shared" si="35"/>
        <v>100000</v>
      </c>
      <c r="K171" s="37">
        <f t="shared" si="36"/>
        <v>1</v>
      </c>
      <c r="L171" s="37">
        <f t="shared" si="37"/>
        <v>-1</v>
      </c>
      <c r="M171" s="37">
        <f t="shared" si="38"/>
        <v>-1</v>
      </c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2:25" s="17" customFormat="1" ht="12" customHeight="1" x14ac:dyDescent="0.2">
      <c r="B172" s="43" t="s">
        <v>255</v>
      </c>
      <c r="C172" s="17" t="s">
        <v>256</v>
      </c>
      <c r="D172" s="18">
        <v>0</v>
      </c>
      <c r="E172" s="18">
        <v>0</v>
      </c>
      <c r="F172" s="18">
        <v>0</v>
      </c>
      <c r="G172" s="18">
        <v>7320</v>
      </c>
      <c r="H172" s="18">
        <v>0</v>
      </c>
      <c r="I172" s="18">
        <f t="shared" si="34"/>
        <v>7320</v>
      </c>
      <c r="J172" s="18">
        <f t="shared" si="35"/>
        <v>-7320</v>
      </c>
      <c r="K172" s="37" t="str">
        <f t="shared" si="36"/>
        <v>NA</v>
      </c>
      <c r="L172" s="37" t="str">
        <f t="shared" si="37"/>
        <v>NA</v>
      </c>
      <c r="M172" s="37" t="str">
        <f t="shared" si="38"/>
        <v>NA</v>
      </c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2:25" s="17" customFormat="1" ht="12" customHeight="1" x14ac:dyDescent="0.2">
      <c r="B173" s="43" t="s">
        <v>175</v>
      </c>
      <c r="C173" s="17" t="s">
        <v>176</v>
      </c>
      <c r="D173" s="18">
        <v>318080.01</v>
      </c>
      <c r="E173" s="18">
        <v>334067.51</v>
      </c>
      <c r="F173" s="18">
        <v>0</v>
      </c>
      <c r="G173" s="18">
        <v>22907.5</v>
      </c>
      <c r="H173" s="18">
        <v>68184.710000000006</v>
      </c>
      <c r="I173" s="18">
        <f t="shared" si="34"/>
        <v>91092.21</v>
      </c>
      <c r="J173" s="18">
        <f t="shared" si="35"/>
        <v>242975.3</v>
      </c>
      <c r="K173" s="37">
        <f t="shared" si="36"/>
        <v>0.72732394718660298</v>
      </c>
      <c r="L173" s="37">
        <f t="shared" si="37"/>
        <v>-1</v>
      </c>
      <c r="M173" s="37">
        <f t="shared" si="38"/>
        <v>-0.92519476078353147</v>
      </c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2:25" s="17" customFormat="1" ht="12" customHeight="1" x14ac:dyDescent="0.2">
      <c r="B174" s="43" t="s">
        <v>257</v>
      </c>
      <c r="C174" s="17" t="s">
        <v>258</v>
      </c>
      <c r="D174" s="18">
        <v>6740</v>
      </c>
      <c r="E174" s="18">
        <v>6740</v>
      </c>
      <c r="F174" s="18">
        <v>0</v>
      </c>
      <c r="G174" s="18">
        <v>0</v>
      </c>
      <c r="H174" s="18">
        <v>0</v>
      </c>
      <c r="I174" s="18">
        <f t="shared" si="34"/>
        <v>0</v>
      </c>
      <c r="J174" s="18">
        <f t="shared" si="35"/>
        <v>6740</v>
      </c>
      <c r="K174" s="37">
        <f t="shared" si="36"/>
        <v>1</v>
      </c>
      <c r="L174" s="37">
        <f t="shared" si="37"/>
        <v>-1</v>
      </c>
      <c r="M174" s="37">
        <f t="shared" si="38"/>
        <v>-1</v>
      </c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2:25" s="17" customFormat="1" ht="12" customHeight="1" x14ac:dyDescent="0.2">
      <c r="B175" s="43" t="s">
        <v>177</v>
      </c>
      <c r="C175" s="17" t="s">
        <v>178</v>
      </c>
      <c r="D175" s="18">
        <v>0</v>
      </c>
      <c r="E175" s="18">
        <v>525</v>
      </c>
      <c r="F175" s="18">
        <v>0</v>
      </c>
      <c r="G175" s="18">
        <v>525</v>
      </c>
      <c r="H175" s="18">
        <v>0</v>
      </c>
      <c r="I175" s="18">
        <f t="shared" si="34"/>
        <v>525</v>
      </c>
      <c r="J175" s="18">
        <f t="shared" si="35"/>
        <v>0</v>
      </c>
      <c r="K175" s="37">
        <f t="shared" si="36"/>
        <v>0</v>
      </c>
      <c r="L175" s="37">
        <f t="shared" si="37"/>
        <v>-1</v>
      </c>
      <c r="M175" s="37">
        <f t="shared" si="38"/>
        <v>9.0909090909090912E-2</v>
      </c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2:25" s="17" customFormat="1" ht="12" customHeight="1" x14ac:dyDescent="0.2">
      <c r="B176" s="43" t="s">
        <v>179</v>
      </c>
      <c r="C176" s="17" t="s">
        <v>180</v>
      </c>
      <c r="D176" s="18">
        <v>5450</v>
      </c>
      <c r="E176" s="18">
        <v>6645</v>
      </c>
      <c r="F176" s="18">
        <v>0</v>
      </c>
      <c r="G176" s="18">
        <v>3360.69</v>
      </c>
      <c r="H176" s="18">
        <v>0</v>
      </c>
      <c r="I176" s="18">
        <f t="shared" si="34"/>
        <v>3360.69</v>
      </c>
      <c r="J176" s="18">
        <f t="shared" si="35"/>
        <v>3284.31</v>
      </c>
      <c r="K176" s="37">
        <f t="shared" si="36"/>
        <v>0.49425282167042889</v>
      </c>
      <c r="L176" s="37">
        <f t="shared" si="37"/>
        <v>-1</v>
      </c>
      <c r="M176" s="37">
        <f t="shared" si="38"/>
        <v>-0.4482758054586497</v>
      </c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s="17" customFormat="1" ht="12" customHeight="1" x14ac:dyDescent="0.2">
      <c r="B177" s="43" t="s">
        <v>181</v>
      </c>
      <c r="C177" s="17" t="s">
        <v>182</v>
      </c>
      <c r="D177" s="18">
        <v>1220000</v>
      </c>
      <c r="E177" s="18">
        <v>1273999</v>
      </c>
      <c r="F177" s="18">
        <v>2880</v>
      </c>
      <c r="G177" s="18">
        <v>1205612.54</v>
      </c>
      <c r="H177" s="18">
        <v>357</v>
      </c>
      <c r="I177" s="18">
        <f t="shared" si="34"/>
        <v>1205969.54</v>
      </c>
      <c r="J177" s="18">
        <f t="shared" si="35"/>
        <v>68029.459999999963</v>
      </c>
      <c r="K177" s="37">
        <f t="shared" si="36"/>
        <v>5.3398362165119409E-2</v>
      </c>
      <c r="L177" s="37">
        <f t="shared" si="37"/>
        <v>-0.99773940167927921</v>
      </c>
      <c r="M177" s="37">
        <f t="shared" si="38"/>
        <v>3.2350637637863305E-2</v>
      </c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s="17" customFormat="1" ht="12" customHeight="1" x14ac:dyDescent="0.2">
      <c r="B178" s="43" t="s">
        <v>185</v>
      </c>
      <c r="C178" s="17" t="s">
        <v>186</v>
      </c>
      <c r="D178" s="18">
        <v>329528</v>
      </c>
      <c r="E178" s="18">
        <v>322192</v>
      </c>
      <c r="F178" s="18">
        <v>7217.8</v>
      </c>
      <c r="G178" s="18">
        <v>82751.38</v>
      </c>
      <c r="H178" s="18">
        <v>52.7</v>
      </c>
      <c r="I178" s="18">
        <f t="shared" si="34"/>
        <v>82804.08</v>
      </c>
      <c r="J178" s="18">
        <f t="shared" si="35"/>
        <v>239387.91999999998</v>
      </c>
      <c r="K178" s="37">
        <f t="shared" si="36"/>
        <v>0.74299771564781247</v>
      </c>
      <c r="L178" s="37">
        <f t="shared" si="37"/>
        <v>-0.97759782986542187</v>
      </c>
      <c r="M178" s="37">
        <f t="shared" si="38"/>
        <v>-0.7198123084146324</v>
      </c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s="17" customFormat="1" ht="12" customHeight="1" x14ac:dyDescent="0.2">
      <c r="B179" s="43" t="s">
        <v>191</v>
      </c>
      <c r="C179" s="17" t="s">
        <v>192</v>
      </c>
      <c r="D179" s="18">
        <v>428956.17</v>
      </c>
      <c r="E179" s="18">
        <v>359719.35</v>
      </c>
      <c r="F179" s="18">
        <v>24912.109999999997</v>
      </c>
      <c r="G179" s="18">
        <v>130248.58</v>
      </c>
      <c r="H179" s="18">
        <v>27102.400000000001</v>
      </c>
      <c r="I179" s="18">
        <f t="shared" si="34"/>
        <v>157350.98000000001</v>
      </c>
      <c r="J179" s="18">
        <f t="shared" si="35"/>
        <v>202368.36999999997</v>
      </c>
      <c r="K179" s="37">
        <f t="shared" si="36"/>
        <v>0.56257293359392535</v>
      </c>
      <c r="L179" s="37">
        <f t="shared" si="37"/>
        <v>-0.93074570495026199</v>
      </c>
      <c r="M179" s="37">
        <f t="shared" si="38"/>
        <v>-0.60499939744692632</v>
      </c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s="17" customFormat="1" ht="12" customHeight="1" x14ac:dyDescent="0.2">
      <c r="B180" s="43" t="s">
        <v>193</v>
      </c>
      <c r="C180" s="17" t="s">
        <v>194</v>
      </c>
      <c r="D180" s="18">
        <v>18398</v>
      </c>
      <c r="E180" s="18">
        <v>100973.95999999999</v>
      </c>
      <c r="F180" s="18">
        <v>9768.5199999999986</v>
      </c>
      <c r="G180" s="18">
        <v>80972.12000000001</v>
      </c>
      <c r="H180" s="18">
        <v>6656.0700000000006</v>
      </c>
      <c r="I180" s="18">
        <f t="shared" si="34"/>
        <v>87628.190000000017</v>
      </c>
      <c r="J180" s="18">
        <f t="shared" si="35"/>
        <v>13345.769999999975</v>
      </c>
      <c r="K180" s="37">
        <f t="shared" si="36"/>
        <v>0.13217041304510566</v>
      </c>
      <c r="L180" s="37">
        <f t="shared" si="37"/>
        <v>-0.90325703775508059</v>
      </c>
      <c r="M180" s="37">
        <f t="shared" si="38"/>
        <v>-0.12518809980135628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ht="12" customHeight="1" x14ac:dyDescent="0.2">
      <c r="B181" s="43" t="s">
        <v>195</v>
      </c>
      <c r="C181" s="17" t="s">
        <v>196</v>
      </c>
      <c r="D181" s="18">
        <v>0</v>
      </c>
      <c r="E181" s="18">
        <v>3000</v>
      </c>
      <c r="F181" s="18">
        <v>0</v>
      </c>
      <c r="G181" s="18">
        <v>1111.5</v>
      </c>
      <c r="H181" s="18">
        <v>0</v>
      </c>
      <c r="I181" s="18">
        <f t="shared" si="34"/>
        <v>1111.5</v>
      </c>
      <c r="J181" s="18">
        <f t="shared" si="35"/>
        <v>1888.5</v>
      </c>
      <c r="K181" s="37">
        <f t="shared" si="36"/>
        <v>0.62949999999999995</v>
      </c>
      <c r="L181" s="37">
        <f t="shared" si="37"/>
        <v>-1</v>
      </c>
      <c r="M181" s="37">
        <f t="shared" si="38"/>
        <v>-0.5958181818181818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ht="12" customHeight="1" x14ac:dyDescent="0.2">
      <c r="B182" s="43" t="s">
        <v>197</v>
      </c>
      <c r="C182" s="17" t="s">
        <v>198</v>
      </c>
      <c r="D182" s="18">
        <v>714008</v>
      </c>
      <c r="E182" s="18">
        <v>730310</v>
      </c>
      <c r="F182" s="18">
        <v>118029.88999999998</v>
      </c>
      <c r="G182" s="18">
        <v>299939.05</v>
      </c>
      <c r="H182" s="18">
        <v>84235.869999999981</v>
      </c>
      <c r="I182" s="18">
        <f t="shared" si="34"/>
        <v>384174.92</v>
      </c>
      <c r="J182" s="18">
        <f t="shared" si="35"/>
        <v>346135.08</v>
      </c>
      <c r="K182" s="37">
        <f t="shared" si="36"/>
        <v>0.47395637469020008</v>
      </c>
      <c r="L182" s="37">
        <f t="shared" si="37"/>
        <v>-0.83838385069354104</v>
      </c>
      <c r="M182" s="37">
        <f t="shared" si="38"/>
        <v>-0.5519625414363265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199</v>
      </c>
      <c r="C183" s="17" t="s">
        <v>200</v>
      </c>
      <c r="D183" s="18">
        <v>11500</v>
      </c>
      <c r="E183" s="18">
        <v>53860.76</v>
      </c>
      <c r="F183" s="18">
        <v>3234.99</v>
      </c>
      <c r="G183" s="18">
        <v>31678.320000000003</v>
      </c>
      <c r="H183" s="18">
        <v>8495.2900000000009</v>
      </c>
      <c r="I183" s="18">
        <f t="shared" si="34"/>
        <v>40173.61</v>
      </c>
      <c r="J183" s="18">
        <f t="shared" si="35"/>
        <v>13687.150000000001</v>
      </c>
      <c r="K183" s="37">
        <f t="shared" si="36"/>
        <v>0.25412099643599534</v>
      </c>
      <c r="L183" s="37">
        <f t="shared" si="37"/>
        <v>-0.93993790655757559</v>
      </c>
      <c r="M183" s="37">
        <f t="shared" si="38"/>
        <v>-0.35837950907623145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201</v>
      </c>
      <c r="C184" s="17" t="s">
        <v>202</v>
      </c>
      <c r="D184" s="18">
        <v>0</v>
      </c>
      <c r="E184" s="18">
        <v>1671.9</v>
      </c>
      <c r="F184" s="18">
        <v>0</v>
      </c>
      <c r="G184" s="18">
        <v>0</v>
      </c>
      <c r="H184" s="18">
        <v>0</v>
      </c>
      <c r="I184" s="18">
        <f t="shared" si="34"/>
        <v>0</v>
      </c>
      <c r="J184" s="18">
        <f t="shared" si="35"/>
        <v>1671.9</v>
      </c>
      <c r="K184" s="37">
        <f t="shared" si="36"/>
        <v>1</v>
      </c>
      <c r="L184" s="37">
        <f t="shared" si="37"/>
        <v>-1</v>
      </c>
      <c r="M184" s="37">
        <f t="shared" si="38"/>
        <v>-1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B185" s="43" t="s">
        <v>203</v>
      </c>
      <c r="C185" s="17" t="s">
        <v>204</v>
      </c>
      <c r="D185" s="18">
        <v>0</v>
      </c>
      <c r="E185" s="18">
        <v>6728749.8600000003</v>
      </c>
      <c r="F185" s="18">
        <v>0</v>
      </c>
      <c r="G185" s="18">
        <v>0</v>
      </c>
      <c r="H185" s="18">
        <v>0</v>
      </c>
      <c r="I185" s="18">
        <f t="shared" si="34"/>
        <v>0</v>
      </c>
      <c r="J185" s="18">
        <f t="shared" si="35"/>
        <v>6728749.8600000003</v>
      </c>
      <c r="K185" s="37">
        <f t="shared" si="36"/>
        <v>1</v>
      </c>
      <c r="L185" s="37">
        <f t="shared" si="37"/>
        <v>-1</v>
      </c>
      <c r="M185" s="37">
        <f t="shared" si="38"/>
        <v>-1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B186" s="43" t="s">
        <v>205</v>
      </c>
      <c r="C186" s="17" t="s">
        <v>206</v>
      </c>
      <c r="D186" s="18">
        <v>51744</v>
      </c>
      <c r="E186" s="18">
        <v>55324</v>
      </c>
      <c r="F186" s="18">
        <v>2665.4</v>
      </c>
      <c r="G186" s="18">
        <v>18151.18</v>
      </c>
      <c r="H186" s="18">
        <v>3937.87</v>
      </c>
      <c r="I186" s="18">
        <f t="shared" si="34"/>
        <v>22089.05</v>
      </c>
      <c r="J186" s="18">
        <f t="shared" si="35"/>
        <v>33234.949999999997</v>
      </c>
      <c r="K186" s="37">
        <f t="shared" si="36"/>
        <v>0.60073295495625767</v>
      </c>
      <c r="L186" s="37">
        <f t="shared" si="37"/>
        <v>-0.95182199407128909</v>
      </c>
      <c r="M186" s="37">
        <f t="shared" si="38"/>
        <v>-0.64208503953569385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211</v>
      </c>
      <c r="C187" s="17" t="s">
        <v>212</v>
      </c>
      <c r="D187" s="18">
        <v>172206</v>
      </c>
      <c r="E187" s="18">
        <v>184206</v>
      </c>
      <c r="F187" s="18">
        <v>14476.62</v>
      </c>
      <c r="G187" s="18">
        <v>76172.289999999994</v>
      </c>
      <c r="H187" s="18">
        <v>0</v>
      </c>
      <c r="I187" s="18">
        <f t="shared" si="34"/>
        <v>76172.289999999994</v>
      </c>
      <c r="J187" s="18">
        <f t="shared" si="35"/>
        <v>108033.71</v>
      </c>
      <c r="K187" s="37">
        <f t="shared" si="36"/>
        <v>0.58648312215671583</v>
      </c>
      <c r="L187" s="37">
        <f t="shared" si="37"/>
        <v>-0.92141070323442231</v>
      </c>
      <c r="M187" s="37">
        <f t="shared" si="38"/>
        <v>-0.54889067871641728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215</v>
      </c>
      <c r="C188" s="17" t="s">
        <v>216</v>
      </c>
      <c r="D188" s="18">
        <v>85400</v>
      </c>
      <c r="E188" s="18">
        <v>96732</v>
      </c>
      <c r="F188" s="18">
        <v>8009</v>
      </c>
      <c r="G188" s="18">
        <v>48180.84</v>
      </c>
      <c r="H188" s="18">
        <v>3378</v>
      </c>
      <c r="I188" s="18">
        <f t="shared" si="34"/>
        <v>51558.84</v>
      </c>
      <c r="J188" s="18">
        <f t="shared" si="35"/>
        <v>45173.16</v>
      </c>
      <c r="K188" s="37">
        <f t="shared" si="36"/>
        <v>0.46699292891700783</v>
      </c>
      <c r="L188" s="37">
        <f t="shared" si="37"/>
        <v>-0.91720423437952281</v>
      </c>
      <c r="M188" s="37">
        <f t="shared" si="38"/>
        <v>-0.45663362316879252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217</v>
      </c>
      <c r="C189" s="17" t="s">
        <v>218</v>
      </c>
      <c r="D189" s="18">
        <v>1000000</v>
      </c>
      <c r="E189" s="18">
        <v>175318.39999999999</v>
      </c>
      <c r="F189" s="18">
        <v>0</v>
      </c>
      <c r="G189" s="18">
        <v>0</v>
      </c>
      <c r="H189" s="18">
        <v>0</v>
      </c>
      <c r="I189" s="18">
        <f t="shared" si="34"/>
        <v>0</v>
      </c>
      <c r="J189" s="18">
        <f t="shared" si="35"/>
        <v>175318.39999999999</v>
      </c>
      <c r="K189" s="37">
        <f t="shared" si="36"/>
        <v>1</v>
      </c>
      <c r="L189" s="37">
        <f t="shared" si="37"/>
        <v>-1</v>
      </c>
      <c r="M189" s="37">
        <f t="shared" si="38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A190" s="74" t="s">
        <v>259</v>
      </c>
      <c r="B190" s="75"/>
      <c r="C190" s="74"/>
      <c r="D190" s="59">
        <v>24523630.500000004</v>
      </c>
      <c r="E190" s="59">
        <v>25636179.169999998</v>
      </c>
      <c r="F190" s="59">
        <v>1419615.85</v>
      </c>
      <c r="G190" s="59">
        <v>13593105.820000002</v>
      </c>
      <c r="H190" s="59">
        <v>225979.29</v>
      </c>
      <c r="I190" s="59">
        <f t="shared" si="34"/>
        <v>13819085.110000001</v>
      </c>
      <c r="J190" s="59">
        <f t="shared" si="35"/>
        <v>11817094.059999997</v>
      </c>
      <c r="K190" s="60">
        <f t="shared" si="36"/>
        <v>0.46095379430912276</v>
      </c>
      <c r="L190" s="60">
        <f t="shared" si="37"/>
        <v>-0.94462451519837765</v>
      </c>
      <c r="M190" s="60">
        <f t="shared" si="38"/>
        <v>-0.42156580298516944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A191" s="17" t="s">
        <v>260</v>
      </c>
      <c r="B191" s="43" t="s">
        <v>112</v>
      </c>
      <c r="C191" s="17" t="s">
        <v>113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f t="shared" si="34"/>
        <v>0</v>
      </c>
      <c r="J191" s="18">
        <f t="shared" si="35"/>
        <v>0</v>
      </c>
      <c r="K191" s="37" t="str">
        <f t="shared" si="36"/>
        <v>NA</v>
      </c>
      <c r="L191" s="37" t="str">
        <f t="shared" si="37"/>
        <v>NA</v>
      </c>
      <c r="M191" s="37" t="str">
        <f t="shared" si="38"/>
        <v>NA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114</v>
      </c>
      <c r="C192" s="17" t="s">
        <v>113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f t="shared" si="34"/>
        <v>0</v>
      </c>
      <c r="J192" s="18">
        <f t="shared" si="35"/>
        <v>0</v>
      </c>
      <c r="K192" s="37" t="str">
        <f t="shared" si="36"/>
        <v>NA</v>
      </c>
      <c r="L192" s="37" t="str">
        <f t="shared" si="37"/>
        <v>NA</v>
      </c>
      <c r="M192" s="37" t="str">
        <f t="shared" si="38"/>
        <v>NA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117</v>
      </c>
      <c r="C193" s="17" t="s">
        <v>118</v>
      </c>
      <c r="D193" s="18">
        <v>0</v>
      </c>
      <c r="E193" s="18">
        <v>25000</v>
      </c>
      <c r="F193" s="18">
        <v>0</v>
      </c>
      <c r="G193" s="18">
        <v>0</v>
      </c>
      <c r="H193" s="18">
        <v>0</v>
      </c>
      <c r="I193" s="18">
        <f t="shared" si="34"/>
        <v>0</v>
      </c>
      <c r="J193" s="18">
        <f t="shared" si="35"/>
        <v>25000</v>
      </c>
      <c r="K193" s="37">
        <f t="shared" si="36"/>
        <v>1</v>
      </c>
      <c r="L193" s="37">
        <f t="shared" si="37"/>
        <v>-1</v>
      </c>
      <c r="M193" s="37">
        <f t="shared" si="38"/>
        <v>-1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141</v>
      </c>
      <c r="C194" s="17" t="s">
        <v>142</v>
      </c>
      <c r="D194" s="18">
        <v>10735</v>
      </c>
      <c r="E194" s="18">
        <v>10735</v>
      </c>
      <c r="F194" s="18">
        <v>0</v>
      </c>
      <c r="G194" s="18">
        <v>0</v>
      </c>
      <c r="H194" s="18">
        <v>0</v>
      </c>
      <c r="I194" s="18">
        <f t="shared" si="34"/>
        <v>0</v>
      </c>
      <c r="J194" s="18">
        <f t="shared" si="35"/>
        <v>10735</v>
      </c>
      <c r="K194" s="37">
        <f t="shared" si="36"/>
        <v>1</v>
      </c>
      <c r="L194" s="37">
        <f t="shared" si="37"/>
        <v>-1</v>
      </c>
      <c r="M194" s="37">
        <f t="shared" si="38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143</v>
      </c>
      <c r="C195" s="17" t="s">
        <v>144</v>
      </c>
      <c r="D195" s="18">
        <v>0</v>
      </c>
      <c r="E195" s="18">
        <v>0</v>
      </c>
      <c r="F195" s="18">
        <v>43100</v>
      </c>
      <c r="G195" s="18">
        <v>233550</v>
      </c>
      <c r="H195" s="18">
        <v>0</v>
      </c>
      <c r="I195" s="18">
        <f t="shared" si="34"/>
        <v>233550</v>
      </c>
      <c r="J195" s="18">
        <f t="shared" si="35"/>
        <v>-233550</v>
      </c>
      <c r="K195" s="37" t="str">
        <f t="shared" si="36"/>
        <v>NA</v>
      </c>
      <c r="L195" s="37" t="str">
        <f t="shared" si="37"/>
        <v>NA</v>
      </c>
      <c r="M195" s="37" t="str">
        <f t="shared" si="38"/>
        <v>NA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163</v>
      </c>
      <c r="C196" s="17" t="s">
        <v>164</v>
      </c>
      <c r="D196" s="18">
        <v>284.48</v>
      </c>
      <c r="E196" s="18">
        <v>284.48</v>
      </c>
      <c r="F196" s="18">
        <v>1142.1499999999999</v>
      </c>
      <c r="G196" s="18">
        <v>6157.28</v>
      </c>
      <c r="H196" s="18">
        <v>0</v>
      </c>
      <c r="I196" s="18">
        <f t="shared" si="34"/>
        <v>6157.28</v>
      </c>
      <c r="J196" s="18">
        <f t="shared" si="35"/>
        <v>-5872.7999999999993</v>
      </c>
      <c r="K196" s="37">
        <f t="shared" si="36"/>
        <v>-20.643982002249714</v>
      </c>
      <c r="L196" s="37">
        <f t="shared" si="37"/>
        <v>3.0148692350956123</v>
      </c>
      <c r="M196" s="37">
        <f t="shared" si="38"/>
        <v>22.611616729726965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165</v>
      </c>
      <c r="C197" s="17" t="s">
        <v>166</v>
      </c>
      <c r="D197" s="18">
        <v>61600</v>
      </c>
      <c r="E197" s="18">
        <v>43100</v>
      </c>
      <c r="F197" s="18">
        <v>4350</v>
      </c>
      <c r="G197" s="18">
        <v>28590</v>
      </c>
      <c r="H197" s="18">
        <v>1500</v>
      </c>
      <c r="I197" s="18">
        <f t="shared" si="34"/>
        <v>30090</v>
      </c>
      <c r="J197" s="18">
        <f t="shared" si="35"/>
        <v>13010</v>
      </c>
      <c r="K197" s="37">
        <f t="shared" si="36"/>
        <v>0.30185614849187936</v>
      </c>
      <c r="L197" s="37">
        <f t="shared" si="37"/>
        <v>-0.89907192575406036</v>
      </c>
      <c r="M197" s="37">
        <f t="shared" si="38"/>
        <v>-0.27635519932503683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B198" s="43" t="s">
        <v>185</v>
      </c>
      <c r="C198" s="17" t="s">
        <v>186</v>
      </c>
      <c r="D198" s="18">
        <v>15000</v>
      </c>
      <c r="E198" s="18">
        <v>15000</v>
      </c>
      <c r="F198" s="18">
        <v>0</v>
      </c>
      <c r="G198" s="18">
        <v>0</v>
      </c>
      <c r="H198" s="18">
        <v>0</v>
      </c>
      <c r="I198" s="18">
        <f t="shared" si="34"/>
        <v>0</v>
      </c>
      <c r="J198" s="18">
        <f t="shared" si="35"/>
        <v>15000</v>
      </c>
      <c r="K198" s="37">
        <f t="shared" si="36"/>
        <v>1</v>
      </c>
      <c r="L198" s="37">
        <f t="shared" si="37"/>
        <v>-1</v>
      </c>
      <c r="M198" s="37">
        <f t="shared" si="38"/>
        <v>-1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B199" s="43" t="s">
        <v>191</v>
      </c>
      <c r="C199" s="17" t="s">
        <v>192</v>
      </c>
      <c r="D199" s="18">
        <v>11750</v>
      </c>
      <c r="E199" s="18">
        <v>3750</v>
      </c>
      <c r="F199" s="18">
        <v>0</v>
      </c>
      <c r="G199" s="18">
        <v>670.05</v>
      </c>
      <c r="H199" s="18">
        <v>0</v>
      </c>
      <c r="I199" s="18">
        <f t="shared" si="34"/>
        <v>670.05</v>
      </c>
      <c r="J199" s="18">
        <f t="shared" si="35"/>
        <v>3079.95</v>
      </c>
      <c r="K199" s="37">
        <f t="shared" si="36"/>
        <v>0.82131999999999994</v>
      </c>
      <c r="L199" s="37">
        <f t="shared" si="37"/>
        <v>-1</v>
      </c>
      <c r="M199" s="37">
        <f t="shared" si="38"/>
        <v>-0.80507636363636359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205</v>
      </c>
      <c r="C200" s="17" t="s">
        <v>206</v>
      </c>
      <c r="D200" s="18">
        <v>25784.5</v>
      </c>
      <c r="E200" s="18">
        <v>25492.5</v>
      </c>
      <c r="F200" s="18">
        <v>0</v>
      </c>
      <c r="G200" s="18">
        <v>0</v>
      </c>
      <c r="H200" s="18">
        <v>0</v>
      </c>
      <c r="I200" s="18">
        <f t="shared" si="34"/>
        <v>0</v>
      </c>
      <c r="J200" s="18">
        <f t="shared" si="35"/>
        <v>25492.5</v>
      </c>
      <c r="K200" s="37">
        <f t="shared" si="36"/>
        <v>1</v>
      </c>
      <c r="L200" s="37">
        <f t="shared" si="37"/>
        <v>-1</v>
      </c>
      <c r="M200" s="37">
        <f t="shared" si="38"/>
        <v>-1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215</v>
      </c>
      <c r="C201" s="17" t="s">
        <v>216</v>
      </c>
      <c r="D201" s="18">
        <v>10000</v>
      </c>
      <c r="E201" s="18">
        <v>25180</v>
      </c>
      <c r="F201" s="18">
        <v>799.98</v>
      </c>
      <c r="G201" s="18">
        <v>1598.0200000000004</v>
      </c>
      <c r="H201" s="18">
        <v>1115</v>
      </c>
      <c r="I201" s="18">
        <f t="shared" si="34"/>
        <v>2713.0200000000004</v>
      </c>
      <c r="J201" s="18">
        <f t="shared" si="35"/>
        <v>22466.98</v>
      </c>
      <c r="K201" s="37">
        <f t="shared" si="36"/>
        <v>0.89225496425734707</v>
      </c>
      <c r="L201" s="37">
        <f t="shared" si="37"/>
        <v>-0.96822954725972998</v>
      </c>
      <c r="M201" s="37">
        <f t="shared" si="38"/>
        <v>-0.93076669795653111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217</v>
      </c>
      <c r="C202" s="17" t="s">
        <v>218</v>
      </c>
      <c r="D202" s="18">
        <v>1000000</v>
      </c>
      <c r="E202" s="18">
        <v>175318.39999999999</v>
      </c>
      <c r="F202" s="18">
        <v>0</v>
      </c>
      <c r="G202" s="18">
        <v>0</v>
      </c>
      <c r="H202" s="18">
        <v>0</v>
      </c>
      <c r="I202" s="18">
        <f t="shared" si="34"/>
        <v>0</v>
      </c>
      <c r="J202" s="18">
        <f t="shared" si="35"/>
        <v>175318.39999999999</v>
      </c>
      <c r="K202" s="37">
        <f t="shared" si="36"/>
        <v>1</v>
      </c>
      <c r="L202" s="37">
        <f t="shared" si="37"/>
        <v>-1</v>
      </c>
      <c r="M202" s="37">
        <f t="shared" si="38"/>
        <v>-1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A203" s="74" t="s">
        <v>261</v>
      </c>
      <c r="B203" s="75"/>
      <c r="C203" s="74"/>
      <c r="D203" s="59">
        <v>1135153.98</v>
      </c>
      <c r="E203" s="59">
        <v>323860.38</v>
      </c>
      <c r="F203" s="59">
        <v>49392.130000000005</v>
      </c>
      <c r="G203" s="59">
        <v>270565.35000000003</v>
      </c>
      <c r="H203" s="59">
        <v>2615</v>
      </c>
      <c r="I203" s="59">
        <f t="shared" si="34"/>
        <v>273180.35000000003</v>
      </c>
      <c r="J203" s="59">
        <f t="shared" si="35"/>
        <v>50680.02999999997</v>
      </c>
      <c r="K203" s="60">
        <f t="shared" si="36"/>
        <v>0.15648728010508717</v>
      </c>
      <c r="L203" s="60">
        <f t="shared" si="37"/>
        <v>-0.84748943356393269</v>
      </c>
      <c r="M203" s="60">
        <f t="shared" si="38"/>
        <v>-8.8612815189063804E-2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A204" s="17" t="s">
        <v>262</v>
      </c>
      <c r="B204" s="43" t="s">
        <v>117</v>
      </c>
      <c r="C204" s="17" t="s">
        <v>118</v>
      </c>
      <c r="D204" s="18"/>
      <c r="E204" s="18"/>
      <c r="F204" s="18">
        <v>0</v>
      </c>
      <c r="G204" s="18">
        <v>0</v>
      </c>
      <c r="H204" s="18">
        <v>0</v>
      </c>
      <c r="I204" s="18">
        <f t="shared" si="34"/>
        <v>0</v>
      </c>
      <c r="J204" s="18">
        <f t="shared" si="35"/>
        <v>0</v>
      </c>
      <c r="K204" s="37" t="str">
        <f t="shared" si="36"/>
        <v>NA</v>
      </c>
      <c r="L204" s="37" t="str">
        <f t="shared" si="37"/>
        <v>NA</v>
      </c>
      <c r="M204" s="37" t="str">
        <f t="shared" si="38"/>
        <v>NA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127</v>
      </c>
      <c r="C205" s="17" t="s">
        <v>128</v>
      </c>
      <c r="D205" s="18">
        <v>121985</v>
      </c>
      <c r="E205" s="18">
        <v>121985</v>
      </c>
      <c r="F205" s="18">
        <v>10909.52</v>
      </c>
      <c r="G205" s="18">
        <v>119632.67</v>
      </c>
      <c r="H205" s="18">
        <v>0</v>
      </c>
      <c r="I205" s="18">
        <f t="shared" si="34"/>
        <v>119632.67</v>
      </c>
      <c r="J205" s="18">
        <f t="shared" si="35"/>
        <v>2352.3300000000017</v>
      </c>
      <c r="K205" s="37">
        <f t="shared" si="36"/>
        <v>1.9283764397261972E-2</v>
      </c>
      <c r="L205" s="37">
        <f t="shared" si="37"/>
        <v>-0.91056670902160097</v>
      </c>
      <c r="M205" s="37">
        <f t="shared" si="38"/>
        <v>6.987225702116881E-2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263</v>
      </c>
      <c r="C206" s="17" t="s">
        <v>264</v>
      </c>
      <c r="D206" s="18">
        <v>10643260.27</v>
      </c>
      <c r="E206" s="18">
        <v>10643260.27</v>
      </c>
      <c r="F206" s="18">
        <v>824045.11999999953</v>
      </c>
      <c r="G206" s="18">
        <v>7418634.4199999943</v>
      </c>
      <c r="H206" s="18">
        <v>0</v>
      </c>
      <c r="I206" s="18">
        <f t="shared" si="34"/>
        <v>7418634.4199999943</v>
      </c>
      <c r="J206" s="18">
        <f t="shared" si="35"/>
        <v>3224625.8500000052</v>
      </c>
      <c r="K206" s="37">
        <f t="shared" si="36"/>
        <v>0.3029735032496772</v>
      </c>
      <c r="L206" s="37">
        <f t="shared" si="37"/>
        <v>-0.92257587439417199</v>
      </c>
      <c r="M206" s="37">
        <f t="shared" si="38"/>
        <v>-0.23960745809055697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141</v>
      </c>
      <c r="C207" s="17" t="s">
        <v>142</v>
      </c>
      <c r="D207" s="18">
        <v>27000</v>
      </c>
      <c r="E207" s="18">
        <v>27000</v>
      </c>
      <c r="F207" s="18">
        <v>0</v>
      </c>
      <c r="G207" s="18">
        <v>7600</v>
      </c>
      <c r="H207" s="18">
        <v>0</v>
      </c>
      <c r="I207" s="18">
        <f t="shared" si="34"/>
        <v>7600</v>
      </c>
      <c r="J207" s="18">
        <f t="shared" si="35"/>
        <v>19400</v>
      </c>
      <c r="K207" s="37">
        <f t="shared" si="36"/>
        <v>0.71851851851851856</v>
      </c>
      <c r="L207" s="37">
        <f t="shared" si="37"/>
        <v>-1</v>
      </c>
      <c r="M207" s="37">
        <f t="shared" si="38"/>
        <v>-0.69292929292929295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233</v>
      </c>
      <c r="C208" s="17" t="s">
        <v>234</v>
      </c>
      <c r="D208" s="18"/>
      <c r="E208" s="18"/>
      <c r="F208" s="18">
        <v>0</v>
      </c>
      <c r="G208" s="18">
        <v>0</v>
      </c>
      <c r="H208" s="18">
        <v>0</v>
      </c>
      <c r="I208" s="18">
        <f t="shared" si="34"/>
        <v>0</v>
      </c>
      <c r="J208" s="18">
        <f t="shared" si="35"/>
        <v>0</v>
      </c>
      <c r="K208" s="37" t="str">
        <f t="shared" si="36"/>
        <v>NA</v>
      </c>
      <c r="L208" s="37" t="str">
        <f t="shared" si="37"/>
        <v>NA</v>
      </c>
      <c r="M208" s="37" t="str">
        <f t="shared" si="38"/>
        <v>NA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2:25" s="17" customFormat="1" x14ac:dyDescent="0.2">
      <c r="B209" s="43" t="s">
        <v>143</v>
      </c>
      <c r="C209" s="17" t="s">
        <v>144</v>
      </c>
      <c r="D209" s="18">
        <v>166320</v>
      </c>
      <c r="E209" s="18">
        <v>166320</v>
      </c>
      <c r="F209" s="18">
        <v>0</v>
      </c>
      <c r="G209" s="18">
        <v>0</v>
      </c>
      <c r="H209" s="18">
        <v>0</v>
      </c>
      <c r="I209" s="18">
        <f t="shared" si="34"/>
        <v>0</v>
      </c>
      <c r="J209" s="18">
        <f t="shared" si="35"/>
        <v>166320</v>
      </c>
      <c r="K209" s="37">
        <f t="shared" si="36"/>
        <v>1</v>
      </c>
      <c r="L209" s="37">
        <f t="shared" si="37"/>
        <v>-1</v>
      </c>
      <c r="M209" s="37">
        <f t="shared" si="38"/>
        <v>-1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2:25" s="17" customFormat="1" x14ac:dyDescent="0.2">
      <c r="B210" s="43" t="s">
        <v>149</v>
      </c>
      <c r="C210" s="17" t="s">
        <v>150</v>
      </c>
      <c r="D210" s="18">
        <v>1576260</v>
      </c>
      <c r="E210" s="18">
        <v>1576260</v>
      </c>
      <c r="F210" s="18">
        <v>170900.95</v>
      </c>
      <c r="G210" s="18">
        <v>1136500.95</v>
      </c>
      <c r="H210" s="18">
        <v>0</v>
      </c>
      <c r="I210" s="18">
        <f t="shared" si="34"/>
        <v>1136500.95</v>
      </c>
      <c r="J210" s="18">
        <f t="shared" si="35"/>
        <v>439759.05000000005</v>
      </c>
      <c r="K210" s="37">
        <f t="shared" si="36"/>
        <v>0.27898890411480343</v>
      </c>
      <c r="L210" s="37">
        <f t="shared" si="37"/>
        <v>-0.89157819775925296</v>
      </c>
      <c r="M210" s="37">
        <f t="shared" si="38"/>
        <v>-0.21344244085251282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2:25" s="17" customFormat="1" x14ac:dyDescent="0.2">
      <c r="B211" s="43" t="s">
        <v>151</v>
      </c>
      <c r="C211" s="17" t="s">
        <v>152</v>
      </c>
      <c r="D211" s="18">
        <v>2131315.31</v>
      </c>
      <c r="E211" s="18">
        <v>2131315.31</v>
      </c>
      <c r="F211" s="18">
        <v>164246.40000000002</v>
      </c>
      <c r="G211" s="18">
        <v>1489980.2900000005</v>
      </c>
      <c r="H211" s="18">
        <v>0</v>
      </c>
      <c r="I211" s="18">
        <f t="shared" si="34"/>
        <v>1489980.2900000005</v>
      </c>
      <c r="J211" s="18">
        <f t="shared" si="35"/>
        <v>641335.01999999955</v>
      </c>
      <c r="K211" s="37">
        <f t="shared" si="36"/>
        <v>0.30091043638212289</v>
      </c>
      <c r="L211" s="37">
        <f t="shared" si="37"/>
        <v>-0.92293660199907268</v>
      </c>
      <c r="M211" s="37">
        <f t="shared" si="38"/>
        <v>-0.23735683968958854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2:25" s="17" customFormat="1" x14ac:dyDescent="0.2">
      <c r="B212" s="43" t="s">
        <v>153</v>
      </c>
      <c r="C212" s="17" t="s">
        <v>154</v>
      </c>
      <c r="D212" s="18">
        <v>1150</v>
      </c>
      <c r="E212" s="18">
        <v>1150</v>
      </c>
      <c r="F212" s="18">
        <v>0</v>
      </c>
      <c r="G212" s="18">
        <v>0</v>
      </c>
      <c r="H212" s="18">
        <v>0</v>
      </c>
      <c r="I212" s="18">
        <f t="shared" si="34"/>
        <v>0</v>
      </c>
      <c r="J212" s="18">
        <f t="shared" si="35"/>
        <v>1150</v>
      </c>
      <c r="K212" s="37">
        <f t="shared" si="36"/>
        <v>1</v>
      </c>
      <c r="L212" s="37">
        <f t="shared" si="37"/>
        <v>-1</v>
      </c>
      <c r="M212" s="37">
        <f t="shared" si="38"/>
        <v>-1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2:25" s="17" customFormat="1" x14ac:dyDescent="0.2">
      <c r="B213" s="43" t="s">
        <v>163</v>
      </c>
      <c r="C213" s="17" t="s">
        <v>164</v>
      </c>
      <c r="D213" s="18">
        <v>294643.72000000003</v>
      </c>
      <c r="E213" s="18">
        <v>294643.72000000003</v>
      </c>
      <c r="F213" s="18">
        <v>39092.269999999968</v>
      </c>
      <c r="G213" s="18">
        <v>316419.22999999992</v>
      </c>
      <c r="H213" s="18">
        <v>0</v>
      </c>
      <c r="I213" s="18">
        <f t="shared" si="34"/>
        <v>316419.22999999992</v>
      </c>
      <c r="J213" s="18">
        <f t="shared" si="35"/>
        <v>-21775.509999999893</v>
      </c>
      <c r="K213" s="37">
        <f t="shared" si="36"/>
        <v>-7.3904544783781209E-2</v>
      </c>
      <c r="L213" s="37">
        <f t="shared" si="37"/>
        <v>-0.86732359338933152</v>
      </c>
      <c r="M213" s="37">
        <f t="shared" si="38"/>
        <v>0.17153223067321577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2:25" s="17" customFormat="1" x14ac:dyDescent="0.2">
      <c r="B214" s="43" t="s">
        <v>165</v>
      </c>
      <c r="C214" s="17" t="s">
        <v>166</v>
      </c>
      <c r="D214" s="18">
        <v>247696</v>
      </c>
      <c r="E214" s="18">
        <v>295229</v>
      </c>
      <c r="F214" s="18">
        <v>0</v>
      </c>
      <c r="G214" s="18">
        <v>285371.16000000003</v>
      </c>
      <c r="H214" s="18">
        <v>8998</v>
      </c>
      <c r="I214" s="18">
        <f t="shared" si="34"/>
        <v>294369.16000000003</v>
      </c>
      <c r="J214" s="18">
        <f t="shared" si="35"/>
        <v>859.8399999999674</v>
      </c>
      <c r="K214" s="37">
        <f t="shared" si="36"/>
        <v>2.912451012603665E-3</v>
      </c>
      <c r="L214" s="37">
        <f t="shared" si="37"/>
        <v>-1</v>
      </c>
      <c r="M214" s="37">
        <f t="shared" si="38"/>
        <v>5.4483105410622665E-2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2:25" s="17" customFormat="1" x14ac:dyDescent="0.2">
      <c r="B215" s="43" t="s">
        <v>177</v>
      </c>
      <c r="C215" s="17" t="s">
        <v>178</v>
      </c>
      <c r="D215" s="18"/>
      <c r="E215" s="18"/>
      <c r="F215" s="18">
        <v>0</v>
      </c>
      <c r="G215" s="18">
        <v>0</v>
      </c>
      <c r="H215" s="18">
        <v>0</v>
      </c>
      <c r="I215" s="18">
        <f t="shared" si="34"/>
        <v>0</v>
      </c>
      <c r="J215" s="18">
        <f t="shared" si="35"/>
        <v>0</v>
      </c>
      <c r="K215" s="37" t="str">
        <f t="shared" si="36"/>
        <v>NA</v>
      </c>
      <c r="L215" s="37" t="str">
        <f t="shared" si="37"/>
        <v>NA</v>
      </c>
      <c r="M215" s="37" t="str">
        <f t="shared" si="38"/>
        <v>NA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2:25" s="17" customFormat="1" x14ac:dyDescent="0.2">
      <c r="B216" s="43" t="s">
        <v>179</v>
      </c>
      <c r="C216" s="17" t="s">
        <v>180</v>
      </c>
      <c r="D216" s="18">
        <v>600</v>
      </c>
      <c r="E216" s="18">
        <v>600</v>
      </c>
      <c r="F216" s="18">
        <v>55.56</v>
      </c>
      <c r="G216" s="18">
        <v>511.38</v>
      </c>
      <c r="H216" s="18">
        <v>0</v>
      </c>
      <c r="I216" s="18">
        <f t="shared" si="34"/>
        <v>511.38</v>
      </c>
      <c r="J216" s="18">
        <f t="shared" si="35"/>
        <v>88.62</v>
      </c>
      <c r="K216" s="37">
        <f t="shared" si="36"/>
        <v>0.1477</v>
      </c>
      <c r="L216" s="37">
        <f t="shared" si="37"/>
        <v>-0.9074000000000001</v>
      </c>
      <c r="M216" s="37">
        <f t="shared" si="38"/>
        <v>-7.0218181818181832E-2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2:25" s="17" customFormat="1" x14ac:dyDescent="0.2">
      <c r="B217" s="43" t="s">
        <v>181</v>
      </c>
      <c r="C217" s="17" t="s">
        <v>182</v>
      </c>
      <c r="D217" s="18">
        <v>16727.66</v>
      </c>
      <c r="E217" s="18">
        <v>305412.11</v>
      </c>
      <c r="F217" s="18">
        <v>7170.9</v>
      </c>
      <c r="G217" s="18">
        <v>261508.18</v>
      </c>
      <c r="H217" s="18">
        <v>36582.559999999998</v>
      </c>
      <c r="I217" s="18">
        <f t="shared" si="34"/>
        <v>298090.74</v>
      </c>
      <c r="J217" s="18">
        <f t="shared" si="35"/>
        <v>7321.3699999999953</v>
      </c>
      <c r="K217" s="37">
        <f t="shared" si="36"/>
        <v>2.3972101171757715E-2</v>
      </c>
      <c r="L217" s="37">
        <f t="shared" si="37"/>
        <v>-0.97652057739295273</v>
      </c>
      <c r="M217" s="37">
        <f t="shared" si="38"/>
        <v>-6.5912445616217036E-2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2:25" s="17" customFormat="1" x14ac:dyDescent="0.2">
      <c r="B218" s="43" t="s">
        <v>185</v>
      </c>
      <c r="C218" s="17" t="s">
        <v>186</v>
      </c>
      <c r="D218" s="18">
        <v>13361</v>
      </c>
      <c r="E218" s="18">
        <v>13361</v>
      </c>
      <c r="F218" s="18">
        <v>0</v>
      </c>
      <c r="G218" s="18">
        <v>1271.29</v>
      </c>
      <c r="H218" s="18">
        <v>0</v>
      </c>
      <c r="I218" s="18">
        <f t="shared" si="34"/>
        <v>1271.29</v>
      </c>
      <c r="J218" s="18">
        <f t="shared" si="35"/>
        <v>12089.71</v>
      </c>
      <c r="K218" s="37">
        <f t="shared" si="36"/>
        <v>0.90485068482897979</v>
      </c>
      <c r="L218" s="37">
        <f t="shared" si="37"/>
        <v>-1</v>
      </c>
      <c r="M218" s="37">
        <f t="shared" si="38"/>
        <v>-0.89620074708615993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2:25" s="17" customFormat="1" x14ac:dyDescent="0.2">
      <c r="B219" s="43" t="s">
        <v>191</v>
      </c>
      <c r="C219" s="17" t="s">
        <v>192</v>
      </c>
      <c r="D219" s="18">
        <v>1221712.0599999998</v>
      </c>
      <c r="E219" s="18">
        <v>439289.58999999997</v>
      </c>
      <c r="F219" s="18">
        <v>40267.93</v>
      </c>
      <c r="G219" s="18">
        <v>346645.79</v>
      </c>
      <c r="H219" s="18">
        <v>38121.129999999997</v>
      </c>
      <c r="I219" s="18">
        <f t="shared" si="34"/>
        <v>384766.92</v>
      </c>
      <c r="J219" s="18">
        <f t="shared" si="35"/>
        <v>54522.669999999984</v>
      </c>
      <c r="K219" s="37">
        <f t="shared" si="36"/>
        <v>0.12411555211221825</v>
      </c>
      <c r="L219" s="37">
        <f t="shared" si="37"/>
        <v>-0.90833397622739021</v>
      </c>
      <c r="M219" s="37">
        <f t="shared" si="38"/>
        <v>-0.13915773957592828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2:25" s="17" customFormat="1" x14ac:dyDescent="0.2">
      <c r="B220" s="43" t="s">
        <v>193</v>
      </c>
      <c r="C220" s="17" t="s">
        <v>194</v>
      </c>
      <c r="D220" s="18">
        <v>154.94999999999999</v>
      </c>
      <c r="E220" s="18">
        <v>4926.07</v>
      </c>
      <c r="F220" s="18">
        <v>319.98</v>
      </c>
      <c r="G220" s="18">
        <v>4239.92</v>
      </c>
      <c r="H220" s="18">
        <v>69</v>
      </c>
      <c r="I220" s="18">
        <f t="shared" si="34"/>
        <v>4308.92</v>
      </c>
      <c r="J220" s="18">
        <f t="shared" si="35"/>
        <v>617.14999999999964</v>
      </c>
      <c r="K220" s="37">
        <f t="shared" si="36"/>
        <v>0.12528242595009809</v>
      </c>
      <c r="L220" s="37">
        <f t="shared" si="37"/>
        <v>-0.93504355398928563</v>
      </c>
      <c r="M220" s="37">
        <f t="shared" si="38"/>
        <v>-6.1043129162339865E-2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2:25" s="17" customFormat="1" x14ac:dyDescent="0.2">
      <c r="B221" s="43" t="s">
        <v>197</v>
      </c>
      <c r="C221" s="17" t="s">
        <v>198</v>
      </c>
      <c r="D221" s="18">
        <v>4500</v>
      </c>
      <c r="E221" s="18">
        <v>10335.720000000001</v>
      </c>
      <c r="F221" s="18">
        <v>1240.44</v>
      </c>
      <c r="G221" s="18">
        <v>8070.1</v>
      </c>
      <c r="H221" s="18">
        <v>731</v>
      </c>
      <c r="I221" s="18">
        <f t="shared" si="34"/>
        <v>8801.1</v>
      </c>
      <c r="J221" s="18">
        <f t="shared" si="35"/>
        <v>1534.6200000000008</v>
      </c>
      <c r="K221" s="37">
        <f t="shared" si="36"/>
        <v>0.14847731943202802</v>
      </c>
      <c r="L221" s="37">
        <f t="shared" si="37"/>
        <v>-0.87998513891630192</v>
      </c>
      <c r="M221" s="37">
        <f t="shared" si="38"/>
        <v>-0.14822136681861978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2:25" s="17" customFormat="1" x14ac:dyDescent="0.2">
      <c r="B222" s="43" t="s">
        <v>199</v>
      </c>
      <c r="C222" s="17" t="s">
        <v>200</v>
      </c>
      <c r="D222" s="18">
        <v>0</v>
      </c>
      <c r="E222" s="18">
        <v>7975</v>
      </c>
      <c r="F222" s="18">
        <v>2525.04</v>
      </c>
      <c r="G222" s="18">
        <v>4328.74</v>
      </c>
      <c r="H222" s="18">
        <v>3590</v>
      </c>
      <c r="I222" s="18">
        <f t="shared" si="34"/>
        <v>7918.74</v>
      </c>
      <c r="J222" s="18">
        <f t="shared" si="35"/>
        <v>56.260000000000218</v>
      </c>
      <c r="K222" s="37">
        <f t="shared" si="36"/>
        <v>7.0545454545454817E-3</v>
      </c>
      <c r="L222" s="37">
        <f t="shared" si="37"/>
        <v>-0.68338056426332294</v>
      </c>
      <c r="M222" s="37">
        <f t="shared" si="38"/>
        <v>-0.40786685665431754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2:25" s="17" customFormat="1" x14ac:dyDescent="0.2">
      <c r="B223" s="43" t="s">
        <v>201</v>
      </c>
      <c r="C223" s="17" t="s">
        <v>202</v>
      </c>
      <c r="D223" s="18">
        <v>1930</v>
      </c>
      <c r="E223" s="18">
        <v>40341.699999999997</v>
      </c>
      <c r="F223" s="18">
        <v>0</v>
      </c>
      <c r="G223" s="18">
        <v>1092.7</v>
      </c>
      <c r="H223" s="18">
        <v>1599.14</v>
      </c>
      <c r="I223" s="18">
        <f t="shared" si="34"/>
        <v>2691.84</v>
      </c>
      <c r="J223" s="18">
        <f t="shared" si="35"/>
        <v>37649.86</v>
      </c>
      <c r="K223" s="37">
        <f t="shared" si="36"/>
        <v>0.93327400679693728</v>
      </c>
      <c r="L223" s="37">
        <f t="shared" si="37"/>
        <v>-1</v>
      </c>
      <c r="M223" s="37">
        <f t="shared" si="38"/>
        <v>-0.97045150889436094</v>
      </c>
      <c r="O223" s="51"/>
      <c r="P223" s="51"/>
      <c r="Q223" s="51"/>
      <c r="R223" s="54"/>
      <c r="S223" s="54"/>
      <c r="T223" s="54"/>
      <c r="U223" s="54"/>
      <c r="V223" s="54"/>
      <c r="W223" s="51"/>
      <c r="X223" s="51"/>
      <c r="Y223" s="51"/>
    </row>
    <row r="224" spans="2:25" s="17" customFormat="1" x14ac:dyDescent="0.2">
      <c r="B224" s="43" t="s">
        <v>205</v>
      </c>
      <c r="C224" s="17" t="s">
        <v>206</v>
      </c>
      <c r="D224" s="18">
        <v>149501.93</v>
      </c>
      <c r="E224" s="18">
        <v>742149.52</v>
      </c>
      <c r="F224" s="18">
        <v>65969.419999999984</v>
      </c>
      <c r="G224" s="18">
        <v>637481.94999999972</v>
      </c>
      <c r="H224" s="18">
        <v>34254.74</v>
      </c>
      <c r="I224" s="18">
        <f t="shared" si="34"/>
        <v>671736.68999999971</v>
      </c>
      <c r="J224" s="18">
        <f t="shared" si="35"/>
        <v>70412.830000000307</v>
      </c>
      <c r="K224" s="37">
        <f t="shared" si="36"/>
        <v>9.4876878718455959E-2</v>
      </c>
      <c r="L224" s="37">
        <f t="shared" si="37"/>
        <v>-0.91111033798148933</v>
      </c>
      <c r="M224" s="37">
        <f t="shared" si="38"/>
        <v>-6.2945086125698463E-2</v>
      </c>
      <c r="O224" s="51"/>
      <c r="P224" s="51"/>
      <c r="Q224" s="51"/>
      <c r="R224" s="54"/>
      <c r="S224" s="54"/>
      <c r="T224" s="54"/>
      <c r="U224" s="54"/>
      <c r="V224" s="54"/>
      <c r="W224" s="51"/>
      <c r="X224" s="51"/>
      <c r="Y224" s="51"/>
    </row>
    <row r="225" spans="1:25" s="17" customFormat="1" x14ac:dyDescent="0.2">
      <c r="B225" s="43" t="s">
        <v>211</v>
      </c>
      <c r="C225" s="17" t="s">
        <v>212</v>
      </c>
      <c r="D225" s="18">
        <v>44000</v>
      </c>
      <c r="E225" s="18">
        <v>8945</v>
      </c>
      <c r="F225" s="18">
        <v>0</v>
      </c>
      <c r="G225" s="18">
        <v>0</v>
      </c>
      <c r="H225" s="18">
        <v>0</v>
      </c>
      <c r="I225" s="18">
        <f t="shared" si="34"/>
        <v>0</v>
      </c>
      <c r="J225" s="18">
        <f t="shared" si="35"/>
        <v>8945</v>
      </c>
      <c r="K225" s="37">
        <f t="shared" si="36"/>
        <v>1</v>
      </c>
      <c r="L225" s="37">
        <f t="shared" si="37"/>
        <v>-1</v>
      </c>
      <c r="M225" s="37">
        <f t="shared" si="38"/>
        <v>-1</v>
      </c>
      <c r="O225" s="51"/>
      <c r="P225" s="51"/>
      <c r="Q225" s="51"/>
      <c r="R225" s="54"/>
      <c r="S225" s="54"/>
      <c r="T225" s="54"/>
      <c r="U225" s="54"/>
      <c r="V225" s="54"/>
      <c r="W225" s="51"/>
      <c r="X225" s="51"/>
      <c r="Y225" s="51"/>
    </row>
    <row r="226" spans="1:25" s="17" customFormat="1" x14ac:dyDescent="0.2">
      <c r="B226" s="43" t="s">
        <v>215</v>
      </c>
      <c r="C226" s="17" t="s">
        <v>216</v>
      </c>
      <c r="D226" s="18">
        <v>2200</v>
      </c>
      <c r="E226" s="18">
        <v>2200</v>
      </c>
      <c r="F226" s="18">
        <v>0</v>
      </c>
      <c r="G226" s="18">
        <v>720</v>
      </c>
      <c r="H226" s="18">
        <v>495</v>
      </c>
      <c r="I226" s="18">
        <f t="shared" si="34"/>
        <v>1215</v>
      </c>
      <c r="J226" s="18">
        <f t="shared" si="35"/>
        <v>985</v>
      </c>
      <c r="K226" s="37">
        <f t="shared" si="36"/>
        <v>0.44772727272727275</v>
      </c>
      <c r="L226" s="37">
        <f t="shared" si="37"/>
        <v>-1</v>
      </c>
      <c r="M226" s="37">
        <f t="shared" si="38"/>
        <v>-0.64297520661157026</v>
      </c>
      <c r="O226" s="51"/>
      <c r="P226" s="51"/>
      <c r="Q226" s="51"/>
      <c r="R226" s="54"/>
      <c r="S226" s="54"/>
      <c r="T226" s="54"/>
      <c r="U226" s="54"/>
      <c r="V226" s="54"/>
      <c r="W226" s="51"/>
      <c r="X226" s="51"/>
      <c r="Y226" s="51"/>
    </row>
    <row r="227" spans="1:25" s="17" customFormat="1" x14ac:dyDescent="0.2">
      <c r="A227" s="74" t="s">
        <v>265</v>
      </c>
      <c r="B227" s="75"/>
      <c r="C227" s="74"/>
      <c r="D227" s="59">
        <v>16664317.9</v>
      </c>
      <c r="E227" s="59">
        <v>16832699.010000002</v>
      </c>
      <c r="F227" s="59">
        <v>1326743.5299999996</v>
      </c>
      <c r="G227" s="59">
        <v>12040008.769999992</v>
      </c>
      <c r="H227" s="59">
        <v>124440.57</v>
      </c>
      <c r="I227" s="59">
        <f t="shared" si="34"/>
        <v>12164449.339999992</v>
      </c>
      <c r="J227" s="59">
        <f t="shared" si="35"/>
        <v>4668249.6700000092</v>
      </c>
      <c r="K227" s="60">
        <f t="shared" si="36"/>
        <v>0.27733221316597456</v>
      </c>
      <c r="L227" s="60">
        <f t="shared" si="37"/>
        <v>-0.92118058255471658</v>
      </c>
      <c r="M227" s="60">
        <f t="shared" si="38"/>
        <v>-0.21970000093180717</v>
      </c>
      <c r="O227" s="51"/>
      <c r="P227" s="51"/>
      <c r="Q227" s="51"/>
      <c r="R227" s="54"/>
      <c r="S227" s="54"/>
      <c r="T227" s="54"/>
      <c r="U227" s="54"/>
      <c r="V227" s="54"/>
      <c r="W227" s="51"/>
      <c r="X227" s="51"/>
      <c r="Y227" s="51"/>
    </row>
    <row r="228" spans="1:25" s="17" customFormat="1" x14ac:dyDescent="0.2">
      <c r="A228" s="17" t="s">
        <v>266</v>
      </c>
      <c r="B228" s="43" t="s">
        <v>267</v>
      </c>
      <c r="C228" s="17" t="s">
        <v>268</v>
      </c>
      <c r="D228" s="18">
        <v>126000</v>
      </c>
      <c r="E228" s="18">
        <v>126000</v>
      </c>
      <c r="F228" s="18">
        <v>13665.900000000001</v>
      </c>
      <c r="G228" s="18">
        <v>152856.32999999999</v>
      </c>
      <c r="H228" s="18">
        <v>0</v>
      </c>
      <c r="I228" s="18">
        <f t="shared" si="34"/>
        <v>152856.32999999999</v>
      </c>
      <c r="J228" s="18">
        <f t="shared" si="35"/>
        <v>-26856.329999999987</v>
      </c>
      <c r="K228" s="37">
        <f t="shared" si="36"/>
        <v>-0.21314547619047608</v>
      </c>
      <c r="L228" s="37">
        <f t="shared" si="37"/>
        <v>-0.89154047619047627</v>
      </c>
      <c r="M228" s="37">
        <f t="shared" si="38"/>
        <v>0.32343142857142848</v>
      </c>
      <c r="O228" s="51"/>
      <c r="P228" s="51"/>
      <c r="Q228" s="51"/>
      <c r="R228" s="54"/>
      <c r="S228" s="54"/>
      <c r="T228" s="54"/>
      <c r="U228" s="54"/>
      <c r="V228" s="54"/>
      <c r="W228" s="51"/>
      <c r="X228" s="51"/>
      <c r="Y228" s="51"/>
    </row>
    <row r="229" spans="1:25" s="17" customFormat="1" x14ac:dyDescent="0.2">
      <c r="B229" s="43" t="s">
        <v>114</v>
      </c>
      <c r="C229" s="17" t="s">
        <v>113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f t="shared" si="34"/>
        <v>0</v>
      </c>
      <c r="J229" s="18">
        <f t="shared" si="35"/>
        <v>0</v>
      </c>
      <c r="K229" s="37" t="str">
        <f t="shared" si="36"/>
        <v>NA</v>
      </c>
      <c r="L229" s="37" t="str">
        <f t="shared" si="37"/>
        <v>NA</v>
      </c>
      <c r="M229" s="37" t="str">
        <f t="shared" si="38"/>
        <v>NA</v>
      </c>
      <c r="O229" s="51"/>
      <c r="P229" s="51"/>
      <c r="Q229" s="51"/>
      <c r="R229" s="54"/>
      <c r="S229" s="54"/>
      <c r="T229" s="54"/>
      <c r="U229" s="54"/>
      <c r="V229" s="54"/>
      <c r="W229" s="51"/>
      <c r="X229" s="51"/>
      <c r="Y229" s="51"/>
    </row>
    <row r="230" spans="1:25" s="17" customFormat="1" x14ac:dyDescent="0.2">
      <c r="B230" s="43" t="s">
        <v>269</v>
      </c>
      <c r="C230" s="17" t="s">
        <v>270</v>
      </c>
      <c r="D230" s="18">
        <v>325000</v>
      </c>
      <c r="E230" s="18">
        <v>325000</v>
      </c>
      <c r="F230" s="18">
        <v>49414.6</v>
      </c>
      <c r="G230" s="18">
        <v>355308.66</v>
      </c>
      <c r="H230" s="18">
        <v>0</v>
      </c>
      <c r="I230" s="18">
        <f t="shared" si="34"/>
        <v>355308.66</v>
      </c>
      <c r="J230" s="18">
        <f t="shared" si="35"/>
        <v>-30308.659999999974</v>
      </c>
      <c r="K230" s="37">
        <f t="shared" si="36"/>
        <v>-9.3257415384615308E-2</v>
      </c>
      <c r="L230" s="37">
        <f t="shared" si="37"/>
        <v>-0.84795507692307703</v>
      </c>
      <c r="M230" s="37">
        <f t="shared" si="38"/>
        <v>0.19264445314685322</v>
      </c>
      <c r="O230" s="51"/>
      <c r="P230" s="51"/>
      <c r="Q230" s="51"/>
      <c r="R230" s="54"/>
      <c r="S230" s="54"/>
      <c r="T230" s="54"/>
      <c r="U230" s="54"/>
      <c r="V230" s="54"/>
      <c r="W230" s="51"/>
      <c r="X230" s="51"/>
      <c r="Y230" s="51"/>
    </row>
    <row r="231" spans="1:25" s="17" customFormat="1" x14ac:dyDescent="0.2">
      <c r="B231" s="43" t="s">
        <v>251</v>
      </c>
      <c r="C231" s="17" t="s">
        <v>252</v>
      </c>
      <c r="D231" s="18">
        <v>2172268.34</v>
      </c>
      <c r="E231" s="18">
        <v>2172268.34</v>
      </c>
      <c r="F231" s="18">
        <v>150681.23999999996</v>
      </c>
      <c r="G231" s="18">
        <v>1643108.31</v>
      </c>
      <c r="H231" s="18">
        <v>0</v>
      </c>
      <c r="I231" s="18">
        <f t="shared" si="34"/>
        <v>1643108.31</v>
      </c>
      <c r="J231" s="18">
        <f t="shared" si="35"/>
        <v>529160.0299999998</v>
      </c>
      <c r="K231" s="37">
        <f t="shared" si="36"/>
        <v>0.24359791111258375</v>
      </c>
      <c r="L231" s="37">
        <f t="shared" si="37"/>
        <v>-0.93063414992274851</v>
      </c>
      <c r="M231" s="37">
        <f t="shared" si="38"/>
        <v>-0.17483408485009139</v>
      </c>
      <c r="O231" s="51"/>
      <c r="P231" s="51"/>
      <c r="Q231" s="51"/>
      <c r="R231" s="54"/>
      <c r="S231" s="54"/>
      <c r="T231" s="54"/>
      <c r="U231" s="54"/>
      <c r="V231" s="54"/>
      <c r="W231" s="51"/>
      <c r="X231" s="51"/>
      <c r="Y231" s="51"/>
    </row>
    <row r="232" spans="1:25" s="17" customFormat="1" x14ac:dyDescent="0.2">
      <c r="B232" s="43" t="s">
        <v>127</v>
      </c>
      <c r="C232" s="17" t="s">
        <v>128</v>
      </c>
      <c r="D232" s="18">
        <v>3984388</v>
      </c>
      <c r="E232" s="18">
        <v>3984388</v>
      </c>
      <c r="F232" s="18">
        <v>400977.72000000015</v>
      </c>
      <c r="G232" s="18">
        <v>4454737.7300000004</v>
      </c>
      <c r="H232" s="18">
        <v>0</v>
      </c>
      <c r="I232" s="18">
        <f t="shared" si="34"/>
        <v>4454737.7300000004</v>
      </c>
      <c r="J232" s="18">
        <f t="shared" si="35"/>
        <v>-470349.73000000045</v>
      </c>
      <c r="K232" s="37">
        <f t="shared" si="36"/>
        <v>-0.11804817452517186</v>
      </c>
      <c r="L232" s="37">
        <f t="shared" si="37"/>
        <v>-0.89936278294182193</v>
      </c>
      <c r="M232" s="37">
        <f t="shared" si="38"/>
        <v>0.2196889176638239</v>
      </c>
      <c r="O232" s="51"/>
      <c r="P232" s="51"/>
      <c r="Q232" s="51"/>
      <c r="R232" s="54"/>
      <c r="S232" s="54"/>
      <c r="T232" s="54"/>
      <c r="U232" s="54"/>
      <c r="V232" s="54"/>
      <c r="W232" s="51"/>
      <c r="X232" s="51"/>
      <c r="Y232" s="51"/>
    </row>
    <row r="233" spans="1:25" s="17" customFormat="1" x14ac:dyDescent="0.2">
      <c r="B233" s="43" t="s">
        <v>141</v>
      </c>
      <c r="C233" s="17" t="s">
        <v>142</v>
      </c>
      <c r="D233" s="18">
        <v>1617971.2000000002</v>
      </c>
      <c r="E233" s="18">
        <v>1781175.2</v>
      </c>
      <c r="F233" s="18">
        <v>66350.34</v>
      </c>
      <c r="G233" s="18">
        <v>637509.50999999989</v>
      </c>
      <c r="H233" s="18">
        <v>0</v>
      </c>
      <c r="I233" s="18">
        <f t="shared" si="34"/>
        <v>637509.50999999989</v>
      </c>
      <c r="J233" s="18">
        <f t="shared" si="35"/>
        <v>1143665.69</v>
      </c>
      <c r="K233" s="37">
        <f t="shared" si="36"/>
        <v>0.64208489428777138</v>
      </c>
      <c r="L233" s="37">
        <f t="shared" si="37"/>
        <v>-0.96274912204032481</v>
      </c>
      <c r="M233" s="37">
        <f t="shared" si="38"/>
        <v>-0.60954715740484156</v>
      </c>
      <c r="O233" s="51"/>
      <c r="P233" s="51"/>
      <c r="Q233" s="51"/>
      <c r="R233" s="54"/>
      <c r="S233" s="54"/>
      <c r="T233" s="54"/>
      <c r="U233" s="54"/>
      <c r="V233" s="54"/>
      <c r="W233" s="51"/>
      <c r="X233" s="51"/>
      <c r="Y233" s="51"/>
    </row>
    <row r="234" spans="1:25" s="17" customFormat="1" x14ac:dyDescent="0.2">
      <c r="B234" s="43" t="s">
        <v>233</v>
      </c>
      <c r="C234" s="17" t="s">
        <v>234</v>
      </c>
      <c r="D234" s="18">
        <v>2439222.16</v>
      </c>
      <c r="E234" s="18">
        <v>2439222.16</v>
      </c>
      <c r="F234" s="18">
        <v>64701.58</v>
      </c>
      <c r="G234" s="18">
        <v>644385.81999999995</v>
      </c>
      <c r="H234" s="18">
        <v>0</v>
      </c>
      <c r="I234" s="18">
        <f t="shared" si="34"/>
        <v>644385.81999999995</v>
      </c>
      <c r="J234" s="18">
        <f t="shared" si="35"/>
        <v>1794836.3400000003</v>
      </c>
      <c r="K234" s="37">
        <f t="shared" si="36"/>
        <v>0.73582323473151789</v>
      </c>
      <c r="L234" s="37">
        <f t="shared" si="37"/>
        <v>-0.9734745030358366</v>
      </c>
      <c r="M234" s="37">
        <f t="shared" si="38"/>
        <v>-0.71180716516165587</v>
      </c>
      <c r="O234" s="51"/>
      <c r="P234" s="51"/>
      <c r="Q234" s="51"/>
      <c r="R234" s="54"/>
      <c r="S234" s="54"/>
      <c r="T234" s="54"/>
      <c r="U234" s="54"/>
      <c r="V234" s="54"/>
      <c r="W234" s="51"/>
      <c r="X234" s="51"/>
      <c r="Y234" s="51"/>
    </row>
    <row r="235" spans="1:25" s="17" customFormat="1" x14ac:dyDescent="0.2">
      <c r="B235" s="43" t="s">
        <v>143</v>
      </c>
      <c r="C235" s="17" t="s">
        <v>144</v>
      </c>
      <c r="D235" s="18">
        <v>157250</v>
      </c>
      <c r="E235" s="18">
        <v>157250</v>
      </c>
      <c r="F235" s="18">
        <v>54465.55</v>
      </c>
      <c r="G235" s="18">
        <v>250913.10000000003</v>
      </c>
      <c r="H235" s="18">
        <v>0</v>
      </c>
      <c r="I235" s="18">
        <f t="shared" si="34"/>
        <v>250913.10000000003</v>
      </c>
      <c r="J235" s="18">
        <f t="shared" si="35"/>
        <v>-93663.100000000035</v>
      </c>
      <c r="K235" s="37">
        <f t="shared" si="36"/>
        <v>-0.59563179650238496</v>
      </c>
      <c r="L235" s="37">
        <f t="shared" si="37"/>
        <v>-0.65363720190779018</v>
      </c>
      <c r="M235" s="37">
        <f t="shared" si="38"/>
        <v>0.74068923254805652</v>
      </c>
      <c r="O235" s="51"/>
      <c r="P235" s="51"/>
      <c r="Q235" s="51"/>
      <c r="R235" s="54"/>
      <c r="S235" s="54"/>
      <c r="T235" s="54"/>
      <c r="U235" s="54"/>
      <c r="V235" s="54"/>
      <c r="W235" s="51"/>
      <c r="X235" s="51"/>
      <c r="Y235" s="51"/>
    </row>
    <row r="236" spans="1:25" s="17" customFormat="1" x14ac:dyDescent="0.2">
      <c r="B236" s="43" t="s">
        <v>149</v>
      </c>
      <c r="C236" s="17" t="s">
        <v>150</v>
      </c>
      <c r="D236" s="18">
        <v>1413440</v>
      </c>
      <c r="E236" s="18">
        <v>1413440</v>
      </c>
      <c r="F236" s="18">
        <v>113037.95999999999</v>
      </c>
      <c r="G236" s="18">
        <v>1125849.05</v>
      </c>
      <c r="H236" s="18">
        <v>0</v>
      </c>
      <c r="I236" s="18">
        <f t="shared" si="34"/>
        <v>1125849.05</v>
      </c>
      <c r="J236" s="18">
        <f t="shared" si="35"/>
        <v>287590.94999999995</v>
      </c>
      <c r="K236" s="37">
        <f t="shared" si="36"/>
        <v>0.20346880659950189</v>
      </c>
      <c r="L236" s="37">
        <f t="shared" si="37"/>
        <v>-0.92002634706814579</v>
      </c>
      <c r="M236" s="37">
        <f t="shared" si="38"/>
        <v>-0.13105687992672943</v>
      </c>
      <c r="O236" s="51"/>
      <c r="P236" s="51"/>
      <c r="Q236" s="51"/>
      <c r="R236" s="54"/>
      <c r="S236" s="54"/>
      <c r="T236" s="54"/>
      <c r="U236" s="54"/>
      <c r="V236" s="54"/>
      <c r="W236" s="51"/>
      <c r="X236" s="51"/>
      <c r="Y236" s="51"/>
    </row>
    <row r="237" spans="1:25" s="17" customFormat="1" x14ac:dyDescent="0.2">
      <c r="B237" s="43" t="s">
        <v>151</v>
      </c>
      <c r="C237" s="17" t="s">
        <v>152</v>
      </c>
      <c r="D237" s="18">
        <v>2174821.8300000005</v>
      </c>
      <c r="E237" s="18">
        <v>2174821.8300000005</v>
      </c>
      <c r="F237" s="18">
        <v>139585.40000000011</v>
      </c>
      <c r="G237" s="18">
        <v>1523909.0900000003</v>
      </c>
      <c r="H237" s="18">
        <v>0</v>
      </c>
      <c r="I237" s="18">
        <f t="shared" ref="I237:I496" si="39">SUM(G237:H237)</f>
        <v>1523909.0900000003</v>
      </c>
      <c r="J237" s="18">
        <f t="shared" ref="J237:J496" si="40">E237-I237</f>
        <v>650912.74000000022</v>
      </c>
      <c r="K237" s="37">
        <f t="shared" ref="K237:K496" si="41">IF(E237=0,"NA",J237/E237)</f>
        <v>0.2992947426870366</v>
      </c>
      <c r="L237" s="37">
        <f t="shared" ref="L237:L496" si="42">IF(E237=0,"NA",(  ( F237 - (E237/$L$6)) / (E237/$L$6)))</f>
        <v>-0.93581754694820218</v>
      </c>
      <c r="M237" s="37">
        <f t="shared" ref="M237:M496" si="43">IF(E237=0,"NA",(  ( G237 - ($M$6*(E237/12))) / ($M$6*(E237/12))))</f>
        <v>-0.23559426474949455</v>
      </c>
      <c r="O237" s="51"/>
      <c r="P237" s="51"/>
      <c r="Q237" s="51"/>
      <c r="R237" s="54"/>
      <c r="S237" s="54"/>
      <c r="T237" s="54"/>
      <c r="U237" s="54"/>
      <c r="V237" s="54"/>
      <c r="W237" s="51"/>
      <c r="X237" s="51"/>
      <c r="Y237" s="51"/>
    </row>
    <row r="238" spans="1:25" s="17" customFormat="1" x14ac:dyDescent="0.2">
      <c r="B238" s="43" t="s">
        <v>153</v>
      </c>
      <c r="C238" s="17" t="s">
        <v>154</v>
      </c>
      <c r="D238" s="18">
        <v>800</v>
      </c>
      <c r="E238" s="18">
        <v>800</v>
      </c>
      <c r="F238" s="18">
        <v>0</v>
      </c>
      <c r="G238" s="18">
        <v>0</v>
      </c>
      <c r="H238" s="18">
        <v>0</v>
      </c>
      <c r="I238" s="18">
        <f t="shared" si="39"/>
        <v>0</v>
      </c>
      <c r="J238" s="18">
        <f t="shared" si="40"/>
        <v>800</v>
      </c>
      <c r="K238" s="37">
        <f t="shared" si="41"/>
        <v>1</v>
      </c>
      <c r="L238" s="37">
        <f t="shared" si="42"/>
        <v>-1</v>
      </c>
      <c r="M238" s="37">
        <f t="shared" si="43"/>
        <v>-1</v>
      </c>
      <c r="O238" s="51"/>
      <c r="P238" s="51"/>
      <c r="Q238" s="51"/>
      <c r="R238" s="54"/>
      <c r="S238" s="54"/>
      <c r="T238" s="54"/>
      <c r="U238" s="54"/>
      <c r="V238" s="54"/>
      <c r="W238" s="51"/>
      <c r="X238" s="51"/>
      <c r="Y238" s="51"/>
    </row>
    <row r="239" spans="1:25" s="17" customFormat="1" x14ac:dyDescent="0.2">
      <c r="B239" s="43" t="s">
        <v>271</v>
      </c>
      <c r="C239" s="17" t="s">
        <v>272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39"/>
        <v>0</v>
      </c>
      <c r="J239" s="18">
        <f t="shared" si="40"/>
        <v>0</v>
      </c>
      <c r="K239" s="37" t="str">
        <f t="shared" si="41"/>
        <v>NA</v>
      </c>
      <c r="L239" s="37" t="str">
        <f t="shared" si="42"/>
        <v>NA</v>
      </c>
      <c r="M239" s="37" t="str">
        <f t="shared" si="43"/>
        <v>NA</v>
      </c>
      <c r="O239" s="51"/>
      <c r="P239" s="51"/>
      <c r="Q239" s="51"/>
      <c r="R239" s="54"/>
      <c r="S239" s="54"/>
      <c r="T239" s="54"/>
      <c r="U239" s="54"/>
      <c r="V239" s="54"/>
      <c r="W239" s="51"/>
      <c r="X239" s="51"/>
      <c r="Y239" s="51"/>
    </row>
    <row r="240" spans="1:25" s="17" customFormat="1" x14ac:dyDescent="0.2">
      <c r="B240" s="43" t="s">
        <v>163</v>
      </c>
      <c r="C240" s="17" t="s">
        <v>164</v>
      </c>
      <c r="D240" s="18">
        <v>333608.40999999992</v>
      </c>
      <c r="E240" s="18">
        <v>333608.40999999992</v>
      </c>
      <c r="F240" s="18">
        <v>31260.869999999981</v>
      </c>
      <c r="G240" s="18">
        <v>320544.18999999994</v>
      </c>
      <c r="H240" s="18">
        <v>0</v>
      </c>
      <c r="I240" s="18">
        <f t="shared" si="39"/>
        <v>320544.18999999994</v>
      </c>
      <c r="J240" s="18">
        <f t="shared" si="40"/>
        <v>13064.219999999972</v>
      </c>
      <c r="K240" s="37">
        <f t="shared" si="41"/>
        <v>3.9160343709560487E-2</v>
      </c>
      <c r="L240" s="37">
        <f t="shared" si="42"/>
        <v>-0.90629471840952691</v>
      </c>
      <c r="M240" s="37">
        <f t="shared" si="43"/>
        <v>4.8188715953206875E-2</v>
      </c>
      <c r="O240" s="51"/>
      <c r="P240" s="51"/>
      <c r="Q240" s="51"/>
      <c r="R240" s="54"/>
      <c r="S240" s="54"/>
      <c r="T240" s="54"/>
      <c r="U240" s="54"/>
      <c r="V240" s="54"/>
      <c r="W240" s="51"/>
      <c r="X240" s="51"/>
      <c r="Y240" s="51"/>
    </row>
    <row r="241" spans="2:25" s="17" customFormat="1" ht="12" customHeight="1" x14ac:dyDescent="0.2">
      <c r="B241" s="43" t="s">
        <v>165</v>
      </c>
      <c r="C241" s="17" t="s">
        <v>166</v>
      </c>
      <c r="D241" s="18">
        <v>1727381.28</v>
      </c>
      <c r="E241" s="18">
        <v>1809679.37</v>
      </c>
      <c r="F241" s="18">
        <v>2400</v>
      </c>
      <c r="G241" s="18">
        <v>193727.16999999998</v>
      </c>
      <c r="H241" s="18">
        <v>100403.71</v>
      </c>
      <c r="I241" s="18">
        <f t="shared" si="39"/>
        <v>294130.88</v>
      </c>
      <c r="J241" s="18">
        <f t="shared" si="40"/>
        <v>1515548.4900000002</v>
      </c>
      <c r="K241" s="37">
        <f t="shared" si="41"/>
        <v>0.8374679598629674</v>
      </c>
      <c r="L241" s="37">
        <f t="shared" si="42"/>
        <v>-0.99867379822095226</v>
      </c>
      <c r="M241" s="37">
        <f t="shared" si="43"/>
        <v>-0.88321758295277975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273</v>
      </c>
      <c r="C242" s="17" t="s">
        <v>578</v>
      </c>
      <c r="D242" s="18">
        <v>22500000</v>
      </c>
      <c r="E242" s="18">
        <v>22666000</v>
      </c>
      <c r="F242" s="18">
        <v>160000</v>
      </c>
      <c r="G242" s="18">
        <v>22660000</v>
      </c>
      <c r="H242" s="18">
        <v>0</v>
      </c>
      <c r="I242" s="18">
        <f t="shared" si="39"/>
        <v>22660000</v>
      </c>
      <c r="J242" s="18">
        <f t="shared" si="40"/>
        <v>6000</v>
      </c>
      <c r="K242" s="37">
        <f t="shared" si="41"/>
        <v>2.6471366804906027E-4</v>
      </c>
      <c r="L242" s="37">
        <f t="shared" si="42"/>
        <v>-0.9929409688520251</v>
      </c>
      <c r="M242" s="37">
        <f t="shared" si="43"/>
        <v>9.0620312362128433E-2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167</v>
      </c>
      <c r="C243" s="17" t="s">
        <v>168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f t="shared" si="39"/>
        <v>0</v>
      </c>
      <c r="J243" s="18">
        <f t="shared" si="40"/>
        <v>0</v>
      </c>
      <c r="K243" s="37" t="str">
        <f t="shared" si="41"/>
        <v>NA</v>
      </c>
      <c r="L243" s="37" t="str">
        <f t="shared" si="42"/>
        <v>NA</v>
      </c>
      <c r="M243" s="37" t="str">
        <f t="shared" si="43"/>
        <v>NA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274</v>
      </c>
      <c r="C244" s="17" t="s">
        <v>275</v>
      </c>
      <c r="D244" s="18">
        <v>270000</v>
      </c>
      <c r="E244" s="18">
        <v>270000</v>
      </c>
      <c r="F244" s="18">
        <v>20786</v>
      </c>
      <c r="G244" s="18">
        <v>267406.25</v>
      </c>
      <c r="H244" s="18">
        <v>2593.5</v>
      </c>
      <c r="I244" s="18">
        <f t="shared" ref="I244:I481" si="44">SUM(G244:H244)</f>
        <v>269999.75</v>
      </c>
      <c r="J244" s="18">
        <f t="shared" ref="J244:J481" si="45">E244-I244</f>
        <v>0.25</v>
      </c>
      <c r="K244" s="37">
        <f t="shared" ref="K244:K481" si="46">IF(E244=0,"NA",J244/E244)</f>
        <v>9.2592592592592594E-7</v>
      </c>
      <c r="L244" s="37">
        <f t="shared" ref="L244:L481" si="47">IF(E244=0,"NA",(  ( F244 - (E244/$L$6)) / (E244/$L$6)))</f>
        <v>-0.92301481481481484</v>
      </c>
      <c r="M244" s="37">
        <f t="shared" ref="M244:M481" si="48">IF(E244=0,"NA",(  ( G244 - ($M$6*(E244/12))) / ($M$6*(E244/12))))</f>
        <v>8.0429292929292934E-2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239</v>
      </c>
      <c r="C245" s="17" t="s">
        <v>240</v>
      </c>
      <c r="D245" s="18">
        <v>3000000</v>
      </c>
      <c r="E245" s="18">
        <v>2986000</v>
      </c>
      <c r="F245" s="18">
        <v>201780.75</v>
      </c>
      <c r="G245" s="18">
        <v>1809411.82</v>
      </c>
      <c r="H245" s="18">
        <v>559810.14</v>
      </c>
      <c r="I245" s="18">
        <f t="shared" si="44"/>
        <v>2369221.96</v>
      </c>
      <c r="J245" s="18">
        <f t="shared" si="45"/>
        <v>616778.04</v>
      </c>
      <c r="K245" s="37">
        <f t="shared" si="46"/>
        <v>0.20655661085063631</v>
      </c>
      <c r="L245" s="37">
        <f t="shared" si="47"/>
        <v>-0.93242439718687209</v>
      </c>
      <c r="M245" s="37">
        <f t="shared" si="48"/>
        <v>-0.33894715216464721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177</v>
      </c>
      <c r="C246" s="17" t="s">
        <v>178</v>
      </c>
      <c r="D246" s="18">
        <v>0</v>
      </c>
      <c r="E246" s="18">
        <v>50000</v>
      </c>
      <c r="F246" s="18">
        <v>1000</v>
      </c>
      <c r="G246" s="18">
        <v>30679.87</v>
      </c>
      <c r="H246" s="18">
        <v>0</v>
      </c>
      <c r="I246" s="18">
        <f t="shared" si="44"/>
        <v>30679.87</v>
      </c>
      <c r="J246" s="18">
        <f t="shared" si="45"/>
        <v>19320.13</v>
      </c>
      <c r="K246" s="37">
        <f t="shared" si="46"/>
        <v>0.38640260000000004</v>
      </c>
      <c r="L246" s="37">
        <f t="shared" si="47"/>
        <v>-0.98</v>
      </c>
      <c r="M246" s="37">
        <f t="shared" si="48"/>
        <v>-0.33062101818181822</v>
      </c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2:25" s="17" customFormat="1" ht="12" customHeight="1" x14ac:dyDescent="0.2">
      <c r="B247" s="43" t="s">
        <v>276</v>
      </c>
      <c r="C247" s="17" t="s">
        <v>277</v>
      </c>
      <c r="D247" s="18">
        <v>1710</v>
      </c>
      <c r="E247" s="18">
        <v>1710</v>
      </c>
      <c r="F247" s="18">
        <v>0</v>
      </c>
      <c r="G247" s="18">
        <v>0</v>
      </c>
      <c r="H247" s="18">
        <v>0</v>
      </c>
      <c r="I247" s="18">
        <f t="shared" si="44"/>
        <v>0</v>
      </c>
      <c r="J247" s="18">
        <f t="shared" si="45"/>
        <v>1710</v>
      </c>
      <c r="K247" s="37">
        <f t="shared" si="46"/>
        <v>1</v>
      </c>
      <c r="L247" s="37">
        <f t="shared" si="47"/>
        <v>-1</v>
      </c>
      <c r="M247" s="37">
        <f t="shared" si="48"/>
        <v>-1</v>
      </c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2:25" s="17" customFormat="1" ht="12" customHeight="1" x14ac:dyDescent="0.2">
      <c r="B248" s="43" t="s">
        <v>179</v>
      </c>
      <c r="C248" s="17" t="s">
        <v>180</v>
      </c>
      <c r="D248" s="18">
        <v>7140</v>
      </c>
      <c r="E248" s="18">
        <v>7140</v>
      </c>
      <c r="F248" s="18">
        <v>0</v>
      </c>
      <c r="G248" s="18">
        <v>32.799999999999997</v>
      </c>
      <c r="H248" s="18">
        <v>0</v>
      </c>
      <c r="I248" s="18">
        <f t="shared" si="44"/>
        <v>32.799999999999997</v>
      </c>
      <c r="J248" s="18">
        <f t="shared" si="45"/>
        <v>7107.2</v>
      </c>
      <c r="K248" s="37">
        <f t="shared" si="46"/>
        <v>0.99540616246498592</v>
      </c>
      <c r="L248" s="37">
        <f t="shared" si="47"/>
        <v>-1</v>
      </c>
      <c r="M248" s="37">
        <f t="shared" si="48"/>
        <v>-0.99498854087089383</v>
      </c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2:25" s="17" customFormat="1" ht="12" customHeight="1" x14ac:dyDescent="0.2">
      <c r="B249" s="43" t="s">
        <v>181</v>
      </c>
      <c r="C249" s="17" t="s">
        <v>182</v>
      </c>
      <c r="D249" s="18">
        <v>1000</v>
      </c>
      <c r="E249" s="18">
        <v>584.5</v>
      </c>
      <c r="F249" s="18">
        <v>0</v>
      </c>
      <c r="G249" s="18">
        <v>270</v>
      </c>
      <c r="H249" s="18">
        <v>0</v>
      </c>
      <c r="I249" s="18">
        <f t="shared" si="44"/>
        <v>270</v>
      </c>
      <c r="J249" s="18">
        <f t="shared" si="45"/>
        <v>314.5</v>
      </c>
      <c r="K249" s="37">
        <f t="shared" si="46"/>
        <v>0.53806672369546626</v>
      </c>
      <c r="L249" s="37">
        <f t="shared" si="47"/>
        <v>-1</v>
      </c>
      <c r="M249" s="37">
        <f t="shared" si="48"/>
        <v>-0.49607278948596323</v>
      </c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2:25" s="17" customFormat="1" ht="12" customHeight="1" x14ac:dyDescent="0.2">
      <c r="B250" s="43" t="s">
        <v>185</v>
      </c>
      <c r="C250" s="17" t="s">
        <v>186</v>
      </c>
      <c r="D250" s="18">
        <v>29249</v>
      </c>
      <c r="E250" s="18">
        <v>29249</v>
      </c>
      <c r="F250" s="18">
        <v>3575.69</v>
      </c>
      <c r="G250" s="18">
        <v>6910.75</v>
      </c>
      <c r="H250" s="18">
        <v>0</v>
      </c>
      <c r="I250" s="18">
        <f t="shared" si="44"/>
        <v>6910.75</v>
      </c>
      <c r="J250" s="18">
        <f t="shared" si="45"/>
        <v>22338.25</v>
      </c>
      <c r="K250" s="37">
        <f t="shared" si="46"/>
        <v>0.76372696502444526</v>
      </c>
      <c r="L250" s="37">
        <f t="shared" si="47"/>
        <v>-0.87775000854730079</v>
      </c>
      <c r="M250" s="37">
        <f t="shared" si="48"/>
        <v>-0.74224759820848574</v>
      </c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2:25" s="17" customFormat="1" ht="12" customHeight="1" x14ac:dyDescent="0.2">
      <c r="B251" s="43" t="s">
        <v>278</v>
      </c>
      <c r="C251" s="17" t="s">
        <v>279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f t="shared" si="44"/>
        <v>0</v>
      </c>
      <c r="J251" s="18">
        <f t="shared" si="45"/>
        <v>0</v>
      </c>
      <c r="K251" s="37" t="str">
        <f t="shared" si="46"/>
        <v>NA</v>
      </c>
      <c r="L251" s="37" t="str">
        <f t="shared" si="47"/>
        <v>NA</v>
      </c>
      <c r="M251" s="37" t="str">
        <f t="shared" si="48"/>
        <v>NA</v>
      </c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2:25" s="17" customFormat="1" ht="12" customHeight="1" x14ac:dyDescent="0.2">
      <c r="B252" s="43" t="s">
        <v>280</v>
      </c>
      <c r="C252" s="17" t="s">
        <v>281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44"/>
        <v>0</v>
      </c>
      <c r="J252" s="18">
        <f t="shared" si="45"/>
        <v>0</v>
      </c>
      <c r="K252" s="37" t="str">
        <f t="shared" si="46"/>
        <v>NA</v>
      </c>
      <c r="L252" s="37" t="str">
        <f t="shared" si="47"/>
        <v>NA</v>
      </c>
      <c r="M252" s="37" t="str">
        <f t="shared" si="48"/>
        <v>NA</v>
      </c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2:25" s="17" customFormat="1" ht="12" customHeight="1" x14ac:dyDescent="0.2">
      <c r="B253" s="43" t="s">
        <v>282</v>
      </c>
      <c r="C253" s="17" t="s">
        <v>283</v>
      </c>
      <c r="D253" s="18">
        <v>8000</v>
      </c>
      <c r="E253" s="18">
        <v>3595.34</v>
      </c>
      <c r="F253" s="18">
        <v>0</v>
      </c>
      <c r="G253" s="18">
        <v>3595.34</v>
      </c>
      <c r="H253" s="18">
        <v>0</v>
      </c>
      <c r="I253" s="18">
        <f t="shared" si="44"/>
        <v>3595.34</v>
      </c>
      <c r="J253" s="18">
        <f t="shared" si="45"/>
        <v>0</v>
      </c>
      <c r="K253" s="37">
        <f t="shared" si="46"/>
        <v>0</v>
      </c>
      <c r="L253" s="37">
        <f t="shared" si="47"/>
        <v>-1</v>
      </c>
      <c r="M253" s="37">
        <f t="shared" si="48"/>
        <v>9.0909090909090912E-2</v>
      </c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2:25" s="17" customFormat="1" ht="12" customHeight="1" x14ac:dyDescent="0.2">
      <c r="B254" s="43" t="s">
        <v>284</v>
      </c>
      <c r="C254" s="17" t="s">
        <v>285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f t="shared" si="44"/>
        <v>0</v>
      </c>
      <c r="J254" s="18">
        <f t="shared" si="45"/>
        <v>0</v>
      </c>
      <c r="K254" s="37" t="str">
        <f t="shared" si="46"/>
        <v>NA</v>
      </c>
      <c r="L254" s="37" t="str">
        <f t="shared" si="47"/>
        <v>NA</v>
      </c>
      <c r="M254" s="37" t="str">
        <f t="shared" si="48"/>
        <v>NA</v>
      </c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2:25" s="17" customFormat="1" ht="12" customHeight="1" x14ac:dyDescent="0.2">
      <c r="B255" s="43" t="s">
        <v>286</v>
      </c>
      <c r="C255" s="17" t="s">
        <v>287</v>
      </c>
      <c r="D255" s="18">
        <v>8000</v>
      </c>
      <c r="E255" s="18">
        <v>8000</v>
      </c>
      <c r="F255" s="18">
        <v>-104.3</v>
      </c>
      <c r="G255" s="18">
        <v>885</v>
      </c>
      <c r="H255" s="18">
        <v>0</v>
      </c>
      <c r="I255" s="18">
        <f t="shared" si="44"/>
        <v>885</v>
      </c>
      <c r="J255" s="18">
        <f t="shared" si="45"/>
        <v>7115</v>
      </c>
      <c r="K255" s="37">
        <f t="shared" si="46"/>
        <v>0.88937500000000003</v>
      </c>
      <c r="L255" s="37">
        <f t="shared" si="47"/>
        <v>-1.0130375</v>
      </c>
      <c r="M255" s="37">
        <f t="shared" si="48"/>
        <v>-0.87931818181818178</v>
      </c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2:25" s="17" customFormat="1" ht="12" customHeight="1" x14ac:dyDescent="0.2">
      <c r="B256" s="43" t="s">
        <v>288</v>
      </c>
      <c r="C256" s="17" t="s">
        <v>289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f t="shared" si="44"/>
        <v>0</v>
      </c>
      <c r="J256" s="18">
        <f t="shared" si="45"/>
        <v>0</v>
      </c>
      <c r="K256" s="37" t="str">
        <f t="shared" si="46"/>
        <v>NA</v>
      </c>
      <c r="L256" s="37" t="str">
        <f t="shared" si="47"/>
        <v>NA</v>
      </c>
      <c r="M256" s="37" t="str">
        <f t="shared" si="48"/>
        <v>NA</v>
      </c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2:25" s="17" customFormat="1" ht="12" customHeight="1" x14ac:dyDescent="0.2">
      <c r="B257" s="43" t="s">
        <v>290</v>
      </c>
      <c r="C257" s="17" t="s">
        <v>291</v>
      </c>
      <c r="D257" s="18">
        <v>8000</v>
      </c>
      <c r="E257" s="18">
        <v>8000</v>
      </c>
      <c r="F257" s="18">
        <v>179.15</v>
      </c>
      <c r="G257" s="18">
        <v>2002.28</v>
      </c>
      <c r="H257" s="18">
        <v>0</v>
      </c>
      <c r="I257" s="18">
        <f t="shared" si="44"/>
        <v>2002.28</v>
      </c>
      <c r="J257" s="18">
        <f t="shared" si="45"/>
        <v>5997.72</v>
      </c>
      <c r="K257" s="37">
        <f t="shared" si="46"/>
        <v>0.74971500000000002</v>
      </c>
      <c r="L257" s="37">
        <f t="shared" si="47"/>
        <v>-0.97760625000000001</v>
      </c>
      <c r="M257" s="37">
        <f t="shared" si="48"/>
        <v>-0.72696181818181815</v>
      </c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2:25" s="17" customFormat="1" ht="12" customHeight="1" x14ac:dyDescent="0.2">
      <c r="B258" s="43" t="s">
        <v>292</v>
      </c>
      <c r="C258" s="17" t="s">
        <v>293</v>
      </c>
      <c r="D258" s="18">
        <v>8000</v>
      </c>
      <c r="E258" s="18">
        <v>8000</v>
      </c>
      <c r="F258" s="18">
        <v>60.26</v>
      </c>
      <c r="G258" s="18">
        <v>1929.69</v>
      </c>
      <c r="H258" s="18">
        <v>0</v>
      </c>
      <c r="I258" s="18">
        <f t="shared" si="44"/>
        <v>1929.69</v>
      </c>
      <c r="J258" s="18">
        <f t="shared" si="45"/>
        <v>6070.3099999999995</v>
      </c>
      <c r="K258" s="37">
        <f t="shared" si="46"/>
        <v>0.7587887499999999</v>
      </c>
      <c r="L258" s="37">
        <f t="shared" si="47"/>
        <v>-0.99246749999999995</v>
      </c>
      <c r="M258" s="37">
        <f t="shared" si="48"/>
        <v>-0.73686045454545457</v>
      </c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2:25" s="17" customFormat="1" ht="12" customHeight="1" x14ac:dyDescent="0.2">
      <c r="B259" s="43" t="s">
        <v>294</v>
      </c>
      <c r="C259" s="17" t="s">
        <v>295</v>
      </c>
      <c r="D259" s="18">
        <v>8000</v>
      </c>
      <c r="E259" s="18">
        <v>8000</v>
      </c>
      <c r="F259" s="18">
        <v>424.26</v>
      </c>
      <c r="G259" s="18">
        <v>4338.05</v>
      </c>
      <c r="H259" s="18">
        <v>0</v>
      </c>
      <c r="I259" s="18">
        <f t="shared" si="44"/>
        <v>4338.05</v>
      </c>
      <c r="J259" s="18">
        <f t="shared" si="45"/>
        <v>3661.95</v>
      </c>
      <c r="K259" s="37">
        <f t="shared" si="46"/>
        <v>0.45774375</v>
      </c>
      <c r="L259" s="37">
        <f t="shared" si="47"/>
        <v>-0.94696749999999996</v>
      </c>
      <c r="M259" s="37">
        <f t="shared" si="48"/>
        <v>-0.40844772727272721</v>
      </c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2:25" s="17" customFormat="1" ht="12" customHeight="1" x14ac:dyDescent="0.2">
      <c r="B260" s="43" t="s">
        <v>296</v>
      </c>
      <c r="C260" s="17" t="s">
        <v>297</v>
      </c>
      <c r="D260" s="18">
        <v>8000</v>
      </c>
      <c r="E260" s="18">
        <v>8000</v>
      </c>
      <c r="F260" s="18">
        <v>60.26</v>
      </c>
      <c r="G260" s="18">
        <v>182.09</v>
      </c>
      <c r="H260" s="18">
        <v>0</v>
      </c>
      <c r="I260" s="18">
        <f t="shared" si="44"/>
        <v>182.09</v>
      </c>
      <c r="J260" s="18">
        <f t="shared" si="45"/>
        <v>7817.91</v>
      </c>
      <c r="K260" s="37">
        <f t="shared" si="46"/>
        <v>0.97723874999999993</v>
      </c>
      <c r="L260" s="37">
        <f t="shared" si="47"/>
        <v>-0.99246749999999995</v>
      </c>
      <c r="M260" s="37">
        <f t="shared" si="48"/>
        <v>-0.97516954545454548</v>
      </c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2:25" s="17" customFormat="1" ht="12" customHeight="1" x14ac:dyDescent="0.2">
      <c r="B261" s="43" t="s">
        <v>298</v>
      </c>
      <c r="C261" s="17" t="s">
        <v>299</v>
      </c>
      <c r="D261" s="18">
        <v>8000</v>
      </c>
      <c r="E261" s="18">
        <v>8000</v>
      </c>
      <c r="F261" s="18">
        <v>1941.2</v>
      </c>
      <c r="G261" s="18">
        <v>3057.92</v>
      </c>
      <c r="H261" s="18">
        <v>0</v>
      </c>
      <c r="I261" s="18">
        <f t="shared" si="44"/>
        <v>3057.92</v>
      </c>
      <c r="J261" s="18">
        <f t="shared" si="45"/>
        <v>4942.08</v>
      </c>
      <c r="K261" s="37">
        <f t="shared" si="46"/>
        <v>0.61775999999999998</v>
      </c>
      <c r="L261" s="37">
        <f t="shared" si="47"/>
        <v>-0.75734999999999997</v>
      </c>
      <c r="M261" s="37">
        <f t="shared" si="48"/>
        <v>-0.58301090909090902</v>
      </c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2:25" s="17" customFormat="1" ht="12" customHeight="1" x14ac:dyDescent="0.2">
      <c r="B262" s="43" t="s">
        <v>300</v>
      </c>
      <c r="C262" s="17" t="s">
        <v>301</v>
      </c>
      <c r="D262" s="18">
        <v>0</v>
      </c>
      <c r="E262" s="18">
        <v>4404.0600000000004</v>
      </c>
      <c r="F262" s="18">
        <v>60.26</v>
      </c>
      <c r="G262" s="18">
        <v>197.09</v>
      </c>
      <c r="H262" s="18">
        <v>0</v>
      </c>
      <c r="I262" s="18">
        <f t="shared" si="44"/>
        <v>197.09</v>
      </c>
      <c r="J262" s="18">
        <f t="shared" si="45"/>
        <v>4206.97</v>
      </c>
      <c r="K262" s="37">
        <f t="shared" si="46"/>
        <v>0.95524811196941006</v>
      </c>
      <c r="L262" s="37">
        <f t="shared" si="47"/>
        <v>-0.98631717097405569</v>
      </c>
      <c r="M262" s="37">
        <f t="shared" si="48"/>
        <v>-0.9511797585120837</v>
      </c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2:25" s="17" customFormat="1" ht="12" customHeight="1" x14ac:dyDescent="0.2">
      <c r="B263" s="43" t="s">
        <v>302</v>
      </c>
      <c r="C263" s="17" t="s">
        <v>303</v>
      </c>
      <c r="D263" s="18">
        <v>28000</v>
      </c>
      <c r="E263" s="18">
        <v>28000</v>
      </c>
      <c r="F263" s="18">
        <v>6444.68</v>
      </c>
      <c r="G263" s="18">
        <v>13983.29</v>
      </c>
      <c r="H263" s="18">
        <v>0</v>
      </c>
      <c r="I263" s="18">
        <f t="shared" si="44"/>
        <v>13983.29</v>
      </c>
      <c r="J263" s="18">
        <f t="shared" si="45"/>
        <v>14016.71</v>
      </c>
      <c r="K263" s="37">
        <f t="shared" si="46"/>
        <v>0.50059678571428567</v>
      </c>
      <c r="L263" s="37">
        <f t="shared" si="47"/>
        <v>-0.7698328571428571</v>
      </c>
      <c r="M263" s="37">
        <f t="shared" si="48"/>
        <v>-0.45519649350649349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2:25" s="17" customFormat="1" ht="12" customHeight="1" x14ac:dyDescent="0.2">
      <c r="B264" s="43" t="s">
        <v>191</v>
      </c>
      <c r="C264" s="17" t="s">
        <v>192</v>
      </c>
      <c r="D264" s="18">
        <v>412829</v>
      </c>
      <c r="E264" s="18">
        <v>289799.63</v>
      </c>
      <c r="F264" s="18">
        <v>16276.44</v>
      </c>
      <c r="G264" s="18">
        <v>118221.40999999999</v>
      </c>
      <c r="H264" s="18">
        <v>25880.149999999998</v>
      </c>
      <c r="I264" s="18">
        <f t="shared" si="44"/>
        <v>144101.56</v>
      </c>
      <c r="J264" s="18">
        <f t="shared" si="45"/>
        <v>145698.07</v>
      </c>
      <c r="K264" s="37">
        <f t="shared" si="46"/>
        <v>0.50275450662238597</v>
      </c>
      <c r="L264" s="37">
        <f t="shared" si="47"/>
        <v>-0.94383553905848672</v>
      </c>
      <c r="M264" s="37">
        <f t="shared" si="48"/>
        <v>-0.55497247905702685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2:25" s="17" customFormat="1" ht="12" customHeight="1" x14ac:dyDescent="0.2">
      <c r="B265" s="43" t="s">
        <v>193</v>
      </c>
      <c r="C265" s="17" t="s">
        <v>194</v>
      </c>
      <c r="D265" s="18">
        <v>9500</v>
      </c>
      <c r="E265" s="18">
        <v>45079</v>
      </c>
      <c r="F265" s="18">
        <v>3904.17</v>
      </c>
      <c r="G265" s="18">
        <v>18312.13</v>
      </c>
      <c r="H265" s="18">
        <v>19242.47</v>
      </c>
      <c r="I265" s="18">
        <f t="shared" si="44"/>
        <v>37554.600000000006</v>
      </c>
      <c r="J265" s="18">
        <f t="shared" si="45"/>
        <v>7524.3999999999942</v>
      </c>
      <c r="K265" s="37">
        <f t="shared" si="46"/>
        <v>0.16691585882561713</v>
      </c>
      <c r="L265" s="37">
        <f t="shared" si="47"/>
        <v>-0.91339271057476878</v>
      </c>
      <c r="M265" s="37">
        <f t="shared" si="48"/>
        <v>-0.5568475544952397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2:25" s="17" customFormat="1" x14ac:dyDescent="0.2">
      <c r="B266" s="43" t="s">
        <v>195</v>
      </c>
      <c r="C266" s="17" t="s">
        <v>196</v>
      </c>
      <c r="D266" s="18">
        <v>121534</v>
      </c>
      <c r="E266" s="18">
        <v>121534</v>
      </c>
      <c r="F266" s="18">
        <v>48500</v>
      </c>
      <c r="G266" s="18">
        <v>48500</v>
      </c>
      <c r="H266" s="18">
        <v>605.36</v>
      </c>
      <c r="I266" s="18">
        <f t="shared" si="44"/>
        <v>49105.36</v>
      </c>
      <c r="J266" s="18">
        <f t="shared" si="45"/>
        <v>72428.639999999999</v>
      </c>
      <c r="K266" s="37">
        <f t="shared" si="46"/>
        <v>0.59595372488357168</v>
      </c>
      <c r="L266" s="37">
        <f t="shared" si="47"/>
        <v>-0.60093471785673147</v>
      </c>
      <c r="M266" s="37">
        <f t="shared" si="48"/>
        <v>-0.56465605584370704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2:25" s="17" customFormat="1" x14ac:dyDescent="0.2">
      <c r="B267" s="43" t="s">
        <v>197</v>
      </c>
      <c r="C267" s="17" t="s">
        <v>198</v>
      </c>
      <c r="D267" s="18">
        <v>83000</v>
      </c>
      <c r="E267" s="18">
        <v>115750.37</v>
      </c>
      <c r="F267" s="18">
        <v>2837.5</v>
      </c>
      <c r="G267" s="18">
        <v>3245.67</v>
      </c>
      <c r="H267" s="18">
        <v>27365</v>
      </c>
      <c r="I267" s="18">
        <f t="shared" si="44"/>
        <v>30610.67</v>
      </c>
      <c r="J267" s="18">
        <f t="shared" si="45"/>
        <v>85139.7</v>
      </c>
      <c r="K267" s="37">
        <f t="shared" si="46"/>
        <v>0.73554581294210986</v>
      </c>
      <c r="L267" s="37">
        <f t="shared" si="47"/>
        <v>-0.97548603948307033</v>
      </c>
      <c r="M267" s="37">
        <f t="shared" si="48"/>
        <v>-0.96941062988316229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2:25" s="17" customFormat="1" x14ac:dyDescent="0.2">
      <c r="B268" s="43" t="s">
        <v>199</v>
      </c>
      <c r="C268" s="17" t="s">
        <v>200</v>
      </c>
      <c r="D268" s="18">
        <v>29600</v>
      </c>
      <c r="E268" s="18">
        <v>53700</v>
      </c>
      <c r="F268" s="18">
        <v>2050</v>
      </c>
      <c r="G268" s="18">
        <v>13491.25</v>
      </c>
      <c r="H268" s="18">
        <v>3140</v>
      </c>
      <c r="I268" s="18">
        <f t="shared" si="44"/>
        <v>16631.25</v>
      </c>
      <c r="J268" s="18">
        <f t="shared" si="45"/>
        <v>37068.75</v>
      </c>
      <c r="K268" s="37">
        <f t="shared" si="46"/>
        <v>0.6902932960893855</v>
      </c>
      <c r="L268" s="37">
        <f t="shared" si="47"/>
        <v>-0.96182495344506513</v>
      </c>
      <c r="M268" s="37">
        <f t="shared" si="48"/>
        <v>-0.72592686642965976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2:25" s="17" customFormat="1" x14ac:dyDescent="0.2">
      <c r="B269" s="43" t="s">
        <v>205</v>
      </c>
      <c r="C269" s="17" t="s">
        <v>206</v>
      </c>
      <c r="D269" s="18">
        <v>500</v>
      </c>
      <c r="E269" s="18">
        <v>915.5</v>
      </c>
      <c r="F269" s="18">
        <v>-415.5</v>
      </c>
      <c r="G269" s="18">
        <v>0</v>
      </c>
      <c r="H269" s="18">
        <v>0</v>
      </c>
      <c r="I269" s="18">
        <f t="shared" si="44"/>
        <v>0</v>
      </c>
      <c r="J269" s="18">
        <f t="shared" si="45"/>
        <v>915.5</v>
      </c>
      <c r="K269" s="37">
        <f t="shared" si="46"/>
        <v>1</v>
      </c>
      <c r="L269" s="37">
        <f t="shared" si="47"/>
        <v>-1.4538503549972692</v>
      </c>
      <c r="M269" s="37">
        <f t="shared" si="48"/>
        <v>-1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2:25" s="17" customFormat="1" x14ac:dyDescent="0.2">
      <c r="B270" s="43" t="s">
        <v>211</v>
      </c>
      <c r="C270" s="17" t="s">
        <v>212</v>
      </c>
      <c r="D270" s="18">
        <v>15787</v>
      </c>
      <c r="E270" s="18">
        <v>12368.74</v>
      </c>
      <c r="F270" s="18">
        <v>0</v>
      </c>
      <c r="G270" s="18">
        <v>81.739999999999995</v>
      </c>
      <c r="H270" s="18">
        <v>0</v>
      </c>
      <c r="I270" s="18">
        <f t="shared" si="44"/>
        <v>81.739999999999995</v>
      </c>
      <c r="J270" s="18">
        <f t="shared" si="45"/>
        <v>12287</v>
      </c>
      <c r="K270" s="37">
        <f t="shared" si="46"/>
        <v>0.99339140445995311</v>
      </c>
      <c r="L270" s="37">
        <f t="shared" si="47"/>
        <v>-1</v>
      </c>
      <c r="M270" s="37">
        <f t="shared" si="48"/>
        <v>-0.99279062304722154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2:25" s="17" customFormat="1" x14ac:dyDescent="0.2">
      <c r="B271" s="43" t="s">
        <v>213</v>
      </c>
      <c r="C271" s="17" t="s">
        <v>214</v>
      </c>
      <c r="D271" s="18">
        <v>21000</v>
      </c>
      <c r="E271" s="18">
        <v>21000</v>
      </c>
      <c r="F271" s="18">
        <v>0</v>
      </c>
      <c r="G271" s="18">
        <v>0</v>
      </c>
      <c r="H271" s="18">
        <v>0</v>
      </c>
      <c r="I271" s="18">
        <f t="shared" si="44"/>
        <v>0</v>
      </c>
      <c r="J271" s="18">
        <f t="shared" si="45"/>
        <v>21000</v>
      </c>
      <c r="K271" s="37">
        <f t="shared" si="46"/>
        <v>1</v>
      </c>
      <c r="L271" s="37">
        <f t="shared" si="47"/>
        <v>-1</v>
      </c>
      <c r="M271" s="37">
        <f t="shared" si="48"/>
        <v>-1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2:25" s="17" customFormat="1" x14ac:dyDescent="0.2">
      <c r="B272" s="43" t="s">
        <v>247</v>
      </c>
      <c r="C272" s="17" t="s">
        <v>248</v>
      </c>
      <c r="D272" s="18">
        <v>4500</v>
      </c>
      <c r="E272" s="18">
        <v>4500</v>
      </c>
      <c r="F272" s="18">
        <v>0</v>
      </c>
      <c r="G272" s="18">
        <v>0</v>
      </c>
      <c r="H272" s="18">
        <v>0</v>
      </c>
      <c r="I272" s="18">
        <f t="shared" si="44"/>
        <v>0</v>
      </c>
      <c r="J272" s="18">
        <f t="shared" si="45"/>
        <v>4500</v>
      </c>
      <c r="K272" s="37">
        <f t="shared" si="46"/>
        <v>1</v>
      </c>
      <c r="L272" s="37">
        <f t="shared" si="47"/>
        <v>-1</v>
      </c>
      <c r="M272" s="37">
        <f t="shared" si="48"/>
        <v>-1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1:25" s="17" customFormat="1" x14ac:dyDescent="0.2">
      <c r="B273" s="43" t="s">
        <v>215</v>
      </c>
      <c r="C273" s="17" t="s">
        <v>216</v>
      </c>
      <c r="D273" s="18">
        <v>111946</v>
      </c>
      <c r="E273" s="18">
        <v>108946</v>
      </c>
      <c r="F273" s="18">
        <v>2640</v>
      </c>
      <c r="G273" s="18">
        <v>92028.06</v>
      </c>
      <c r="H273" s="18">
        <v>19.12</v>
      </c>
      <c r="I273" s="18">
        <f t="shared" si="44"/>
        <v>92047.18</v>
      </c>
      <c r="J273" s="18">
        <f t="shared" si="45"/>
        <v>16898.820000000007</v>
      </c>
      <c r="K273" s="37">
        <f t="shared" si="46"/>
        <v>0.1551118902942743</v>
      </c>
      <c r="L273" s="37">
        <f t="shared" si="47"/>
        <v>-0.97576781157637726</v>
      </c>
      <c r="M273" s="37">
        <f t="shared" si="48"/>
        <v>-7.8495334636175126E-2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1:25" s="17" customFormat="1" x14ac:dyDescent="0.2">
      <c r="B274" s="43" t="s">
        <v>217</v>
      </c>
      <c r="C274" s="17" t="s">
        <v>218</v>
      </c>
      <c r="D274" s="18">
        <v>1000000</v>
      </c>
      <c r="E274" s="18">
        <v>76624</v>
      </c>
      <c r="F274" s="18">
        <v>0</v>
      </c>
      <c r="G274" s="18">
        <v>0</v>
      </c>
      <c r="H274" s="18">
        <v>0</v>
      </c>
      <c r="I274" s="18">
        <f t="shared" si="44"/>
        <v>0</v>
      </c>
      <c r="J274" s="18">
        <f t="shared" si="45"/>
        <v>76624</v>
      </c>
      <c r="K274" s="37">
        <f t="shared" si="46"/>
        <v>1</v>
      </c>
      <c r="L274" s="37">
        <f t="shared" si="47"/>
        <v>-1</v>
      </c>
      <c r="M274" s="37">
        <f t="shared" si="48"/>
        <v>-1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1:25" s="17" customFormat="1" x14ac:dyDescent="0.2">
      <c r="A275" s="74" t="s">
        <v>304</v>
      </c>
      <c r="B275" s="75"/>
      <c r="C275" s="74"/>
      <c r="D275" s="59">
        <v>44175446.219999999</v>
      </c>
      <c r="E275" s="59">
        <v>43662553.45000001</v>
      </c>
      <c r="F275" s="59">
        <v>1558541.9799999995</v>
      </c>
      <c r="G275" s="59">
        <v>36401611.460000008</v>
      </c>
      <c r="H275" s="59">
        <v>739059.45</v>
      </c>
      <c r="I275" s="59">
        <f t="shared" si="44"/>
        <v>37140670.910000011</v>
      </c>
      <c r="J275" s="59">
        <f t="shared" si="45"/>
        <v>6521882.5399999991</v>
      </c>
      <c r="K275" s="60">
        <f t="shared" si="46"/>
        <v>0.1493701587441171</v>
      </c>
      <c r="L275" s="60">
        <f t="shared" si="47"/>
        <v>-0.96430483659677035</v>
      </c>
      <c r="M275" s="60">
        <f t="shared" si="48"/>
        <v>-9.0505576799825294E-2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1:25" s="17" customFormat="1" x14ac:dyDescent="0.2">
      <c r="A276" s="17" t="s">
        <v>305</v>
      </c>
      <c r="B276" s="43" t="s">
        <v>110</v>
      </c>
      <c r="C276" s="17" t="s">
        <v>111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f t="shared" si="44"/>
        <v>0</v>
      </c>
      <c r="J276" s="18">
        <f t="shared" si="45"/>
        <v>0</v>
      </c>
      <c r="K276" s="37" t="str">
        <f t="shared" si="46"/>
        <v>NA</v>
      </c>
      <c r="L276" s="37" t="str">
        <f t="shared" si="47"/>
        <v>NA</v>
      </c>
      <c r="M276" s="37" t="str">
        <f t="shared" si="48"/>
        <v>NA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1:25" s="17" customFormat="1" x14ac:dyDescent="0.2">
      <c r="B277" s="43" t="s">
        <v>112</v>
      </c>
      <c r="C277" s="17" t="s">
        <v>113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4"/>
        <v>0</v>
      </c>
      <c r="J277" s="18">
        <f t="shared" si="45"/>
        <v>0</v>
      </c>
      <c r="K277" s="37" t="str">
        <f t="shared" si="46"/>
        <v>NA</v>
      </c>
      <c r="L277" s="37" t="str">
        <f t="shared" si="47"/>
        <v>NA</v>
      </c>
      <c r="M277" s="37" t="str">
        <f t="shared" si="48"/>
        <v>NA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1:25" s="17" customFormat="1" x14ac:dyDescent="0.2">
      <c r="B278" s="43" t="s">
        <v>114</v>
      </c>
      <c r="C278" s="17" t="s">
        <v>113</v>
      </c>
      <c r="D278" s="18"/>
      <c r="E278" s="18"/>
      <c r="F278" s="18">
        <v>0</v>
      </c>
      <c r="G278" s="18">
        <v>0</v>
      </c>
      <c r="H278" s="18">
        <v>0</v>
      </c>
      <c r="I278" s="18">
        <f t="shared" si="44"/>
        <v>0</v>
      </c>
      <c r="J278" s="18">
        <f t="shared" si="45"/>
        <v>0</v>
      </c>
      <c r="K278" s="37" t="str">
        <f t="shared" si="46"/>
        <v>NA</v>
      </c>
      <c r="L278" s="37" t="str">
        <f t="shared" si="47"/>
        <v>NA</v>
      </c>
      <c r="M278" s="37" t="str">
        <f t="shared" si="48"/>
        <v>NA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1:25" s="17" customFormat="1" x14ac:dyDescent="0.2">
      <c r="B279" s="43" t="s">
        <v>119</v>
      </c>
      <c r="C279" s="17" t="s">
        <v>120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4"/>
        <v>0</v>
      </c>
      <c r="J279" s="18">
        <f t="shared" si="45"/>
        <v>0</v>
      </c>
      <c r="K279" s="37" t="str">
        <f t="shared" si="46"/>
        <v>NA</v>
      </c>
      <c r="L279" s="37" t="str">
        <f t="shared" si="47"/>
        <v>NA</v>
      </c>
      <c r="M279" s="37" t="str">
        <f t="shared" si="48"/>
        <v>NA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1:25" s="17" customFormat="1" x14ac:dyDescent="0.2">
      <c r="B280" s="43" t="s">
        <v>123</v>
      </c>
      <c r="C280" s="17" t="s">
        <v>124</v>
      </c>
      <c r="D280" s="18">
        <v>15266093.59</v>
      </c>
      <c r="E280" s="18">
        <v>15266093.59</v>
      </c>
      <c r="F280" s="18">
        <v>1754144.9699999995</v>
      </c>
      <c r="G280" s="18">
        <v>18203204.310000002</v>
      </c>
      <c r="H280" s="18">
        <v>0</v>
      </c>
      <c r="I280" s="18">
        <f t="shared" si="44"/>
        <v>18203204.310000002</v>
      </c>
      <c r="J280" s="18">
        <f t="shared" si="45"/>
        <v>-2937110.7200000025</v>
      </c>
      <c r="K280" s="37">
        <f t="shared" si="46"/>
        <v>-0.19239438712231835</v>
      </c>
      <c r="L280" s="37">
        <f t="shared" si="47"/>
        <v>-0.88509536118990872</v>
      </c>
      <c r="M280" s="37">
        <f t="shared" si="48"/>
        <v>0.30079387686071085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1:25" s="17" customFormat="1" x14ac:dyDescent="0.2">
      <c r="B281" s="43" t="s">
        <v>306</v>
      </c>
      <c r="C281" s="17" t="s">
        <v>307</v>
      </c>
      <c r="D281" s="18">
        <v>24016283.259999998</v>
      </c>
      <c r="E281" s="18">
        <v>24016283.259999998</v>
      </c>
      <c r="F281" s="18">
        <v>2046075.3100000008</v>
      </c>
      <c r="G281" s="18">
        <v>20757101.34</v>
      </c>
      <c r="H281" s="18">
        <v>0</v>
      </c>
      <c r="I281" s="18">
        <f t="shared" si="44"/>
        <v>20757101.34</v>
      </c>
      <c r="J281" s="18">
        <f t="shared" si="45"/>
        <v>3259181.9199999981</v>
      </c>
      <c r="K281" s="37">
        <f t="shared" si="46"/>
        <v>0.13570717353372849</v>
      </c>
      <c r="L281" s="37">
        <f t="shared" si="47"/>
        <v>-0.91480466449161946</v>
      </c>
      <c r="M281" s="37">
        <f t="shared" si="48"/>
        <v>-5.7135098400431093E-2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1:25" s="17" customFormat="1" x14ac:dyDescent="0.2">
      <c r="B282" s="43" t="s">
        <v>127</v>
      </c>
      <c r="C282" s="17" t="s">
        <v>128</v>
      </c>
      <c r="D282" s="18">
        <v>13604554.519999994</v>
      </c>
      <c r="E282" s="18">
        <v>13604554.519999994</v>
      </c>
      <c r="F282" s="18">
        <v>1170658.9599999997</v>
      </c>
      <c r="G282" s="18">
        <v>12373189.300000001</v>
      </c>
      <c r="H282" s="18">
        <v>0</v>
      </c>
      <c r="I282" s="18">
        <f t="shared" si="44"/>
        <v>12373189.300000001</v>
      </c>
      <c r="J282" s="18">
        <f t="shared" si="45"/>
        <v>1231365.2199999932</v>
      </c>
      <c r="K282" s="37">
        <f t="shared" si="46"/>
        <v>9.0511248875497455E-2</v>
      </c>
      <c r="L282" s="37">
        <f t="shared" si="47"/>
        <v>-0.91395095236091572</v>
      </c>
      <c r="M282" s="37">
        <f t="shared" si="48"/>
        <v>-7.8304533187245791E-3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1:25" s="17" customFormat="1" x14ac:dyDescent="0.2">
      <c r="B283" s="43" t="s">
        <v>308</v>
      </c>
      <c r="C283" s="17" t="s">
        <v>309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44"/>
        <v>0</v>
      </c>
      <c r="J283" s="18">
        <f t="shared" si="45"/>
        <v>0</v>
      </c>
      <c r="K283" s="37" t="str">
        <f t="shared" si="46"/>
        <v>NA</v>
      </c>
      <c r="L283" s="37" t="str">
        <f t="shared" si="47"/>
        <v>NA</v>
      </c>
      <c r="M283" s="37" t="str">
        <f t="shared" si="48"/>
        <v>NA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1:25" s="17" customFormat="1" x14ac:dyDescent="0.2">
      <c r="B284" s="43" t="s">
        <v>141</v>
      </c>
      <c r="C284" s="17" t="s">
        <v>142</v>
      </c>
      <c r="D284" s="18">
        <v>12957</v>
      </c>
      <c r="E284" s="18">
        <v>12957</v>
      </c>
      <c r="F284" s="18">
        <v>5057.01</v>
      </c>
      <c r="G284" s="18">
        <v>5057.01</v>
      </c>
      <c r="H284" s="18">
        <v>0</v>
      </c>
      <c r="I284" s="18">
        <f t="shared" si="44"/>
        <v>5057.01</v>
      </c>
      <c r="J284" s="18">
        <f t="shared" si="45"/>
        <v>7899.99</v>
      </c>
      <c r="K284" s="37">
        <f t="shared" si="46"/>
        <v>0.609708265802269</v>
      </c>
      <c r="L284" s="37">
        <f t="shared" si="47"/>
        <v>-0.609708265802269</v>
      </c>
      <c r="M284" s="37">
        <f t="shared" si="48"/>
        <v>-0.5742271990570208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1:25" s="17" customFormat="1" x14ac:dyDescent="0.2">
      <c r="B285" s="43" t="s">
        <v>143</v>
      </c>
      <c r="C285" s="17" t="s">
        <v>144</v>
      </c>
      <c r="D285" s="18">
        <v>851171</v>
      </c>
      <c r="E285" s="18">
        <v>851171</v>
      </c>
      <c r="F285" s="18">
        <v>238600</v>
      </c>
      <c r="G285" s="18">
        <v>1076600</v>
      </c>
      <c r="H285" s="18">
        <v>0</v>
      </c>
      <c r="I285" s="18">
        <f t="shared" si="44"/>
        <v>1076600</v>
      </c>
      <c r="J285" s="18">
        <f t="shared" si="45"/>
        <v>-225429</v>
      </c>
      <c r="K285" s="37">
        <f t="shared" si="46"/>
        <v>-0.26484572430216724</v>
      </c>
      <c r="L285" s="37">
        <f t="shared" si="47"/>
        <v>-0.71968029925831589</v>
      </c>
      <c r="M285" s="37">
        <f t="shared" si="48"/>
        <v>0.37983169923872784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1:25" s="17" customFormat="1" x14ac:dyDescent="0.2">
      <c r="B286" s="43" t="s">
        <v>149</v>
      </c>
      <c r="C286" s="17" t="s">
        <v>150</v>
      </c>
      <c r="D286" s="18">
        <v>7325640</v>
      </c>
      <c r="E286" s="18">
        <v>7325640</v>
      </c>
      <c r="F286" s="18">
        <v>799144.90999999992</v>
      </c>
      <c r="G286" s="18">
        <v>6707783.0999999996</v>
      </c>
      <c r="H286" s="18">
        <v>0</v>
      </c>
      <c r="I286" s="18">
        <f t="shared" si="44"/>
        <v>6707783.0999999996</v>
      </c>
      <c r="J286" s="18">
        <f t="shared" si="45"/>
        <v>617856.90000000037</v>
      </c>
      <c r="K286" s="37">
        <f t="shared" si="46"/>
        <v>8.4341695742624581E-2</v>
      </c>
      <c r="L286" s="37">
        <f t="shared" si="47"/>
        <v>-0.89091125007507876</v>
      </c>
      <c r="M286" s="37">
        <f t="shared" si="48"/>
        <v>-1.1000317192268211E-3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1:25" s="17" customFormat="1" x14ac:dyDescent="0.2">
      <c r="B287" s="43" t="s">
        <v>151</v>
      </c>
      <c r="C287" s="17" t="s">
        <v>152</v>
      </c>
      <c r="D287" s="18">
        <v>10624597.119999997</v>
      </c>
      <c r="E287" s="18">
        <v>10624597.119999997</v>
      </c>
      <c r="F287" s="18">
        <v>915156.63</v>
      </c>
      <c r="G287" s="18">
        <v>9539635.910000002</v>
      </c>
      <c r="H287" s="18">
        <v>0</v>
      </c>
      <c r="I287" s="18">
        <f t="shared" si="44"/>
        <v>9539635.910000002</v>
      </c>
      <c r="J287" s="18">
        <f t="shared" si="45"/>
        <v>1084961.2099999953</v>
      </c>
      <c r="K287" s="37">
        <f t="shared" si="46"/>
        <v>0.10211786835263977</v>
      </c>
      <c r="L287" s="37">
        <f t="shared" si="47"/>
        <v>-0.91386434519222493</v>
      </c>
      <c r="M287" s="37">
        <f t="shared" si="48"/>
        <v>-2.0492220021061686E-2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1:25" s="17" customFormat="1" x14ac:dyDescent="0.2">
      <c r="B288" s="43" t="s">
        <v>153</v>
      </c>
      <c r="C288" s="17" t="s">
        <v>154</v>
      </c>
      <c r="D288" s="18">
        <v>12200</v>
      </c>
      <c r="E288" s="18">
        <v>12200</v>
      </c>
      <c r="F288" s="18">
        <v>0</v>
      </c>
      <c r="G288" s="18">
        <v>0</v>
      </c>
      <c r="H288" s="18">
        <v>0</v>
      </c>
      <c r="I288" s="18">
        <f t="shared" si="44"/>
        <v>0</v>
      </c>
      <c r="J288" s="18">
        <f t="shared" si="45"/>
        <v>12200</v>
      </c>
      <c r="K288" s="37">
        <f t="shared" si="46"/>
        <v>1</v>
      </c>
      <c r="L288" s="37">
        <f t="shared" si="47"/>
        <v>-1</v>
      </c>
      <c r="M288" s="37">
        <f t="shared" si="48"/>
        <v>-1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1:25" s="17" customFormat="1" x14ac:dyDescent="0.2">
      <c r="B289" s="43" t="s">
        <v>163</v>
      </c>
      <c r="C289" s="17" t="s">
        <v>164</v>
      </c>
      <c r="D289" s="18">
        <v>1411407.1199999996</v>
      </c>
      <c r="E289" s="18">
        <v>1411407.1199999996</v>
      </c>
      <c r="F289" s="18">
        <v>190678.50999999995</v>
      </c>
      <c r="G289" s="18">
        <v>1936530.37</v>
      </c>
      <c r="H289" s="18">
        <v>0</v>
      </c>
      <c r="I289" s="18">
        <f t="shared" si="44"/>
        <v>1936530.37</v>
      </c>
      <c r="J289" s="18">
        <f t="shared" si="45"/>
        <v>-525123.25000000047</v>
      </c>
      <c r="K289" s="37">
        <f t="shared" si="46"/>
        <v>-0.37205654028442242</v>
      </c>
      <c r="L289" s="37">
        <f t="shared" si="47"/>
        <v>-0.86490183640280904</v>
      </c>
      <c r="M289" s="37">
        <f t="shared" si="48"/>
        <v>0.49678895303755177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1:25" s="17" customFormat="1" x14ac:dyDescent="0.2">
      <c r="B290" s="43" t="s">
        <v>191</v>
      </c>
      <c r="C290" s="17" t="s">
        <v>192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8">
        <f t="shared" si="44"/>
        <v>0</v>
      </c>
      <c r="J290" s="18">
        <f t="shared" si="45"/>
        <v>0</v>
      </c>
      <c r="K290" s="37" t="str">
        <f t="shared" si="46"/>
        <v>NA</v>
      </c>
      <c r="L290" s="37" t="str">
        <f t="shared" si="47"/>
        <v>NA</v>
      </c>
      <c r="M290" s="37" t="str">
        <f t="shared" si="48"/>
        <v>NA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1:25" s="17" customFormat="1" x14ac:dyDescent="0.2">
      <c r="B291" s="43" t="s">
        <v>193</v>
      </c>
      <c r="C291" s="17" t="s">
        <v>194</v>
      </c>
      <c r="D291" s="18">
        <v>0</v>
      </c>
      <c r="E291" s="18">
        <v>5000</v>
      </c>
      <c r="F291" s="18">
        <v>143.97999999999999</v>
      </c>
      <c r="G291" s="18">
        <v>3023.22</v>
      </c>
      <c r="H291" s="18">
        <v>0</v>
      </c>
      <c r="I291" s="18">
        <f t="shared" si="44"/>
        <v>3023.22</v>
      </c>
      <c r="J291" s="18">
        <f t="shared" si="45"/>
        <v>1976.7800000000002</v>
      </c>
      <c r="K291" s="37">
        <f t="shared" si="46"/>
        <v>0.39535600000000004</v>
      </c>
      <c r="L291" s="37">
        <f t="shared" si="47"/>
        <v>-0.97120400000000007</v>
      </c>
      <c r="M291" s="37">
        <f t="shared" si="48"/>
        <v>-0.34038836363636377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1:25" s="17" customFormat="1" x14ac:dyDescent="0.2">
      <c r="B292" s="43" t="s">
        <v>197</v>
      </c>
      <c r="C292" s="17" t="s">
        <v>198</v>
      </c>
      <c r="D292" s="18">
        <v>85000</v>
      </c>
      <c r="E292" s="18">
        <v>39000</v>
      </c>
      <c r="F292" s="18">
        <v>493.59</v>
      </c>
      <c r="G292" s="18">
        <v>36937.440000000002</v>
      </c>
      <c r="H292" s="18">
        <v>0</v>
      </c>
      <c r="I292" s="18">
        <f t="shared" si="44"/>
        <v>36937.440000000002</v>
      </c>
      <c r="J292" s="18">
        <f t="shared" si="45"/>
        <v>2062.5599999999977</v>
      </c>
      <c r="K292" s="37">
        <f t="shared" si="46"/>
        <v>5.2886153846153784E-2</v>
      </c>
      <c r="L292" s="37">
        <f t="shared" si="47"/>
        <v>-0.98734384615384629</v>
      </c>
      <c r="M292" s="37">
        <f t="shared" si="48"/>
        <v>3.3215104895104958E-2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1:25" s="17" customFormat="1" x14ac:dyDescent="0.2">
      <c r="B293" s="43" t="s">
        <v>199</v>
      </c>
      <c r="C293" s="17" t="s">
        <v>200</v>
      </c>
      <c r="D293" s="18">
        <v>0</v>
      </c>
      <c r="E293" s="18">
        <v>23000</v>
      </c>
      <c r="F293" s="18">
        <v>1073.25</v>
      </c>
      <c r="G293" s="18">
        <v>10756.13</v>
      </c>
      <c r="H293" s="18">
        <v>7147</v>
      </c>
      <c r="I293" s="18">
        <f t="shared" si="44"/>
        <v>17903.129999999997</v>
      </c>
      <c r="J293" s="18">
        <f t="shared" si="45"/>
        <v>5096.8700000000026</v>
      </c>
      <c r="K293" s="37">
        <f t="shared" si="46"/>
        <v>0.22160304347826099</v>
      </c>
      <c r="L293" s="37">
        <f t="shared" si="47"/>
        <v>-0.95333695652173911</v>
      </c>
      <c r="M293" s="37">
        <f t="shared" si="48"/>
        <v>-0.48982782608695663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1:25" s="17" customFormat="1" x14ac:dyDescent="0.2">
      <c r="B294" s="43" t="s">
        <v>217</v>
      </c>
      <c r="C294" s="17" t="s">
        <v>218</v>
      </c>
      <c r="D294" s="18">
        <v>1000000</v>
      </c>
      <c r="E294" s="18">
        <v>175318.39999999999</v>
      </c>
      <c r="F294" s="18">
        <v>0</v>
      </c>
      <c r="G294" s="18">
        <v>0</v>
      </c>
      <c r="H294" s="18">
        <v>0</v>
      </c>
      <c r="I294" s="18">
        <f t="shared" si="44"/>
        <v>0</v>
      </c>
      <c r="J294" s="18">
        <f t="shared" si="45"/>
        <v>175318.39999999999</v>
      </c>
      <c r="K294" s="37">
        <f t="shared" si="46"/>
        <v>1</v>
      </c>
      <c r="L294" s="37">
        <f t="shared" si="47"/>
        <v>-1</v>
      </c>
      <c r="M294" s="37">
        <f t="shared" si="48"/>
        <v>-1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1:25" s="17" customFormat="1" x14ac:dyDescent="0.2">
      <c r="A295" s="74" t="s">
        <v>310</v>
      </c>
      <c r="B295" s="75"/>
      <c r="C295" s="74"/>
      <c r="D295" s="59">
        <v>74209903.609999985</v>
      </c>
      <c r="E295" s="59">
        <v>73367222.00999999</v>
      </c>
      <c r="F295" s="59">
        <v>7121227.1200000001</v>
      </c>
      <c r="G295" s="59">
        <v>70649818.129999995</v>
      </c>
      <c r="H295" s="59">
        <v>7147</v>
      </c>
      <c r="I295" s="59">
        <f t="shared" si="44"/>
        <v>70656965.129999995</v>
      </c>
      <c r="J295" s="59">
        <f t="shared" si="45"/>
        <v>2710256.8799999952</v>
      </c>
      <c r="K295" s="60">
        <f t="shared" si="46"/>
        <v>3.6940977261352294E-2</v>
      </c>
      <c r="L295" s="60">
        <f t="shared" si="47"/>
        <v>-0.90293721194691856</v>
      </c>
      <c r="M295" s="60">
        <f t="shared" si="48"/>
        <v>5.050357308861806E-2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1:25" s="17" customFormat="1" x14ac:dyDescent="0.2">
      <c r="A296" s="17" t="s">
        <v>311</v>
      </c>
      <c r="B296" s="43" t="s">
        <v>110</v>
      </c>
      <c r="C296" s="17" t="s">
        <v>111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44"/>
        <v>0</v>
      </c>
      <c r="J296" s="18">
        <f t="shared" si="45"/>
        <v>0</v>
      </c>
      <c r="K296" s="37" t="str">
        <f t="shared" si="46"/>
        <v>NA</v>
      </c>
      <c r="L296" s="37" t="str">
        <f t="shared" si="47"/>
        <v>NA</v>
      </c>
      <c r="M296" s="37" t="str">
        <f t="shared" si="48"/>
        <v>NA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1:25" s="17" customFormat="1" x14ac:dyDescent="0.2">
      <c r="B297" s="43" t="s">
        <v>127</v>
      </c>
      <c r="C297" s="17" t="s">
        <v>128</v>
      </c>
      <c r="D297" s="18">
        <v>54204</v>
      </c>
      <c r="E297" s="18">
        <v>54204</v>
      </c>
      <c r="F297" s="18">
        <v>18438.099999999999</v>
      </c>
      <c r="G297" s="18">
        <v>187551.51</v>
      </c>
      <c r="H297" s="18">
        <v>0</v>
      </c>
      <c r="I297" s="18">
        <f t="shared" si="44"/>
        <v>187551.51</v>
      </c>
      <c r="J297" s="18">
        <f t="shared" si="45"/>
        <v>-133347.51</v>
      </c>
      <c r="K297" s="37">
        <f t="shared" si="46"/>
        <v>-2.4601046048262121</v>
      </c>
      <c r="L297" s="37">
        <f t="shared" si="47"/>
        <v>-0.65983875728728514</v>
      </c>
      <c r="M297" s="37">
        <f t="shared" si="48"/>
        <v>2.7746595689013223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1:25" s="17" customFormat="1" x14ac:dyDescent="0.2">
      <c r="B298" s="43" t="s">
        <v>312</v>
      </c>
      <c r="C298" s="17" t="s">
        <v>313</v>
      </c>
      <c r="D298" s="18">
        <v>3662016.3</v>
      </c>
      <c r="E298" s="18">
        <v>3662016.3</v>
      </c>
      <c r="F298" s="18">
        <v>239762.75</v>
      </c>
      <c r="G298" s="18">
        <v>2690545.92</v>
      </c>
      <c r="H298" s="18">
        <v>0</v>
      </c>
      <c r="I298" s="18">
        <f t="shared" si="44"/>
        <v>2690545.92</v>
      </c>
      <c r="J298" s="18">
        <f t="shared" si="45"/>
        <v>971470.37999999989</v>
      </c>
      <c r="K298" s="37">
        <f t="shared" si="46"/>
        <v>0.26528292077782395</v>
      </c>
      <c r="L298" s="37">
        <f t="shared" si="47"/>
        <v>-0.9345271210289261</v>
      </c>
      <c r="M298" s="37">
        <f t="shared" si="48"/>
        <v>-0.19849045903035328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1:25" s="17" customFormat="1" x14ac:dyDescent="0.2">
      <c r="B299" s="43" t="s">
        <v>314</v>
      </c>
      <c r="C299" s="17" t="s">
        <v>315</v>
      </c>
      <c r="D299" s="18">
        <v>133357</v>
      </c>
      <c r="E299" s="18">
        <v>133357</v>
      </c>
      <c r="F299" s="18">
        <v>19500.060000000001</v>
      </c>
      <c r="G299" s="18">
        <v>215436.13</v>
      </c>
      <c r="H299" s="18">
        <v>0</v>
      </c>
      <c r="I299" s="18">
        <f t="shared" si="44"/>
        <v>215436.13</v>
      </c>
      <c r="J299" s="18">
        <f t="shared" si="45"/>
        <v>-82079.13</v>
      </c>
      <c r="K299" s="37">
        <f t="shared" si="46"/>
        <v>-0.61548422654978741</v>
      </c>
      <c r="L299" s="37">
        <f t="shared" si="47"/>
        <v>-0.85377550484788955</v>
      </c>
      <c r="M299" s="37">
        <f t="shared" si="48"/>
        <v>0.76234642896340443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1:25" s="17" customFormat="1" x14ac:dyDescent="0.2">
      <c r="B300" s="43" t="s">
        <v>141</v>
      </c>
      <c r="C300" s="17" t="s">
        <v>142</v>
      </c>
      <c r="D300" s="18">
        <v>2143005.0700000003</v>
      </c>
      <c r="E300" s="18">
        <v>1979801.07</v>
      </c>
      <c r="F300" s="18">
        <v>123383.6</v>
      </c>
      <c r="G300" s="18">
        <v>1376059.8500000003</v>
      </c>
      <c r="H300" s="18">
        <v>0</v>
      </c>
      <c r="I300" s="18">
        <f t="shared" si="44"/>
        <v>1376059.8500000003</v>
      </c>
      <c r="J300" s="18">
        <f t="shared" si="45"/>
        <v>603741.21999999974</v>
      </c>
      <c r="K300" s="37">
        <f t="shared" si="46"/>
        <v>0.3049504463597445</v>
      </c>
      <c r="L300" s="37">
        <f t="shared" si="47"/>
        <v>-0.93767878911187774</v>
      </c>
      <c r="M300" s="37">
        <f t="shared" si="48"/>
        <v>-0.24176412330153949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1:25" s="17" customFormat="1" x14ac:dyDescent="0.2">
      <c r="B301" s="43" t="s">
        <v>233</v>
      </c>
      <c r="C301" s="17" t="s">
        <v>234</v>
      </c>
      <c r="D301" s="18">
        <v>1061797.3</v>
      </c>
      <c r="E301" s="18">
        <v>1061797.3</v>
      </c>
      <c r="F301" s="18">
        <v>107763.58</v>
      </c>
      <c r="G301" s="18">
        <v>943583.72999999986</v>
      </c>
      <c r="H301" s="18">
        <v>0</v>
      </c>
      <c r="I301" s="18">
        <f t="shared" si="44"/>
        <v>943583.72999999986</v>
      </c>
      <c r="J301" s="18">
        <f t="shared" si="45"/>
        <v>118213.57000000018</v>
      </c>
      <c r="K301" s="37">
        <f t="shared" si="46"/>
        <v>0.11133346261099004</v>
      </c>
      <c r="L301" s="37">
        <f t="shared" si="47"/>
        <v>-0.89850833110990214</v>
      </c>
      <c r="M301" s="37">
        <f t="shared" si="48"/>
        <v>-3.0545595575625441E-2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1:25" s="17" customFormat="1" x14ac:dyDescent="0.2">
      <c r="B302" s="43" t="s">
        <v>143</v>
      </c>
      <c r="C302" s="17" t="s">
        <v>144</v>
      </c>
      <c r="D302" s="18">
        <v>119770</v>
      </c>
      <c r="E302" s="18">
        <v>119770</v>
      </c>
      <c r="F302" s="18">
        <v>1500</v>
      </c>
      <c r="G302" s="18">
        <v>7500</v>
      </c>
      <c r="H302" s="18">
        <v>0</v>
      </c>
      <c r="I302" s="18">
        <f t="shared" si="44"/>
        <v>7500</v>
      </c>
      <c r="J302" s="18">
        <f t="shared" si="45"/>
        <v>112270</v>
      </c>
      <c r="K302" s="37">
        <f t="shared" si="46"/>
        <v>0.93737997829172581</v>
      </c>
      <c r="L302" s="37">
        <f t="shared" si="47"/>
        <v>-0.98747599565834521</v>
      </c>
      <c r="M302" s="37">
        <f t="shared" si="48"/>
        <v>-0.93168724904551903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1:25" s="17" customFormat="1" x14ac:dyDescent="0.2">
      <c r="B303" s="43" t="s">
        <v>149</v>
      </c>
      <c r="C303" s="17" t="s">
        <v>150</v>
      </c>
      <c r="D303" s="18">
        <v>969570</v>
      </c>
      <c r="E303" s="18">
        <v>969570</v>
      </c>
      <c r="F303" s="18">
        <v>64464</v>
      </c>
      <c r="G303" s="18">
        <v>693817.04</v>
      </c>
      <c r="H303" s="18">
        <v>0</v>
      </c>
      <c r="I303" s="18">
        <f t="shared" si="44"/>
        <v>693817.04</v>
      </c>
      <c r="J303" s="18">
        <f t="shared" si="45"/>
        <v>275752.95999999996</v>
      </c>
      <c r="K303" s="37">
        <f t="shared" si="46"/>
        <v>0.28440747960436064</v>
      </c>
      <c r="L303" s="37">
        <f t="shared" si="47"/>
        <v>-0.9335127943315078</v>
      </c>
      <c r="M303" s="37">
        <f t="shared" si="48"/>
        <v>-0.21935361411384799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1:25" s="17" customFormat="1" x14ac:dyDescent="0.2">
      <c r="B304" s="43" t="s">
        <v>151</v>
      </c>
      <c r="C304" s="17" t="s">
        <v>152</v>
      </c>
      <c r="D304" s="18">
        <v>1306387.23</v>
      </c>
      <c r="E304" s="18">
        <v>1306387.23</v>
      </c>
      <c r="F304" s="18">
        <v>103479.58000000002</v>
      </c>
      <c r="G304" s="18">
        <v>1112286.49</v>
      </c>
      <c r="H304" s="18">
        <v>0</v>
      </c>
      <c r="I304" s="18">
        <f t="shared" si="44"/>
        <v>1112286.49</v>
      </c>
      <c r="J304" s="18">
        <f t="shared" si="45"/>
        <v>194100.74</v>
      </c>
      <c r="K304" s="37">
        <f t="shared" si="46"/>
        <v>0.14857825883677689</v>
      </c>
      <c r="L304" s="37">
        <f t="shared" si="47"/>
        <v>-0.92078950434933438</v>
      </c>
      <c r="M304" s="37">
        <f t="shared" si="48"/>
        <v>-7.1176282367392943E-2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2:25" s="17" customFormat="1" x14ac:dyDescent="0.2">
      <c r="B305" s="43" t="s">
        <v>271</v>
      </c>
      <c r="C305" s="17" t="s">
        <v>272</v>
      </c>
      <c r="D305" s="18">
        <v>66000</v>
      </c>
      <c r="E305" s="18">
        <v>66000</v>
      </c>
      <c r="F305" s="18">
        <v>0</v>
      </c>
      <c r="G305" s="18">
        <v>0</v>
      </c>
      <c r="H305" s="18">
        <v>0</v>
      </c>
      <c r="I305" s="18">
        <f t="shared" si="44"/>
        <v>0</v>
      </c>
      <c r="J305" s="18">
        <f t="shared" si="45"/>
        <v>66000</v>
      </c>
      <c r="K305" s="37">
        <f t="shared" si="46"/>
        <v>1</v>
      </c>
      <c r="L305" s="37">
        <f t="shared" si="47"/>
        <v>-1</v>
      </c>
      <c r="M305" s="37">
        <f t="shared" si="48"/>
        <v>-1</v>
      </c>
      <c r="O305" s="51"/>
      <c r="P305" s="51"/>
      <c r="Q305" s="51"/>
      <c r="R305" s="54"/>
      <c r="S305" s="54"/>
      <c r="T305" s="54"/>
      <c r="U305" s="54"/>
      <c r="V305" s="54"/>
      <c r="W305" s="51"/>
      <c r="X305" s="51"/>
      <c r="Y305" s="51"/>
    </row>
    <row r="306" spans="2:25" s="17" customFormat="1" x14ac:dyDescent="0.2">
      <c r="B306" s="43" t="s">
        <v>163</v>
      </c>
      <c r="C306" s="17" t="s">
        <v>164</v>
      </c>
      <c r="D306" s="18">
        <v>191154.31</v>
      </c>
      <c r="E306" s="18">
        <v>191154.31</v>
      </c>
      <c r="F306" s="18">
        <v>20828.679999999997</v>
      </c>
      <c r="G306" s="18">
        <v>226560.08999999997</v>
      </c>
      <c r="H306" s="18">
        <v>0</v>
      </c>
      <c r="I306" s="18">
        <f t="shared" si="44"/>
        <v>226560.08999999997</v>
      </c>
      <c r="J306" s="18">
        <f t="shared" si="45"/>
        <v>-35405.77999999997</v>
      </c>
      <c r="K306" s="37">
        <f t="shared" si="46"/>
        <v>-0.18522093485624241</v>
      </c>
      <c r="L306" s="37">
        <f t="shared" si="47"/>
        <v>-0.89103735092345027</v>
      </c>
      <c r="M306" s="37">
        <f t="shared" si="48"/>
        <v>0.29296829257044615</v>
      </c>
      <c r="O306" s="51"/>
      <c r="P306" s="51"/>
      <c r="Q306" s="51"/>
      <c r="R306" s="54"/>
      <c r="S306" s="54"/>
      <c r="T306" s="54"/>
      <c r="U306" s="54"/>
      <c r="V306" s="54"/>
      <c r="W306" s="51"/>
      <c r="X306" s="51"/>
      <c r="Y306" s="51"/>
    </row>
    <row r="307" spans="2:25" s="17" customFormat="1" x14ac:dyDescent="0.2">
      <c r="B307" s="43" t="s">
        <v>165</v>
      </c>
      <c r="C307" s="17" t="s">
        <v>166</v>
      </c>
      <c r="D307" s="18">
        <v>4750000.1500000004</v>
      </c>
      <c r="E307" s="18">
        <v>4854000.1500000004</v>
      </c>
      <c r="F307" s="18">
        <v>177580.73</v>
      </c>
      <c r="G307" s="18">
        <v>3193369.26</v>
      </c>
      <c r="H307" s="18">
        <v>722956.82000000007</v>
      </c>
      <c r="I307" s="18">
        <f t="shared" si="44"/>
        <v>3916326.08</v>
      </c>
      <c r="J307" s="18">
        <f t="shared" si="45"/>
        <v>937674.0700000003</v>
      </c>
      <c r="K307" s="37">
        <f t="shared" si="46"/>
        <v>0.1931755337914442</v>
      </c>
      <c r="L307" s="37">
        <f t="shared" si="47"/>
        <v>-0.96341559033532365</v>
      </c>
      <c r="M307" s="37">
        <f t="shared" si="48"/>
        <v>-0.28230831299755194</v>
      </c>
      <c r="O307" s="51"/>
      <c r="P307" s="51"/>
      <c r="Q307" s="51"/>
      <c r="R307" s="54"/>
      <c r="S307" s="54"/>
      <c r="T307" s="54"/>
      <c r="U307" s="54"/>
      <c r="V307" s="54"/>
      <c r="W307" s="51"/>
      <c r="X307" s="51"/>
      <c r="Y307" s="51"/>
    </row>
    <row r="308" spans="2:25" s="17" customFormat="1" x14ac:dyDescent="0.2">
      <c r="B308" s="43" t="s">
        <v>167</v>
      </c>
      <c r="C308" s="17" t="s">
        <v>168</v>
      </c>
      <c r="D308" s="18">
        <v>85355.55</v>
      </c>
      <c r="E308" s="18">
        <v>85355.55</v>
      </c>
      <c r="F308" s="18">
        <v>0</v>
      </c>
      <c r="G308" s="18">
        <v>33257.08</v>
      </c>
      <c r="H308" s="18">
        <v>0</v>
      </c>
      <c r="I308" s="18">
        <f t="shared" si="44"/>
        <v>33257.08</v>
      </c>
      <c r="J308" s="18">
        <f t="shared" si="45"/>
        <v>52098.47</v>
      </c>
      <c r="K308" s="37">
        <f t="shared" si="46"/>
        <v>0.61037003452030947</v>
      </c>
      <c r="L308" s="37">
        <f t="shared" si="47"/>
        <v>-1</v>
      </c>
      <c r="M308" s="37">
        <f t="shared" si="48"/>
        <v>-0.57494912856761038</v>
      </c>
      <c r="O308" s="51"/>
      <c r="P308" s="51"/>
      <c r="Q308" s="51"/>
      <c r="R308" s="54"/>
      <c r="S308" s="54"/>
      <c r="T308" s="54"/>
      <c r="U308" s="54"/>
      <c r="V308" s="54"/>
      <c r="W308" s="51"/>
      <c r="X308" s="51"/>
      <c r="Y308" s="51"/>
    </row>
    <row r="309" spans="2:25" s="17" customFormat="1" x14ac:dyDescent="0.2">
      <c r="B309" s="43" t="s">
        <v>235</v>
      </c>
      <c r="C309" s="17" t="s">
        <v>236</v>
      </c>
      <c r="D309" s="18">
        <v>100000</v>
      </c>
      <c r="E309" s="18">
        <v>125000</v>
      </c>
      <c r="F309" s="18">
        <v>0</v>
      </c>
      <c r="G309" s="18">
        <v>119372</v>
      </c>
      <c r="H309" s="18">
        <v>621.75</v>
      </c>
      <c r="I309" s="18">
        <f t="shared" si="44"/>
        <v>119993.75</v>
      </c>
      <c r="J309" s="18">
        <f t="shared" si="45"/>
        <v>5006.25</v>
      </c>
      <c r="K309" s="37">
        <f t="shared" si="46"/>
        <v>4.0050000000000002E-2</v>
      </c>
      <c r="L309" s="37">
        <f t="shared" si="47"/>
        <v>-1</v>
      </c>
      <c r="M309" s="37">
        <f t="shared" si="48"/>
        <v>4.1792000000000044E-2</v>
      </c>
      <c r="O309" s="51"/>
      <c r="P309" s="51"/>
      <c r="Q309" s="51"/>
      <c r="R309" s="54"/>
      <c r="S309" s="54"/>
      <c r="T309" s="54"/>
      <c r="U309" s="54"/>
      <c r="V309" s="54"/>
      <c r="W309" s="51"/>
      <c r="X309" s="51"/>
      <c r="Y309" s="51"/>
    </row>
    <row r="310" spans="2:25" s="17" customFormat="1" x14ac:dyDescent="0.2">
      <c r="B310" s="43" t="s">
        <v>177</v>
      </c>
      <c r="C310" s="17" t="s">
        <v>178</v>
      </c>
      <c r="D310" s="18">
        <v>80000</v>
      </c>
      <c r="E310" s="18">
        <v>0</v>
      </c>
      <c r="F310" s="18">
        <v>0</v>
      </c>
      <c r="G310" s="18">
        <v>0</v>
      </c>
      <c r="H310" s="18">
        <v>0</v>
      </c>
      <c r="I310" s="18">
        <f t="shared" si="44"/>
        <v>0</v>
      </c>
      <c r="J310" s="18">
        <f t="shared" si="45"/>
        <v>0</v>
      </c>
      <c r="K310" s="37" t="str">
        <f t="shared" si="46"/>
        <v>NA</v>
      </c>
      <c r="L310" s="37" t="str">
        <f t="shared" si="47"/>
        <v>NA</v>
      </c>
      <c r="M310" s="37" t="str">
        <f t="shared" si="48"/>
        <v>NA</v>
      </c>
      <c r="O310" s="51"/>
      <c r="P310" s="51"/>
      <c r="Q310" s="51"/>
      <c r="R310" s="54"/>
      <c r="S310" s="54"/>
      <c r="T310" s="54"/>
      <c r="U310" s="54"/>
      <c r="V310" s="54"/>
      <c r="W310" s="51"/>
      <c r="X310" s="51"/>
      <c r="Y310" s="51"/>
    </row>
    <row r="311" spans="2:25" s="17" customFormat="1" x14ac:dyDescent="0.2">
      <c r="B311" s="43" t="s">
        <v>276</v>
      </c>
      <c r="C311" s="17" t="s">
        <v>277</v>
      </c>
      <c r="D311" s="18">
        <v>2074359</v>
      </c>
      <c r="E311" s="18">
        <v>2074659</v>
      </c>
      <c r="F311" s="18">
        <v>141262</v>
      </c>
      <c r="G311" s="18">
        <v>1026248.58</v>
      </c>
      <c r="H311" s="18">
        <v>413</v>
      </c>
      <c r="I311" s="18">
        <f t="shared" si="44"/>
        <v>1026661.58</v>
      </c>
      <c r="J311" s="18">
        <f t="shared" si="45"/>
        <v>1047997.42</v>
      </c>
      <c r="K311" s="37">
        <f t="shared" si="46"/>
        <v>0.50514201128956615</v>
      </c>
      <c r="L311" s="37">
        <f t="shared" si="47"/>
        <v>-0.93191073810202063</v>
      </c>
      <c r="M311" s="37">
        <f t="shared" si="48"/>
        <v>-0.46037208743482883</v>
      </c>
      <c r="O311" s="51"/>
      <c r="P311" s="51"/>
      <c r="Q311" s="51"/>
      <c r="R311" s="54"/>
      <c r="S311" s="54"/>
      <c r="T311" s="54"/>
      <c r="U311" s="54"/>
      <c r="V311" s="54"/>
      <c r="W311" s="51"/>
      <c r="X311" s="51"/>
      <c r="Y311" s="51"/>
    </row>
    <row r="312" spans="2:25" s="17" customFormat="1" x14ac:dyDescent="0.2">
      <c r="B312" s="43" t="s">
        <v>179</v>
      </c>
      <c r="C312" s="17" t="s">
        <v>180</v>
      </c>
      <c r="D312" s="18">
        <v>16000</v>
      </c>
      <c r="E312" s="18">
        <v>38050</v>
      </c>
      <c r="F312" s="18">
        <v>5540.94</v>
      </c>
      <c r="G312" s="18">
        <v>33065.31</v>
      </c>
      <c r="H312" s="18">
        <v>467.5</v>
      </c>
      <c r="I312" s="18">
        <f t="shared" si="44"/>
        <v>33532.81</v>
      </c>
      <c r="J312" s="18">
        <f t="shared" si="45"/>
        <v>4517.1900000000023</v>
      </c>
      <c r="K312" s="37">
        <f t="shared" si="46"/>
        <v>0.11871721419185288</v>
      </c>
      <c r="L312" s="37">
        <f t="shared" si="47"/>
        <v>-0.85437739816031544</v>
      </c>
      <c r="M312" s="37">
        <f t="shared" si="48"/>
        <v>-5.200401385736491E-2</v>
      </c>
      <c r="O312" s="51"/>
      <c r="P312" s="51"/>
      <c r="Q312" s="51"/>
      <c r="R312" s="54"/>
      <c r="S312" s="54"/>
      <c r="T312" s="54"/>
      <c r="U312" s="54"/>
      <c r="V312" s="54"/>
      <c r="W312" s="51"/>
      <c r="X312" s="51"/>
      <c r="Y312" s="51"/>
    </row>
    <row r="313" spans="2:25" s="17" customFormat="1" x14ac:dyDescent="0.2">
      <c r="B313" s="43" t="s">
        <v>181</v>
      </c>
      <c r="C313" s="17" t="s">
        <v>182</v>
      </c>
      <c r="D313" s="18">
        <v>0</v>
      </c>
      <c r="E313" s="18">
        <v>0</v>
      </c>
      <c r="F313" s="18">
        <v>0</v>
      </c>
      <c r="G313" s="18">
        <v>0</v>
      </c>
      <c r="H313" s="18">
        <v>0</v>
      </c>
      <c r="I313" s="18">
        <f t="shared" si="44"/>
        <v>0</v>
      </c>
      <c r="J313" s="18">
        <f t="shared" si="45"/>
        <v>0</v>
      </c>
      <c r="K313" s="37" t="str">
        <f t="shared" si="46"/>
        <v>NA</v>
      </c>
      <c r="L313" s="37" t="str">
        <f t="shared" si="47"/>
        <v>NA</v>
      </c>
      <c r="M313" s="37" t="str">
        <f t="shared" si="48"/>
        <v>NA</v>
      </c>
      <c r="O313" s="51"/>
      <c r="P313" s="51"/>
      <c r="Q313" s="51"/>
      <c r="R313" s="54"/>
      <c r="S313" s="54"/>
      <c r="T313" s="54"/>
      <c r="U313" s="54"/>
      <c r="V313" s="54"/>
      <c r="W313" s="51"/>
      <c r="X313" s="51"/>
      <c r="Y313" s="51"/>
    </row>
    <row r="314" spans="2:25" s="17" customFormat="1" x14ac:dyDescent="0.2">
      <c r="B314" s="43" t="s">
        <v>316</v>
      </c>
      <c r="C314" s="17" t="s">
        <v>317</v>
      </c>
      <c r="D314" s="18">
        <v>8000</v>
      </c>
      <c r="E314" s="18">
        <v>8000</v>
      </c>
      <c r="F314" s="18">
        <v>0</v>
      </c>
      <c r="G314" s="18">
        <v>0</v>
      </c>
      <c r="H314" s="18">
        <v>0</v>
      </c>
      <c r="I314" s="18">
        <f t="shared" si="44"/>
        <v>0</v>
      </c>
      <c r="J314" s="18">
        <f t="shared" si="45"/>
        <v>8000</v>
      </c>
      <c r="K314" s="37">
        <f t="shared" si="46"/>
        <v>1</v>
      </c>
      <c r="L314" s="37">
        <f t="shared" si="47"/>
        <v>-1</v>
      </c>
      <c r="M314" s="37">
        <f t="shared" si="48"/>
        <v>-1</v>
      </c>
      <c r="O314" s="51"/>
      <c r="P314" s="51"/>
      <c r="Q314" s="51"/>
      <c r="R314" s="54"/>
      <c r="S314" s="54"/>
      <c r="T314" s="54"/>
      <c r="U314" s="54"/>
      <c r="V314" s="54"/>
      <c r="W314" s="51"/>
      <c r="X314" s="51"/>
      <c r="Y314" s="51"/>
    </row>
    <row r="315" spans="2:25" s="17" customFormat="1" x14ac:dyDescent="0.2">
      <c r="B315" s="43" t="s">
        <v>185</v>
      </c>
      <c r="C315" s="17" t="s">
        <v>186</v>
      </c>
      <c r="D315" s="18">
        <v>133546</v>
      </c>
      <c r="E315" s="18">
        <v>123496</v>
      </c>
      <c r="F315" s="18">
        <v>1786.56</v>
      </c>
      <c r="G315" s="18">
        <v>17687.48</v>
      </c>
      <c r="H315" s="18">
        <v>0</v>
      </c>
      <c r="I315" s="18">
        <f t="shared" si="44"/>
        <v>17687.48</v>
      </c>
      <c r="J315" s="18">
        <f t="shared" si="45"/>
        <v>105808.52</v>
      </c>
      <c r="K315" s="37">
        <f t="shared" si="46"/>
        <v>0.85677689965666903</v>
      </c>
      <c r="L315" s="37">
        <f t="shared" si="47"/>
        <v>-0.98553345857355701</v>
      </c>
      <c r="M315" s="37">
        <f t="shared" si="48"/>
        <v>-0.8437566178072754</v>
      </c>
      <c r="O315" s="51"/>
      <c r="P315" s="51"/>
      <c r="Q315" s="51"/>
      <c r="R315" s="54"/>
      <c r="S315" s="54"/>
      <c r="T315" s="54"/>
      <c r="U315" s="54"/>
      <c r="V315" s="54"/>
      <c r="W315" s="51"/>
      <c r="X315" s="51"/>
      <c r="Y315" s="51"/>
    </row>
    <row r="316" spans="2:25" s="17" customFormat="1" x14ac:dyDescent="0.2">
      <c r="B316" s="43" t="s">
        <v>191</v>
      </c>
      <c r="C316" s="17" t="s">
        <v>192</v>
      </c>
      <c r="D316" s="18">
        <v>41200</v>
      </c>
      <c r="E316" s="18">
        <v>90300</v>
      </c>
      <c r="F316" s="18">
        <v>3726.76</v>
      </c>
      <c r="G316" s="18">
        <v>70282.16</v>
      </c>
      <c r="H316" s="18">
        <v>13869.88</v>
      </c>
      <c r="I316" s="18">
        <f t="shared" si="44"/>
        <v>84152.040000000008</v>
      </c>
      <c r="J316" s="18">
        <f t="shared" si="45"/>
        <v>6147.9599999999919</v>
      </c>
      <c r="K316" s="37">
        <f t="shared" si="46"/>
        <v>6.8083720930232475E-2</v>
      </c>
      <c r="L316" s="37">
        <f t="shared" si="47"/>
        <v>-0.95872912513842756</v>
      </c>
      <c r="M316" s="37">
        <f t="shared" si="48"/>
        <v>-0.15092527937179095</v>
      </c>
      <c r="O316" s="51"/>
      <c r="P316" s="51"/>
      <c r="Q316" s="51"/>
      <c r="R316" s="54"/>
      <c r="S316" s="54"/>
      <c r="T316" s="54"/>
      <c r="U316" s="54"/>
      <c r="V316" s="54"/>
      <c r="W316" s="51"/>
      <c r="X316" s="51"/>
      <c r="Y316" s="51"/>
    </row>
    <row r="317" spans="2:25" s="17" customFormat="1" x14ac:dyDescent="0.2">
      <c r="B317" s="43" t="s">
        <v>193</v>
      </c>
      <c r="C317" s="17" t="s">
        <v>194</v>
      </c>
      <c r="D317" s="18">
        <v>10500</v>
      </c>
      <c r="E317" s="18">
        <v>11000</v>
      </c>
      <c r="F317" s="18">
        <v>0</v>
      </c>
      <c r="G317" s="18">
        <v>7685.9100000000008</v>
      </c>
      <c r="H317" s="18">
        <v>747.62</v>
      </c>
      <c r="I317" s="18">
        <f t="shared" si="44"/>
        <v>8433.5300000000007</v>
      </c>
      <c r="J317" s="18">
        <f t="shared" si="45"/>
        <v>2566.4699999999993</v>
      </c>
      <c r="K317" s="37">
        <f t="shared" si="46"/>
        <v>0.23331545454545449</v>
      </c>
      <c r="L317" s="37">
        <f t="shared" si="47"/>
        <v>-1</v>
      </c>
      <c r="M317" s="37">
        <f t="shared" si="48"/>
        <v>-0.23776099173553703</v>
      </c>
      <c r="O317" s="51"/>
      <c r="P317" s="51"/>
      <c r="Q317" s="51"/>
      <c r="R317" s="54"/>
      <c r="S317" s="54"/>
      <c r="T317" s="54"/>
      <c r="U317" s="54"/>
      <c r="V317" s="54"/>
      <c r="W317" s="51"/>
      <c r="X317" s="51"/>
      <c r="Y317" s="51"/>
    </row>
    <row r="318" spans="2:25" s="17" customFormat="1" x14ac:dyDescent="0.2">
      <c r="B318" s="43" t="s">
        <v>195</v>
      </c>
      <c r="C318" s="17" t="s">
        <v>196</v>
      </c>
      <c r="D318" s="18">
        <v>434537</v>
      </c>
      <c r="E318" s="18">
        <v>413770.16</v>
      </c>
      <c r="F318" s="18">
        <v>0</v>
      </c>
      <c r="G318" s="18">
        <v>60460</v>
      </c>
      <c r="H318" s="18">
        <v>11750</v>
      </c>
      <c r="I318" s="18">
        <f t="shared" si="44"/>
        <v>72210</v>
      </c>
      <c r="J318" s="18">
        <f t="shared" si="45"/>
        <v>341560.16</v>
      </c>
      <c r="K318" s="37">
        <f t="shared" si="46"/>
        <v>0.82548282360429281</v>
      </c>
      <c r="L318" s="37">
        <f t="shared" si="47"/>
        <v>-1</v>
      </c>
      <c r="M318" s="37">
        <f t="shared" si="48"/>
        <v>-0.84059661615916514</v>
      </c>
      <c r="O318" s="51"/>
      <c r="P318" s="51"/>
      <c r="Q318" s="51"/>
      <c r="R318" s="54"/>
      <c r="S318" s="54"/>
      <c r="T318" s="54"/>
      <c r="U318" s="54"/>
      <c r="V318" s="54"/>
      <c r="W318" s="51"/>
      <c r="X318" s="51"/>
      <c r="Y318" s="51"/>
    </row>
    <row r="319" spans="2:25" s="17" customFormat="1" x14ac:dyDescent="0.2">
      <c r="B319" s="43" t="s">
        <v>197</v>
      </c>
      <c r="C319" s="17" t="s">
        <v>198</v>
      </c>
      <c r="D319" s="18">
        <v>13900</v>
      </c>
      <c r="E319" s="18">
        <v>61166.84</v>
      </c>
      <c r="F319" s="18">
        <v>431</v>
      </c>
      <c r="G319" s="18">
        <v>58180.29</v>
      </c>
      <c r="H319" s="18">
        <v>1803.89</v>
      </c>
      <c r="I319" s="18">
        <f t="shared" si="44"/>
        <v>59984.18</v>
      </c>
      <c r="J319" s="18">
        <f t="shared" si="45"/>
        <v>1182.6599999999962</v>
      </c>
      <c r="K319" s="37">
        <f t="shared" si="46"/>
        <v>1.9334986080693336E-2</v>
      </c>
      <c r="L319" s="37">
        <f t="shared" si="47"/>
        <v>-0.99295369844183545</v>
      </c>
      <c r="M319" s="37">
        <f t="shared" si="48"/>
        <v>3.764404492249844E-2</v>
      </c>
      <c r="O319" s="51"/>
      <c r="P319" s="51"/>
      <c r="Q319" s="51"/>
      <c r="R319" s="54"/>
      <c r="S319" s="54"/>
      <c r="T319" s="54"/>
      <c r="U319" s="54"/>
      <c r="V319" s="54"/>
      <c r="W319" s="51"/>
      <c r="X319" s="51"/>
      <c r="Y319" s="51"/>
    </row>
    <row r="320" spans="2:25" s="17" customFormat="1" x14ac:dyDescent="0.2">
      <c r="B320" s="43" t="s">
        <v>199</v>
      </c>
      <c r="C320" s="17" t="s">
        <v>200</v>
      </c>
      <c r="D320" s="18">
        <v>2000</v>
      </c>
      <c r="E320" s="18">
        <v>1400</v>
      </c>
      <c r="F320" s="18">
        <v>0</v>
      </c>
      <c r="G320" s="18">
        <v>572.88</v>
      </c>
      <c r="H320" s="18">
        <v>422.99</v>
      </c>
      <c r="I320" s="18">
        <f t="shared" si="44"/>
        <v>995.87</v>
      </c>
      <c r="J320" s="18">
        <f t="shared" si="45"/>
        <v>404.13</v>
      </c>
      <c r="K320" s="37">
        <f t="shared" si="46"/>
        <v>0.28866428571428571</v>
      </c>
      <c r="L320" s="37">
        <f t="shared" si="47"/>
        <v>-1</v>
      </c>
      <c r="M320" s="37">
        <f t="shared" si="48"/>
        <v>-0.55360000000000009</v>
      </c>
      <c r="O320" s="51"/>
      <c r="P320" s="51"/>
      <c r="Q320" s="51"/>
      <c r="R320" s="54"/>
      <c r="S320" s="54"/>
      <c r="T320" s="54"/>
      <c r="U320" s="54"/>
      <c r="V320" s="54"/>
      <c r="W320" s="51"/>
      <c r="X320" s="51"/>
      <c r="Y320" s="51"/>
    </row>
    <row r="321" spans="1:25" s="17" customFormat="1" x14ac:dyDescent="0.2">
      <c r="B321" s="43" t="s">
        <v>205</v>
      </c>
      <c r="C321" s="17" t="s">
        <v>206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44"/>
        <v>0</v>
      </c>
      <c r="J321" s="18">
        <f t="shared" si="45"/>
        <v>0</v>
      </c>
      <c r="K321" s="37" t="str">
        <f t="shared" si="46"/>
        <v>NA</v>
      </c>
      <c r="L321" s="37" t="str">
        <f t="shared" si="47"/>
        <v>NA</v>
      </c>
      <c r="M321" s="37" t="str">
        <f t="shared" si="48"/>
        <v>NA</v>
      </c>
      <c r="O321" s="51"/>
      <c r="P321" s="51"/>
      <c r="Q321" s="51"/>
      <c r="R321" s="54"/>
      <c r="S321" s="54"/>
      <c r="T321" s="54"/>
      <c r="U321" s="54"/>
      <c r="V321" s="54"/>
      <c r="W321" s="51"/>
      <c r="X321" s="51"/>
      <c r="Y321" s="51"/>
    </row>
    <row r="322" spans="1:25" s="17" customFormat="1" ht="12" customHeight="1" x14ac:dyDescent="0.2">
      <c r="B322" s="43" t="s">
        <v>211</v>
      </c>
      <c r="C322" s="17" t="s">
        <v>212</v>
      </c>
      <c r="D322" s="18">
        <v>170200</v>
      </c>
      <c r="E322" s="18">
        <v>128200</v>
      </c>
      <c r="F322" s="18">
        <v>0</v>
      </c>
      <c r="G322" s="18">
        <v>0</v>
      </c>
      <c r="H322" s="18">
        <v>750</v>
      </c>
      <c r="I322" s="18">
        <f t="shared" si="44"/>
        <v>750</v>
      </c>
      <c r="J322" s="18">
        <f t="shared" si="45"/>
        <v>127450</v>
      </c>
      <c r="K322" s="37">
        <f t="shared" si="46"/>
        <v>0.99414976599063964</v>
      </c>
      <c r="L322" s="37">
        <f t="shared" si="47"/>
        <v>-1</v>
      </c>
      <c r="M322" s="37">
        <f t="shared" si="48"/>
        <v>-1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s="17" customFormat="1" ht="12" customHeight="1" x14ac:dyDescent="0.2">
      <c r="B323" s="43" t="s">
        <v>213</v>
      </c>
      <c r="C323" s="17" t="s">
        <v>214</v>
      </c>
      <c r="D323" s="18">
        <v>10000</v>
      </c>
      <c r="E323" s="18">
        <v>10000</v>
      </c>
      <c r="F323" s="18">
        <v>0</v>
      </c>
      <c r="G323" s="18">
        <v>0</v>
      </c>
      <c r="H323" s="18">
        <v>0</v>
      </c>
      <c r="I323" s="18">
        <f t="shared" si="44"/>
        <v>0</v>
      </c>
      <c r="J323" s="18">
        <f t="shared" si="45"/>
        <v>10000</v>
      </c>
      <c r="K323" s="37">
        <f t="shared" si="46"/>
        <v>1</v>
      </c>
      <c r="L323" s="37">
        <f t="shared" si="47"/>
        <v>-1</v>
      </c>
      <c r="M323" s="37">
        <f t="shared" si="48"/>
        <v>-1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s="17" customFormat="1" ht="12" customHeight="1" x14ac:dyDescent="0.2">
      <c r="B324" s="43" t="s">
        <v>215</v>
      </c>
      <c r="C324" s="17" t="s">
        <v>216</v>
      </c>
      <c r="D324" s="18">
        <v>161804</v>
      </c>
      <c r="E324" s="18">
        <v>172304</v>
      </c>
      <c r="F324" s="18">
        <v>10163.99</v>
      </c>
      <c r="G324" s="18">
        <v>121692.87</v>
      </c>
      <c r="H324" s="18">
        <v>2650</v>
      </c>
      <c r="I324" s="18">
        <f t="shared" si="44"/>
        <v>124342.87</v>
      </c>
      <c r="J324" s="18">
        <f t="shared" si="45"/>
        <v>47961.130000000005</v>
      </c>
      <c r="K324" s="37">
        <f t="shared" si="46"/>
        <v>0.27835180843160928</v>
      </c>
      <c r="L324" s="37">
        <f t="shared" si="47"/>
        <v>-0.94101129399201422</v>
      </c>
      <c r="M324" s="37">
        <f t="shared" si="48"/>
        <v>-0.22952538431018321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s="17" customFormat="1" ht="12" customHeight="1" x14ac:dyDescent="0.2">
      <c r="B325" s="43" t="s">
        <v>16</v>
      </c>
      <c r="C325" s="17" t="s">
        <v>17</v>
      </c>
      <c r="D325" s="18"/>
      <c r="E325" s="18"/>
      <c r="F325" s="18">
        <v>0</v>
      </c>
      <c r="G325" s="18">
        <v>0</v>
      </c>
      <c r="H325" s="18">
        <v>0</v>
      </c>
      <c r="I325" s="18">
        <f t="shared" si="44"/>
        <v>0</v>
      </c>
      <c r="J325" s="18">
        <f t="shared" si="45"/>
        <v>0</v>
      </c>
      <c r="K325" s="37" t="str">
        <f t="shared" si="46"/>
        <v>NA</v>
      </c>
      <c r="L325" s="37" t="str">
        <f t="shared" si="47"/>
        <v>NA</v>
      </c>
      <c r="M325" s="37" t="str">
        <f t="shared" si="48"/>
        <v>NA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s="17" customFormat="1" ht="12" customHeight="1" x14ac:dyDescent="0.2">
      <c r="B326" s="43" t="s">
        <v>217</v>
      </c>
      <c r="C326" s="17" t="s">
        <v>218</v>
      </c>
      <c r="D326" s="18">
        <v>1000000</v>
      </c>
      <c r="E326" s="18">
        <v>992960.17</v>
      </c>
      <c r="F326" s="18">
        <v>0</v>
      </c>
      <c r="G326" s="18">
        <v>988587.7</v>
      </c>
      <c r="H326" s="18">
        <v>0</v>
      </c>
      <c r="I326" s="18">
        <f t="shared" si="44"/>
        <v>988587.7</v>
      </c>
      <c r="J326" s="18">
        <f t="shared" si="45"/>
        <v>4372.4700000000885</v>
      </c>
      <c r="K326" s="37">
        <f t="shared" si="46"/>
        <v>4.4034696779429615E-3</v>
      </c>
      <c r="L326" s="37">
        <f t="shared" si="47"/>
        <v>-1</v>
      </c>
      <c r="M326" s="37">
        <f t="shared" si="48"/>
        <v>8.610530580588048E-2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s="17" customFormat="1" ht="12" customHeight="1" x14ac:dyDescent="0.2">
      <c r="A327" s="74" t="s">
        <v>318</v>
      </c>
      <c r="B327" s="75"/>
      <c r="C327" s="74"/>
      <c r="D327" s="59">
        <v>18798662.910000004</v>
      </c>
      <c r="E327" s="59">
        <v>18733719.080000006</v>
      </c>
      <c r="F327" s="59">
        <v>1039612.3300000002</v>
      </c>
      <c r="G327" s="59">
        <v>13183802.279999999</v>
      </c>
      <c r="H327" s="59">
        <v>756453.45000000007</v>
      </c>
      <c r="I327" s="59">
        <f t="shared" si="44"/>
        <v>13940255.729999999</v>
      </c>
      <c r="J327" s="59">
        <f t="shared" si="45"/>
        <v>4793463.3500000071</v>
      </c>
      <c r="K327" s="60">
        <f t="shared" si="46"/>
        <v>0.25587355770256409</v>
      </c>
      <c r="L327" s="60">
        <f t="shared" si="47"/>
        <v>-0.94450582259932114</v>
      </c>
      <c r="M327" s="60">
        <f t="shared" si="48"/>
        <v>-0.23227578578593719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s="17" customFormat="1" ht="12" customHeight="1" x14ac:dyDescent="0.2">
      <c r="A328" s="17" t="s">
        <v>319</v>
      </c>
      <c r="B328" s="43" t="s">
        <v>110</v>
      </c>
      <c r="C328" s="17" t="s">
        <v>111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f t="shared" si="44"/>
        <v>0</v>
      </c>
      <c r="J328" s="18">
        <f t="shared" si="45"/>
        <v>0</v>
      </c>
      <c r="K328" s="37" t="str">
        <f t="shared" si="46"/>
        <v>NA</v>
      </c>
      <c r="L328" s="37" t="str">
        <f t="shared" si="47"/>
        <v>NA</v>
      </c>
      <c r="M328" s="37" t="str">
        <f t="shared" si="48"/>
        <v>NA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s="17" customFormat="1" ht="12" customHeight="1" x14ac:dyDescent="0.2">
      <c r="B329" s="43" t="s">
        <v>127</v>
      </c>
      <c r="C329" s="17" t="s">
        <v>128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44"/>
        <v>0</v>
      </c>
      <c r="J329" s="18">
        <f t="shared" si="45"/>
        <v>0</v>
      </c>
      <c r="K329" s="37" t="str">
        <f t="shared" si="46"/>
        <v>NA</v>
      </c>
      <c r="L329" s="37" t="str">
        <f t="shared" si="47"/>
        <v>NA</v>
      </c>
      <c r="M329" s="37" t="str">
        <f t="shared" si="48"/>
        <v>NA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s="17" customFormat="1" ht="12" customHeight="1" x14ac:dyDescent="0.2">
      <c r="B330" s="43" t="s">
        <v>314</v>
      </c>
      <c r="C330" s="17" t="s">
        <v>315</v>
      </c>
      <c r="D330" s="18">
        <v>22408785.890000001</v>
      </c>
      <c r="E330" s="18">
        <v>20668540.889999993</v>
      </c>
      <c r="F330" s="18">
        <v>1501813.2699999996</v>
      </c>
      <c r="G330" s="18">
        <v>15308543.890000008</v>
      </c>
      <c r="H330" s="18">
        <v>0</v>
      </c>
      <c r="I330" s="18">
        <f t="shared" si="44"/>
        <v>15308543.890000008</v>
      </c>
      <c r="J330" s="18">
        <f t="shared" si="45"/>
        <v>5359996.9999999851</v>
      </c>
      <c r="K330" s="37">
        <f t="shared" si="46"/>
        <v>0.25933117526420546</v>
      </c>
      <c r="L330" s="37">
        <f t="shared" si="47"/>
        <v>-0.92733820553696567</v>
      </c>
      <c r="M330" s="37">
        <f t="shared" si="48"/>
        <v>-0.19199764574276962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s="17" customFormat="1" ht="12" customHeight="1" x14ac:dyDescent="0.2">
      <c r="B331" s="43" t="s">
        <v>308</v>
      </c>
      <c r="C331" s="17" t="s">
        <v>309</v>
      </c>
      <c r="D331" s="18">
        <v>19555393.779999997</v>
      </c>
      <c r="E331" s="18">
        <v>19555393.779999997</v>
      </c>
      <c r="F331" s="18">
        <v>1773312.67</v>
      </c>
      <c r="G331" s="18">
        <v>19663260.679999996</v>
      </c>
      <c r="H331" s="18">
        <v>0</v>
      </c>
      <c r="I331" s="18">
        <f t="shared" si="44"/>
        <v>19663260.679999996</v>
      </c>
      <c r="J331" s="18">
        <f t="shared" si="45"/>
        <v>-107866.89999999851</v>
      </c>
      <c r="K331" s="37">
        <f t="shared" si="46"/>
        <v>-5.5159666541881583E-3</v>
      </c>
      <c r="L331" s="37">
        <f t="shared" si="47"/>
        <v>-0.90931848829279882</v>
      </c>
      <c r="M331" s="37">
        <f t="shared" si="48"/>
        <v>9.6926509077296191E-2</v>
      </c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1:25" s="17" customFormat="1" ht="12" customHeight="1" x14ac:dyDescent="0.2">
      <c r="B332" s="43" t="s">
        <v>141</v>
      </c>
      <c r="C332" s="17" t="s">
        <v>142</v>
      </c>
      <c r="D332" s="18">
        <v>6937835.4500000002</v>
      </c>
      <c r="E332" s="18">
        <v>6937835.4500000002</v>
      </c>
      <c r="F332" s="18">
        <v>313101.86</v>
      </c>
      <c r="G332" s="18">
        <v>3050482.53</v>
      </c>
      <c r="H332" s="18">
        <v>0</v>
      </c>
      <c r="I332" s="18">
        <f t="shared" si="44"/>
        <v>3050482.53</v>
      </c>
      <c r="J332" s="18">
        <f t="shared" si="45"/>
        <v>3887352.9200000004</v>
      </c>
      <c r="K332" s="37">
        <f t="shared" si="46"/>
        <v>0.56031206678446088</v>
      </c>
      <c r="L332" s="37">
        <f t="shared" si="47"/>
        <v>-0.95487038251966605</v>
      </c>
      <c r="M332" s="37">
        <f t="shared" si="48"/>
        <v>-0.52034043649213912</v>
      </c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1:25" s="17" customFormat="1" ht="12" customHeight="1" x14ac:dyDescent="0.2">
      <c r="B333" s="43" t="s">
        <v>233</v>
      </c>
      <c r="C333" s="17" t="s">
        <v>234</v>
      </c>
      <c r="D333" s="18">
        <v>3848310.92</v>
      </c>
      <c r="E333" s="18">
        <v>3848310.92</v>
      </c>
      <c r="F333" s="18">
        <v>315437.61</v>
      </c>
      <c r="G333" s="18">
        <v>3281231.46</v>
      </c>
      <c r="H333" s="18">
        <v>1164</v>
      </c>
      <c r="I333" s="18">
        <f t="shared" si="44"/>
        <v>3282395.46</v>
      </c>
      <c r="J333" s="18">
        <f t="shared" si="45"/>
        <v>565915.46</v>
      </c>
      <c r="K333" s="37">
        <f t="shared" si="46"/>
        <v>0.14705554508573854</v>
      </c>
      <c r="L333" s="37">
        <f t="shared" si="47"/>
        <v>-0.91803219215977494</v>
      </c>
      <c r="M333" s="37">
        <f t="shared" si="48"/>
        <v>-6.9845107762002479E-2</v>
      </c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1:25" s="17" customFormat="1" ht="12" customHeight="1" x14ac:dyDescent="0.2">
      <c r="B334" s="43" t="s">
        <v>143</v>
      </c>
      <c r="C334" s="17" t="s">
        <v>144</v>
      </c>
      <c r="D334" s="18">
        <v>881020</v>
      </c>
      <c r="E334" s="18">
        <v>881020</v>
      </c>
      <c r="F334" s="18">
        <v>499660.49</v>
      </c>
      <c r="G334" s="18">
        <v>2783337.13</v>
      </c>
      <c r="H334" s="18">
        <v>0</v>
      </c>
      <c r="I334" s="18">
        <f t="shared" si="44"/>
        <v>2783337.13</v>
      </c>
      <c r="J334" s="18">
        <f t="shared" si="45"/>
        <v>-1902317.13</v>
      </c>
      <c r="K334" s="37">
        <f t="shared" si="46"/>
        <v>-2.1592212776100426</v>
      </c>
      <c r="L334" s="37">
        <f t="shared" si="47"/>
        <v>-0.43286135388526936</v>
      </c>
      <c r="M334" s="37">
        <f t="shared" si="48"/>
        <v>2.446423211938229</v>
      </c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1:25" s="17" customFormat="1" ht="12" customHeight="1" x14ac:dyDescent="0.2">
      <c r="B335" s="43" t="s">
        <v>149</v>
      </c>
      <c r="C335" s="17" t="s">
        <v>150</v>
      </c>
      <c r="D335" s="18">
        <v>11044593</v>
      </c>
      <c r="E335" s="18">
        <v>11044593</v>
      </c>
      <c r="F335" s="18">
        <v>694300.87000000011</v>
      </c>
      <c r="G335" s="18">
        <v>7581160.8500000015</v>
      </c>
      <c r="H335" s="18">
        <v>0</v>
      </c>
      <c r="I335" s="18">
        <f t="shared" si="44"/>
        <v>7581160.8500000015</v>
      </c>
      <c r="J335" s="18">
        <f t="shared" si="45"/>
        <v>3463432.1499999985</v>
      </c>
      <c r="K335" s="37">
        <f t="shared" si="46"/>
        <v>0.31358621816123045</v>
      </c>
      <c r="L335" s="37">
        <f t="shared" si="47"/>
        <v>-0.93713658167394664</v>
      </c>
      <c r="M335" s="37">
        <f t="shared" si="48"/>
        <v>-0.25118496526679684</v>
      </c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1:25" s="17" customFormat="1" ht="12" customHeight="1" x14ac:dyDescent="0.2">
      <c r="B336" s="43" t="s">
        <v>151</v>
      </c>
      <c r="C336" s="17" t="s">
        <v>152</v>
      </c>
      <c r="D336" s="18">
        <v>6216484.5300000003</v>
      </c>
      <c r="E336" s="18">
        <v>6216484.5300000003</v>
      </c>
      <c r="F336" s="18">
        <v>398429.1200000004</v>
      </c>
      <c r="G336" s="18">
        <v>4232094.3699999992</v>
      </c>
      <c r="H336" s="18">
        <v>0</v>
      </c>
      <c r="I336" s="18">
        <f t="shared" si="44"/>
        <v>4232094.3699999992</v>
      </c>
      <c r="J336" s="18">
        <f t="shared" si="45"/>
        <v>1984390.1600000011</v>
      </c>
      <c r="K336" s="37">
        <f t="shared" si="46"/>
        <v>0.31921420385164234</v>
      </c>
      <c r="L336" s="37">
        <f t="shared" si="47"/>
        <v>-0.93590764714731778</v>
      </c>
      <c r="M336" s="37">
        <f t="shared" si="48"/>
        <v>-0.25732458601997343</v>
      </c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2:25" s="17" customFormat="1" ht="12" customHeight="1" x14ac:dyDescent="0.2">
      <c r="B337" s="43" t="s">
        <v>153</v>
      </c>
      <c r="C337" s="17" t="s">
        <v>154</v>
      </c>
      <c r="D337" s="18">
        <v>12000</v>
      </c>
      <c r="E337" s="18">
        <v>12000</v>
      </c>
      <c r="F337" s="18">
        <v>0</v>
      </c>
      <c r="G337" s="18">
        <v>0</v>
      </c>
      <c r="H337" s="18">
        <v>0</v>
      </c>
      <c r="I337" s="18">
        <f t="shared" si="44"/>
        <v>0</v>
      </c>
      <c r="J337" s="18">
        <f t="shared" si="45"/>
        <v>12000</v>
      </c>
      <c r="K337" s="37">
        <f t="shared" si="46"/>
        <v>1</v>
      </c>
      <c r="L337" s="37">
        <f t="shared" si="47"/>
        <v>-1</v>
      </c>
      <c r="M337" s="37">
        <f t="shared" si="48"/>
        <v>-1</v>
      </c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2:25" s="17" customFormat="1" ht="12" customHeight="1" x14ac:dyDescent="0.2">
      <c r="B338" s="43" t="s">
        <v>271</v>
      </c>
      <c r="C338" s="17" t="s">
        <v>272</v>
      </c>
      <c r="D338" s="18">
        <v>2250000</v>
      </c>
      <c r="E338" s="18">
        <v>2250000</v>
      </c>
      <c r="F338" s="18">
        <v>0</v>
      </c>
      <c r="G338" s="18">
        <v>0</v>
      </c>
      <c r="H338" s="18">
        <v>0</v>
      </c>
      <c r="I338" s="18">
        <f t="shared" si="44"/>
        <v>0</v>
      </c>
      <c r="J338" s="18">
        <f t="shared" si="45"/>
        <v>2250000</v>
      </c>
      <c r="K338" s="37">
        <f t="shared" si="46"/>
        <v>1</v>
      </c>
      <c r="L338" s="37">
        <f t="shared" si="47"/>
        <v>-1</v>
      </c>
      <c r="M338" s="37">
        <f t="shared" si="48"/>
        <v>-1</v>
      </c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2:25" s="17" customFormat="1" ht="12" customHeight="1" x14ac:dyDescent="0.2">
      <c r="B339" s="43" t="s">
        <v>163</v>
      </c>
      <c r="C339" s="17" t="s">
        <v>164</v>
      </c>
      <c r="D339" s="18">
        <v>2561235.2799999998</v>
      </c>
      <c r="E339" s="18">
        <v>2561235.2799999998</v>
      </c>
      <c r="F339" s="18">
        <v>245585.18999999974</v>
      </c>
      <c r="G339" s="18">
        <v>2501970.4699999997</v>
      </c>
      <c r="H339" s="18">
        <v>0</v>
      </c>
      <c r="I339" s="18">
        <f t="shared" si="44"/>
        <v>2501970.4699999997</v>
      </c>
      <c r="J339" s="18">
        <f t="shared" si="45"/>
        <v>59264.810000000056</v>
      </c>
      <c r="K339" s="37">
        <f t="shared" si="46"/>
        <v>2.3139151042773417E-2</v>
      </c>
      <c r="L339" s="37">
        <f t="shared" si="47"/>
        <v>-0.90411455288090525</v>
      </c>
      <c r="M339" s="37">
        <f t="shared" si="48"/>
        <v>6.566638068061087E-2</v>
      </c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2:25" s="17" customFormat="1" ht="12" customHeight="1" x14ac:dyDescent="0.2">
      <c r="B340" s="43" t="s">
        <v>165</v>
      </c>
      <c r="C340" s="17" t="s">
        <v>166</v>
      </c>
      <c r="D340" s="18">
        <v>1867500</v>
      </c>
      <c r="E340" s="18">
        <v>3010031.0300000003</v>
      </c>
      <c r="F340" s="18">
        <v>45378.080000000002</v>
      </c>
      <c r="G340" s="18">
        <v>213436.66999999998</v>
      </c>
      <c r="H340" s="18">
        <v>1551979.06</v>
      </c>
      <c r="I340" s="18">
        <f t="shared" si="44"/>
        <v>1765415.73</v>
      </c>
      <c r="J340" s="18">
        <f t="shared" si="45"/>
        <v>1244615.3000000003</v>
      </c>
      <c r="K340" s="37">
        <f t="shared" si="46"/>
        <v>0.41348919250177968</v>
      </c>
      <c r="L340" s="37">
        <f t="shared" si="47"/>
        <v>-0.98492438132772342</v>
      </c>
      <c r="M340" s="37">
        <f t="shared" si="48"/>
        <v>-0.9226453145114708</v>
      </c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2:25" s="17" customFormat="1" ht="12" customHeight="1" x14ac:dyDescent="0.2">
      <c r="B341" s="43" t="s">
        <v>320</v>
      </c>
      <c r="C341" s="17" t="s">
        <v>321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4"/>
        <v>0</v>
      </c>
      <c r="J341" s="18">
        <f t="shared" si="45"/>
        <v>0</v>
      </c>
      <c r="K341" s="37" t="str">
        <f t="shared" si="46"/>
        <v>NA</v>
      </c>
      <c r="L341" s="37" t="str">
        <f t="shared" si="47"/>
        <v>NA</v>
      </c>
      <c r="M341" s="37" t="str">
        <f t="shared" si="48"/>
        <v>NA</v>
      </c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2:25" s="17" customFormat="1" ht="12" customHeight="1" x14ac:dyDescent="0.2">
      <c r="B342" s="43" t="s">
        <v>322</v>
      </c>
      <c r="C342" s="17" t="s">
        <v>323</v>
      </c>
      <c r="D342" s="18">
        <v>50000</v>
      </c>
      <c r="E342" s="18">
        <v>50000</v>
      </c>
      <c r="F342" s="18">
        <v>0</v>
      </c>
      <c r="G342" s="18">
        <v>0</v>
      </c>
      <c r="H342" s="18">
        <v>0</v>
      </c>
      <c r="I342" s="18">
        <f t="shared" si="44"/>
        <v>0</v>
      </c>
      <c r="J342" s="18">
        <f t="shared" si="45"/>
        <v>50000</v>
      </c>
      <c r="K342" s="37">
        <f t="shared" si="46"/>
        <v>1</v>
      </c>
      <c r="L342" s="37">
        <f t="shared" si="47"/>
        <v>-1</v>
      </c>
      <c r="M342" s="37">
        <f t="shared" si="48"/>
        <v>-1</v>
      </c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2:25" s="17" customFormat="1" ht="12" customHeight="1" x14ac:dyDescent="0.2">
      <c r="B343" s="43" t="s">
        <v>324</v>
      </c>
      <c r="C343" s="17" t="s">
        <v>325</v>
      </c>
      <c r="D343" s="18">
        <v>450000</v>
      </c>
      <c r="E343" s="18">
        <v>450000</v>
      </c>
      <c r="F343" s="18">
        <v>0</v>
      </c>
      <c r="G343" s="18">
        <v>0</v>
      </c>
      <c r="H343" s="18">
        <v>0</v>
      </c>
      <c r="I343" s="18">
        <f t="shared" si="44"/>
        <v>0</v>
      </c>
      <c r="J343" s="18">
        <f t="shared" si="45"/>
        <v>450000</v>
      </c>
      <c r="K343" s="37">
        <f t="shared" si="46"/>
        <v>1</v>
      </c>
      <c r="L343" s="37">
        <f t="shared" si="47"/>
        <v>-1</v>
      </c>
      <c r="M343" s="37">
        <f t="shared" si="48"/>
        <v>-1</v>
      </c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2:25" s="17" customFormat="1" ht="12" customHeight="1" x14ac:dyDescent="0.2">
      <c r="B344" s="43" t="s">
        <v>326</v>
      </c>
      <c r="C344" s="17" t="s">
        <v>327</v>
      </c>
      <c r="D344" s="18">
        <v>0</v>
      </c>
      <c r="E344" s="18">
        <v>0</v>
      </c>
      <c r="F344" s="18">
        <v>0</v>
      </c>
      <c r="G344" s="18">
        <v>0</v>
      </c>
      <c r="H344" s="18">
        <v>0</v>
      </c>
      <c r="I344" s="18">
        <f t="shared" si="44"/>
        <v>0</v>
      </c>
      <c r="J344" s="18">
        <f t="shared" si="45"/>
        <v>0</v>
      </c>
      <c r="K344" s="37" t="str">
        <f t="shared" si="46"/>
        <v>NA</v>
      </c>
      <c r="L344" s="37" t="str">
        <f t="shared" si="47"/>
        <v>NA</v>
      </c>
      <c r="M344" s="37" t="str">
        <f t="shared" si="48"/>
        <v>NA</v>
      </c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2:25" s="17" customFormat="1" ht="12" customHeight="1" x14ac:dyDescent="0.2">
      <c r="B345" s="43" t="s">
        <v>328</v>
      </c>
      <c r="C345" s="17" t="s">
        <v>329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4"/>
        <v>0</v>
      </c>
      <c r="J345" s="18">
        <f t="shared" si="45"/>
        <v>0</v>
      </c>
      <c r="K345" s="37" t="str">
        <f t="shared" si="46"/>
        <v>NA</v>
      </c>
      <c r="L345" s="37" t="str">
        <f t="shared" si="47"/>
        <v>NA</v>
      </c>
      <c r="M345" s="37" t="str">
        <f t="shared" si="48"/>
        <v>NA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ht="12" customHeight="1" x14ac:dyDescent="0.2">
      <c r="B346" s="43" t="s">
        <v>330</v>
      </c>
      <c r="C346" s="17" t="s">
        <v>331</v>
      </c>
      <c r="D346" s="18">
        <v>0</v>
      </c>
      <c r="E346" s="18">
        <v>0</v>
      </c>
      <c r="F346" s="18">
        <v>0</v>
      </c>
      <c r="G346" s="18">
        <v>0</v>
      </c>
      <c r="H346" s="18">
        <v>0</v>
      </c>
      <c r="I346" s="18">
        <f t="shared" si="44"/>
        <v>0</v>
      </c>
      <c r="J346" s="18">
        <f t="shared" si="45"/>
        <v>0</v>
      </c>
      <c r="K346" s="37" t="str">
        <f t="shared" si="46"/>
        <v>NA</v>
      </c>
      <c r="L346" s="37" t="str">
        <f t="shared" si="47"/>
        <v>NA</v>
      </c>
      <c r="M346" s="37" t="str">
        <f t="shared" si="48"/>
        <v>NA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x14ac:dyDescent="0.2">
      <c r="B347" s="43" t="s">
        <v>332</v>
      </c>
      <c r="C347" s="17" t="s">
        <v>333</v>
      </c>
      <c r="D347" s="18">
        <v>6000000</v>
      </c>
      <c r="E347" s="18">
        <v>10060000</v>
      </c>
      <c r="F347" s="18">
        <v>1392967.4</v>
      </c>
      <c r="G347" s="18">
        <v>8053788.9199999999</v>
      </c>
      <c r="H347" s="18">
        <v>1238637.3600000001</v>
      </c>
      <c r="I347" s="18">
        <f t="shared" si="44"/>
        <v>9292426.2799999993</v>
      </c>
      <c r="J347" s="18">
        <f t="shared" si="45"/>
        <v>767573.72000000067</v>
      </c>
      <c r="K347" s="37">
        <f t="shared" si="46"/>
        <v>7.6299574552683963E-2</v>
      </c>
      <c r="L347" s="37">
        <f t="shared" si="47"/>
        <v>-0.86153405566600394</v>
      </c>
      <c r="M347" s="37">
        <f t="shared" si="48"/>
        <v>-0.12664497523947238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334</v>
      </c>
      <c r="C348" s="17" t="s">
        <v>335</v>
      </c>
      <c r="D348" s="18">
        <v>1500000</v>
      </c>
      <c r="E348" s="18">
        <v>825000</v>
      </c>
      <c r="F348" s="18">
        <v>55791</v>
      </c>
      <c r="G348" s="18">
        <v>245409.32</v>
      </c>
      <c r="H348" s="18">
        <v>213250.88</v>
      </c>
      <c r="I348" s="18">
        <f t="shared" si="44"/>
        <v>458660.2</v>
      </c>
      <c r="J348" s="18">
        <f t="shared" si="45"/>
        <v>366339.8</v>
      </c>
      <c r="K348" s="37">
        <f t="shared" si="46"/>
        <v>0.4440482424242424</v>
      </c>
      <c r="L348" s="37">
        <f t="shared" si="47"/>
        <v>-0.93237454545454546</v>
      </c>
      <c r="M348" s="37">
        <f t="shared" si="48"/>
        <v>-0.67549180826446276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336</v>
      </c>
      <c r="C349" s="17" t="s">
        <v>337</v>
      </c>
      <c r="D349" s="18">
        <v>1600000</v>
      </c>
      <c r="E349" s="18">
        <v>600000</v>
      </c>
      <c r="F349" s="18">
        <v>0</v>
      </c>
      <c r="G349" s="18">
        <v>0</v>
      </c>
      <c r="H349" s="18">
        <v>0</v>
      </c>
      <c r="I349" s="18">
        <f t="shared" si="44"/>
        <v>0</v>
      </c>
      <c r="J349" s="18">
        <f t="shared" si="45"/>
        <v>600000</v>
      </c>
      <c r="K349" s="37">
        <f t="shared" si="46"/>
        <v>1</v>
      </c>
      <c r="L349" s="37">
        <f t="shared" si="47"/>
        <v>-1</v>
      </c>
      <c r="M349" s="37">
        <f t="shared" si="48"/>
        <v>-1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173</v>
      </c>
      <c r="C350" s="17" t="s">
        <v>174</v>
      </c>
      <c r="D350" s="18">
        <v>9050000</v>
      </c>
      <c r="E350" s="18">
        <v>12399250</v>
      </c>
      <c r="F350" s="18">
        <v>672298.75</v>
      </c>
      <c r="G350" s="18">
        <v>7483344.9000000004</v>
      </c>
      <c r="H350" s="18">
        <v>2808753.77</v>
      </c>
      <c r="I350" s="18">
        <f t="shared" si="44"/>
        <v>10292098.67</v>
      </c>
      <c r="J350" s="18">
        <f t="shared" si="45"/>
        <v>2107151.33</v>
      </c>
      <c r="K350" s="37">
        <f t="shared" si="46"/>
        <v>0.16994183761114584</v>
      </c>
      <c r="L350" s="37">
        <f t="shared" si="47"/>
        <v>-0.94577907937980121</v>
      </c>
      <c r="M350" s="37">
        <f t="shared" si="48"/>
        <v>-0.34160138864704065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338</v>
      </c>
      <c r="C351" s="17" t="s">
        <v>339</v>
      </c>
      <c r="D351" s="18">
        <v>300000</v>
      </c>
      <c r="E351" s="18">
        <v>340000</v>
      </c>
      <c r="F351" s="18">
        <v>46294.94</v>
      </c>
      <c r="G351" s="18">
        <v>298772.95</v>
      </c>
      <c r="H351" s="18">
        <v>9945.5</v>
      </c>
      <c r="I351" s="18">
        <f t="shared" si="44"/>
        <v>308718.45</v>
      </c>
      <c r="J351" s="18">
        <f t="shared" si="45"/>
        <v>31281.549999999988</v>
      </c>
      <c r="K351" s="37">
        <f t="shared" si="46"/>
        <v>9.2004558823529384E-2</v>
      </c>
      <c r="L351" s="37">
        <f t="shared" si="47"/>
        <v>-0.86383841176470588</v>
      </c>
      <c r="M351" s="37">
        <f t="shared" si="48"/>
        <v>-4.137021390374316E-2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340</v>
      </c>
      <c r="C352" s="17" t="s">
        <v>341</v>
      </c>
      <c r="D352" s="18">
        <v>300000</v>
      </c>
      <c r="E352" s="18">
        <v>380000</v>
      </c>
      <c r="F352" s="18">
        <v>50402.92</v>
      </c>
      <c r="G352" s="18">
        <v>332476.67</v>
      </c>
      <c r="H352" s="18">
        <v>12628</v>
      </c>
      <c r="I352" s="18">
        <f t="shared" si="44"/>
        <v>345104.67</v>
      </c>
      <c r="J352" s="18">
        <f t="shared" si="45"/>
        <v>34895.330000000016</v>
      </c>
      <c r="K352" s="37">
        <f t="shared" si="46"/>
        <v>9.1829815789473732E-2</v>
      </c>
      <c r="L352" s="37">
        <f t="shared" si="47"/>
        <v>-0.86736073684210535</v>
      </c>
      <c r="M352" s="37">
        <f t="shared" si="48"/>
        <v>-4.5521521531100631E-2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342</v>
      </c>
      <c r="C353" s="17" t="s">
        <v>343</v>
      </c>
      <c r="D353" s="18">
        <v>300000</v>
      </c>
      <c r="E353" s="18">
        <v>300000</v>
      </c>
      <c r="F353" s="18">
        <v>29207.96</v>
      </c>
      <c r="G353" s="18">
        <v>192510.42</v>
      </c>
      <c r="H353" s="18">
        <v>14950</v>
      </c>
      <c r="I353" s="18">
        <f t="shared" si="44"/>
        <v>207460.42</v>
      </c>
      <c r="J353" s="18">
        <f t="shared" si="45"/>
        <v>92539.579999999987</v>
      </c>
      <c r="K353" s="37">
        <f t="shared" si="46"/>
        <v>0.30846526666666663</v>
      </c>
      <c r="L353" s="37">
        <f t="shared" si="47"/>
        <v>-0.90264013333333326</v>
      </c>
      <c r="M353" s="37">
        <f t="shared" si="48"/>
        <v>-0.29996210909090903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344</v>
      </c>
      <c r="C354" s="17" t="s">
        <v>345</v>
      </c>
      <c r="D354" s="18">
        <v>300000</v>
      </c>
      <c r="E354" s="18">
        <v>300000</v>
      </c>
      <c r="F354" s="18">
        <v>37834.449999999997</v>
      </c>
      <c r="G354" s="18">
        <v>207564.26</v>
      </c>
      <c r="H354" s="18">
        <v>6194</v>
      </c>
      <c r="I354" s="18">
        <f t="shared" si="44"/>
        <v>213758.26</v>
      </c>
      <c r="J354" s="18">
        <f t="shared" si="45"/>
        <v>86241.739999999991</v>
      </c>
      <c r="K354" s="37">
        <f t="shared" si="46"/>
        <v>0.28747246666666665</v>
      </c>
      <c r="L354" s="37">
        <f t="shared" si="47"/>
        <v>-0.8738851666666666</v>
      </c>
      <c r="M354" s="37">
        <f t="shared" si="48"/>
        <v>-0.24522087272727269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346</v>
      </c>
      <c r="C355" s="17" t="s">
        <v>347</v>
      </c>
      <c r="D355" s="18">
        <v>300000</v>
      </c>
      <c r="E355" s="18">
        <v>220000</v>
      </c>
      <c r="F355" s="18">
        <v>21234.240000000002</v>
      </c>
      <c r="G355" s="18">
        <v>126377.66</v>
      </c>
      <c r="H355" s="18">
        <v>5158.42</v>
      </c>
      <c r="I355" s="18">
        <f t="shared" si="44"/>
        <v>131536.08000000002</v>
      </c>
      <c r="J355" s="18">
        <f t="shared" si="45"/>
        <v>88463.919999999984</v>
      </c>
      <c r="K355" s="37">
        <f t="shared" si="46"/>
        <v>0.40210872727272717</v>
      </c>
      <c r="L355" s="37">
        <f t="shared" si="47"/>
        <v>-0.90348072727272732</v>
      </c>
      <c r="M355" s="37">
        <f t="shared" si="48"/>
        <v>-0.37333391735537186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348</v>
      </c>
      <c r="C356" s="17" t="s">
        <v>349</v>
      </c>
      <c r="D356" s="18">
        <v>300000</v>
      </c>
      <c r="E356" s="18">
        <v>300000</v>
      </c>
      <c r="F356" s="18">
        <v>54372.7</v>
      </c>
      <c r="G356" s="18">
        <v>236299.51999999999</v>
      </c>
      <c r="H356" s="18">
        <v>17887.5</v>
      </c>
      <c r="I356" s="18">
        <f t="shared" si="44"/>
        <v>254187.02</v>
      </c>
      <c r="J356" s="18">
        <f t="shared" si="45"/>
        <v>45812.98000000001</v>
      </c>
      <c r="K356" s="37">
        <f t="shared" si="46"/>
        <v>0.15270993333333338</v>
      </c>
      <c r="L356" s="37">
        <f t="shared" si="47"/>
        <v>-0.81875766666666661</v>
      </c>
      <c r="M356" s="37">
        <f t="shared" si="48"/>
        <v>-0.14072901818181821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350</v>
      </c>
      <c r="C357" s="17" t="s">
        <v>351</v>
      </c>
      <c r="D357" s="18">
        <v>300000</v>
      </c>
      <c r="E357" s="18">
        <v>300000</v>
      </c>
      <c r="F357" s="18">
        <v>15494.11</v>
      </c>
      <c r="G357" s="18">
        <v>216268.25</v>
      </c>
      <c r="H357" s="18">
        <v>23250.57</v>
      </c>
      <c r="I357" s="18">
        <f t="shared" si="44"/>
        <v>239518.82</v>
      </c>
      <c r="J357" s="18">
        <f t="shared" si="45"/>
        <v>60481.179999999993</v>
      </c>
      <c r="K357" s="37">
        <f t="shared" si="46"/>
        <v>0.20160393333333332</v>
      </c>
      <c r="L357" s="37">
        <f t="shared" si="47"/>
        <v>-0.94835296666666669</v>
      </c>
      <c r="M357" s="37">
        <f t="shared" si="48"/>
        <v>-0.21357000000000001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352</v>
      </c>
      <c r="C358" s="17" t="s">
        <v>353</v>
      </c>
      <c r="D358" s="18">
        <v>2000000</v>
      </c>
      <c r="E358" s="18">
        <v>960000</v>
      </c>
      <c r="F358" s="18">
        <v>0</v>
      </c>
      <c r="G358" s="18">
        <v>0</v>
      </c>
      <c r="H358" s="18">
        <v>0</v>
      </c>
      <c r="I358" s="18">
        <f t="shared" si="44"/>
        <v>0</v>
      </c>
      <c r="J358" s="18">
        <f t="shared" si="45"/>
        <v>960000</v>
      </c>
      <c r="K358" s="37">
        <f t="shared" si="46"/>
        <v>1</v>
      </c>
      <c r="L358" s="37">
        <f t="shared" si="47"/>
        <v>-1</v>
      </c>
      <c r="M358" s="37">
        <f t="shared" si="48"/>
        <v>-1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354</v>
      </c>
      <c r="C359" s="17" t="s">
        <v>355</v>
      </c>
      <c r="D359" s="18">
        <v>22425000</v>
      </c>
      <c r="E359" s="18">
        <v>6325000</v>
      </c>
      <c r="F359" s="18">
        <v>263537.09999999998</v>
      </c>
      <c r="G359" s="18">
        <v>929581.11</v>
      </c>
      <c r="H359" s="18">
        <v>2356371.16</v>
      </c>
      <c r="I359" s="18">
        <f t="shared" si="44"/>
        <v>3285952.27</v>
      </c>
      <c r="J359" s="18">
        <f t="shared" si="45"/>
        <v>3039047.73</v>
      </c>
      <c r="K359" s="37">
        <f t="shared" si="46"/>
        <v>0.48048185454545456</v>
      </c>
      <c r="L359" s="37">
        <f t="shared" si="47"/>
        <v>-0.95833405533596849</v>
      </c>
      <c r="M359" s="37">
        <f t="shared" si="48"/>
        <v>-0.8396698049586776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356</v>
      </c>
      <c r="C360" s="17" t="s">
        <v>357</v>
      </c>
      <c r="D360" s="18">
        <v>3500000</v>
      </c>
      <c r="E360" s="18">
        <v>3500000</v>
      </c>
      <c r="F360" s="18">
        <v>221924.99</v>
      </c>
      <c r="G360" s="18">
        <v>2055338.38</v>
      </c>
      <c r="H360" s="18">
        <v>56244.79</v>
      </c>
      <c r="I360" s="18">
        <f t="shared" si="44"/>
        <v>2111583.17</v>
      </c>
      <c r="J360" s="18">
        <f t="shared" si="45"/>
        <v>1388416.83</v>
      </c>
      <c r="K360" s="37">
        <f t="shared" si="46"/>
        <v>0.3966905228571429</v>
      </c>
      <c r="L360" s="37">
        <f t="shared" si="47"/>
        <v>-0.93659285999999997</v>
      </c>
      <c r="M360" s="37">
        <f t="shared" si="48"/>
        <v>-0.35937505038961043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358</v>
      </c>
      <c r="C361" s="17" t="s">
        <v>359</v>
      </c>
      <c r="D361" s="18">
        <v>1250000</v>
      </c>
      <c r="E361" s="18">
        <v>250000</v>
      </c>
      <c r="F361" s="18">
        <v>0</v>
      </c>
      <c r="G361" s="18">
        <v>0</v>
      </c>
      <c r="H361" s="18">
        <v>0</v>
      </c>
      <c r="I361" s="18">
        <f t="shared" si="44"/>
        <v>0</v>
      </c>
      <c r="J361" s="18">
        <f t="shared" si="45"/>
        <v>250000</v>
      </c>
      <c r="K361" s="37">
        <f t="shared" si="46"/>
        <v>1</v>
      </c>
      <c r="L361" s="37">
        <f t="shared" si="47"/>
        <v>-1</v>
      </c>
      <c r="M361" s="37">
        <f t="shared" si="48"/>
        <v>-1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360</v>
      </c>
      <c r="C362" s="17" t="s">
        <v>361</v>
      </c>
      <c r="D362" s="18">
        <v>3500000</v>
      </c>
      <c r="E362" s="18">
        <v>700000</v>
      </c>
      <c r="F362" s="18">
        <v>0</v>
      </c>
      <c r="G362" s="18">
        <v>0</v>
      </c>
      <c r="H362" s="18">
        <v>0</v>
      </c>
      <c r="I362" s="18">
        <f t="shared" si="44"/>
        <v>0</v>
      </c>
      <c r="J362" s="18">
        <f t="shared" si="45"/>
        <v>700000</v>
      </c>
      <c r="K362" s="37">
        <f t="shared" si="46"/>
        <v>1</v>
      </c>
      <c r="L362" s="37">
        <f t="shared" si="47"/>
        <v>-1</v>
      </c>
      <c r="M362" s="37">
        <f t="shared" si="48"/>
        <v>-1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362</v>
      </c>
      <c r="C363" s="17" t="s">
        <v>363</v>
      </c>
      <c r="D363" s="18">
        <v>10000000</v>
      </c>
      <c r="E363" s="18">
        <v>5825000</v>
      </c>
      <c r="F363" s="18">
        <v>287695.07</v>
      </c>
      <c r="G363" s="18">
        <v>3460679.98</v>
      </c>
      <c r="H363" s="18">
        <v>1918322.28</v>
      </c>
      <c r="I363" s="18">
        <f t="shared" si="44"/>
        <v>5379002.2599999998</v>
      </c>
      <c r="J363" s="18">
        <f t="shared" si="45"/>
        <v>445997.74000000022</v>
      </c>
      <c r="K363" s="37">
        <f t="shared" si="46"/>
        <v>7.6566135622317635E-2</v>
      </c>
      <c r="L363" s="37">
        <f t="shared" si="47"/>
        <v>-0.95061028841201711</v>
      </c>
      <c r="M363" s="37">
        <f t="shared" si="48"/>
        <v>-0.35188201701131494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364</v>
      </c>
      <c r="C364" s="17" t="s">
        <v>365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4"/>
        <v>0</v>
      </c>
      <c r="J364" s="18">
        <f t="shared" si="45"/>
        <v>0</v>
      </c>
      <c r="K364" s="37" t="str">
        <f t="shared" si="46"/>
        <v>NA</v>
      </c>
      <c r="L364" s="37" t="str">
        <f t="shared" si="47"/>
        <v>NA</v>
      </c>
      <c r="M364" s="37" t="str">
        <f t="shared" si="48"/>
        <v>NA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366</v>
      </c>
      <c r="C365" s="17" t="s">
        <v>367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44"/>
        <v>0</v>
      </c>
      <c r="J365" s="18">
        <f t="shared" si="45"/>
        <v>0</v>
      </c>
      <c r="K365" s="37" t="str">
        <f t="shared" si="46"/>
        <v>NA</v>
      </c>
      <c r="L365" s="37" t="str">
        <f t="shared" si="47"/>
        <v>NA</v>
      </c>
      <c r="M365" s="37" t="str">
        <f t="shared" si="48"/>
        <v>NA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368</v>
      </c>
      <c r="C366" s="17" t="s">
        <v>369</v>
      </c>
      <c r="D366" s="18">
        <v>500000</v>
      </c>
      <c r="E366" s="18">
        <v>250000</v>
      </c>
      <c r="F366" s="18">
        <v>0</v>
      </c>
      <c r="G366" s="18">
        <v>0</v>
      </c>
      <c r="H366" s="18">
        <v>0</v>
      </c>
      <c r="I366" s="18">
        <f t="shared" si="44"/>
        <v>0</v>
      </c>
      <c r="J366" s="18">
        <f t="shared" si="45"/>
        <v>250000</v>
      </c>
      <c r="K366" s="37">
        <f t="shared" si="46"/>
        <v>1</v>
      </c>
      <c r="L366" s="37">
        <f t="shared" si="47"/>
        <v>-1</v>
      </c>
      <c r="M366" s="37">
        <f t="shared" si="48"/>
        <v>-1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241</v>
      </c>
      <c r="C367" s="17" t="s">
        <v>242</v>
      </c>
      <c r="D367" s="18">
        <v>0</v>
      </c>
      <c r="E367" s="18">
        <v>2000</v>
      </c>
      <c r="F367" s="18">
        <v>709.25</v>
      </c>
      <c r="G367" s="18">
        <v>709.25</v>
      </c>
      <c r="H367" s="18">
        <v>0</v>
      </c>
      <c r="I367" s="18">
        <f t="shared" si="44"/>
        <v>709.25</v>
      </c>
      <c r="J367" s="18">
        <f t="shared" si="45"/>
        <v>1290.75</v>
      </c>
      <c r="K367" s="37">
        <f t="shared" si="46"/>
        <v>0.64537500000000003</v>
      </c>
      <c r="L367" s="37">
        <f t="shared" si="47"/>
        <v>-0.64537500000000003</v>
      </c>
      <c r="M367" s="37">
        <f t="shared" si="48"/>
        <v>-0.61313636363636359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175</v>
      </c>
      <c r="C368" s="17" t="s">
        <v>176</v>
      </c>
      <c r="D368" s="18">
        <v>185300</v>
      </c>
      <c r="E368" s="18">
        <v>269186</v>
      </c>
      <c r="F368" s="18">
        <v>3457</v>
      </c>
      <c r="G368" s="18">
        <v>110211</v>
      </c>
      <c r="H368" s="18">
        <v>8775</v>
      </c>
      <c r="I368" s="18">
        <f t="shared" si="44"/>
        <v>118986</v>
      </c>
      <c r="J368" s="18">
        <f t="shared" si="45"/>
        <v>150200</v>
      </c>
      <c r="K368" s="37">
        <f t="shared" si="46"/>
        <v>0.55797849813883338</v>
      </c>
      <c r="L368" s="37">
        <f t="shared" si="47"/>
        <v>-0.9871575787745277</v>
      </c>
      <c r="M368" s="37">
        <f t="shared" si="48"/>
        <v>-0.55335648281046634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2:25" s="17" customFormat="1" x14ac:dyDescent="0.2">
      <c r="B369" s="43" t="s">
        <v>177</v>
      </c>
      <c r="C369" s="17" t="s">
        <v>178</v>
      </c>
      <c r="D369" s="18">
        <v>2225000</v>
      </c>
      <c r="E369" s="18">
        <v>2125000</v>
      </c>
      <c r="F369" s="18">
        <v>248730.91999999998</v>
      </c>
      <c r="G369" s="18">
        <v>1529135.6300000001</v>
      </c>
      <c r="H369" s="18">
        <v>498402.79000000004</v>
      </c>
      <c r="I369" s="18">
        <f t="shared" si="44"/>
        <v>2027538.4200000002</v>
      </c>
      <c r="J369" s="18">
        <f t="shared" si="45"/>
        <v>97461.579999999842</v>
      </c>
      <c r="K369" s="37">
        <f t="shared" si="46"/>
        <v>4.5864272941176398E-2</v>
      </c>
      <c r="L369" s="37">
        <f t="shared" si="47"/>
        <v>-0.88295015529411769</v>
      </c>
      <c r="M369" s="37">
        <f t="shared" si="48"/>
        <v>-0.21498919529411761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2:25" s="17" customFormat="1" x14ac:dyDescent="0.2">
      <c r="B370" s="43" t="s">
        <v>243</v>
      </c>
      <c r="C370" s="17" t="s">
        <v>244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44"/>
        <v>0</v>
      </c>
      <c r="J370" s="18">
        <f t="shared" si="45"/>
        <v>0</v>
      </c>
      <c r="K370" s="37" t="str">
        <f t="shared" si="46"/>
        <v>NA</v>
      </c>
      <c r="L370" s="37" t="str">
        <f t="shared" si="47"/>
        <v>NA</v>
      </c>
      <c r="M370" s="37" t="str">
        <f t="shared" si="48"/>
        <v>NA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2:25" s="17" customFormat="1" x14ac:dyDescent="0.2">
      <c r="B371" s="43" t="s">
        <v>370</v>
      </c>
      <c r="C371" s="17" t="s">
        <v>371</v>
      </c>
      <c r="D371" s="18">
        <v>1593260</v>
      </c>
      <c r="E371" s="18">
        <v>2893260</v>
      </c>
      <c r="F371" s="18">
        <v>0</v>
      </c>
      <c r="G371" s="18">
        <v>101233.5</v>
      </c>
      <c r="H371" s="18">
        <v>1934419</v>
      </c>
      <c r="I371" s="18">
        <f t="shared" si="44"/>
        <v>2035652.5</v>
      </c>
      <c r="J371" s="18">
        <f t="shared" si="45"/>
        <v>857607.5</v>
      </c>
      <c r="K371" s="37">
        <f t="shared" si="46"/>
        <v>0.29641563495848972</v>
      </c>
      <c r="L371" s="37">
        <f t="shared" si="47"/>
        <v>-1</v>
      </c>
      <c r="M371" s="37">
        <f t="shared" si="48"/>
        <v>-0.96182971960537755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2:25" s="17" customFormat="1" x14ac:dyDescent="0.2">
      <c r="B372" s="43" t="s">
        <v>276</v>
      </c>
      <c r="C372" s="17" t="s">
        <v>277</v>
      </c>
      <c r="D372" s="18">
        <v>2887691.65</v>
      </c>
      <c r="E372" s="18">
        <v>2887691.65</v>
      </c>
      <c r="F372" s="18">
        <v>0</v>
      </c>
      <c r="G372" s="18">
        <v>2203131.0299999998</v>
      </c>
      <c r="H372" s="18">
        <v>31580</v>
      </c>
      <c r="I372" s="18">
        <f t="shared" si="44"/>
        <v>2234711.0299999998</v>
      </c>
      <c r="J372" s="18">
        <f t="shared" si="45"/>
        <v>652980.62000000011</v>
      </c>
      <c r="K372" s="37">
        <f t="shared" si="46"/>
        <v>0.22612546599288055</v>
      </c>
      <c r="L372" s="37">
        <f t="shared" si="47"/>
        <v>-1</v>
      </c>
      <c r="M372" s="37">
        <f t="shared" si="48"/>
        <v>-0.16770349455735384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2:25" s="17" customFormat="1" x14ac:dyDescent="0.2">
      <c r="B373" s="43" t="s">
        <v>179</v>
      </c>
      <c r="C373" s="17" t="s">
        <v>180</v>
      </c>
      <c r="D373" s="18">
        <v>37800</v>
      </c>
      <c r="E373" s="18">
        <v>36800</v>
      </c>
      <c r="F373" s="18">
        <v>308.45</v>
      </c>
      <c r="G373" s="18">
        <v>33491.129999999997</v>
      </c>
      <c r="H373" s="18">
        <v>239.4</v>
      </c>
      <c r="I373" s="18">
        <f t="shared" si="44"/>
        <v>33730.53</v>
      </c>
      <c r="J373" s="18">
        <f t="shared" si="45"/>
        <v>3069.4700000000012</v>
      </c>
      <c r="K373" s="37">
        <f t="shared" si="46"/>
        <v>8.3409510869565245E-2</v>
      </c>
      <c r="L373" s="37">
        <f t="shared" si="47"/>
        <v>-0.99161820652173926</v>
      </c>
      <c r="M373" s="37">
        <f t="shared" si="48"/>
        <v>-7.1799407114623856E-3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2:25" s="17" customFormat="1" x14ac:dyDescent="0.2">
      <c r="B374" s="43" t="s">
        <v>181</v>
      </c>
      <c r="C374" s="17" t="s">
        <v>182</v>
      </c>
      <c r="D374" s="18">
        <v>0</v>
      </c>
      <c r="E374" s="18">
        <v>138000</v>
      </c>
      <c r="F374" s="18">
        <v>0</v>
      </c>
      <c r="G374" s="18">
        <v>114000</v>
      </c>
      <c r="H374" s="18">
        <v>23920</v>
      </c>
      <c r="I374" s="18">
        <f t="shared" si="44"/>
        <v>137920</v>
      </c>
      <c r="J374" s="18">
        <f t="shared" si="45"/>
        <v>80</v>
      </c>
      <c r="K374" s="37">
        <f t="shared" si="46"/>
        <v>5.7971014492753622E-4</v>
      </c>
      <c r="L374" s="37">
        <f t="shared" si="47"/>
        <v>-1</v>
      </c>
      <c r="M374" s="37">
        <f t="shared" si="48"/>
        <v>-9.8814229249011856E-2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2:25" s="17" customFormat="1" x14ac:dyDescent="0.2">
      <c r="B375" s="43" t="s">
        <v>185</v>
      </c>
      <c r="C375" s="17" t="s">
        <v>186</v>
      </c>
      <c r="D375" s="18">
        <v>400000</v>
      </c>
      <c r="E375" s="18">
        <v>420000</v>
      </c>
      <c r="F375" s="18">
        <v>1320.4</v>
      </c>
      <c r="G375" s="18">
        <v>63367.51</v>
      </c>
      <c r="H375" s="18">
        <v>0</v>
      </c>
      <c r="I375" s="18">
        <f t="shared" si="44"/>
        <v>63367.51</v>
      </c>
      <c r="J375" s="18">
        <f t="shared" si="45"/>
        <v>356632.49</v>
      </c>
      <c r="K375" s="37">
        <f t="shared" si="46"/>
        <v>0.84912497619047622</v>
      </c>
      <c r="L375" s="37">
        <f t="shared" si="47"/>
        <v>-0.99685619047619045</v>
      </c>
      <c r="M375" s="37">
        <f t="shared" si="48"/>
        <v>-0.83540906493506495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2:25" s="17" customFormat="1" x14ac:dyDescent="0.2">
      <c r="B376" s="43" t="s">
        <v>187</v>
      </c>
      <c r="C376" s="17" t="s">
        <v>188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f t="shared" si="44"/>
        <v>0</v>
      </c>
      <c r="J376" s="18">
        <f t="shared" si="45"/>
        <v>0</v>
      </c>
      <c r="K376" s="37" t="str">
        <f t="shared" si="46"/>
        <v>NA</v>
      </c>
      <c r="L376" s="37" t="str">
        <f t="shared" si="47"/>
        <v>NA</v>
      </c>
      <c r="M376" s="37" t="str">
        <f t="shared" si="48"/>
        <v>NA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2:25" s="17" customFormat="1" x14ac:dyDescent="0.2">
      <c r="B377" s="43" t="s">
        <v>189</v>
      </c>
      <c r="C377" s="17" t="s">
        <v>190</v>
      </c>
      <c r="D377" s="18">
        <v>0</v>
      </c>
      <c r="E377" s="18">
        <v>100000</v>
      </c>
      <c r="F377" s="18">
        <v>0</v>
      </c>
      <c r="G377" s="18">
        <v>1935</v>
      </c>
      <c r="H377" s="18">
        <v>0</v>
      </c>
      <c r="I377" s="18">
        <f t="shared" si="44"/>
        <v>1935</v>
      </c>
      <c r="J377" s="18">
        <f t="shared" si="45"/>
        <v>98065</v>
      </c>
      <c r="K377" s="37">
        <f t="shared" si="46"/>
        <v>0.98065000000000002</v>
      </c>
      <c r="L377" s="37">
        <f t="shared" si="47"/>
        <v>-1</v>
      </c>
      <c r="M377" s="37">
        <f t="shared" si="48"/>
        <v>-0.97889090909090914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2:25" s="17" customFormat="1" x14ac:dyDescent="0.2">
      <c r="B378" s="43" t="s">
        <v>191</v>
      </c>
      <c r="C378" s="17" t="s">
        <v>192</v>
      </c>
      <c r="D378" s="18">
        <v>3665192.8200000003</v>
      </c>
      <c r="E378" s="18">
        <v>4117992.8200000003</v>
      </c>
      <c r="F378" s="18">
        <v>100483.09</v>
      </c>
      <c r="G378" s="18">
        <v>1604587.78</v>
      </c>
      <c r="H378" s="18">
        <v>1234844.98</v>
      </c>
      <c r="I378" s="18">
        <f t="shared" si="44"/>
        <v>2839432.76</v>
      </c>
      <c r="J378" s="18">
        <f t="shared" si="45"/>
        <v>1278560.0600000005</v>
      </c>
      <c r="K378" s="37">
        <f t="shared" si="46"/>
        <v>0.31048137184464553</v>
      </c>
      <c r="L378" s="37">
        <f t="shared" si="47"/>
        <v>-0.97559901282197969</v>
      </c>
      <c r="M378" s="37">
        <f t="shared" si="48"/>
        <v>-0.57492412617571376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2:25" s="17" customFormat="1" x14ac:dyDescent="0.2">
      <c r="B379" s="43" t="s">
        <v>193</v>
      </c>
      <c r="C379" s="17" t="s">
        <v>194</v>
      </c>
      <c r="D379" s="18">
        <v>53000</v>
      </c>
      <c r="E379" s="18">
        <v>58200</v>
      </c>
      <c r="F379" s="18">
        <v>668.2</v>
      </c>
      <c r="G379" s="18">
        <v>9628.4500000000007</v>
      </c>
      <c r="H379" s="18">
        <v>14257.51</v>
      </c>
      <c r="I379" s="18">
        <f t="shared" si="44"/>
        <v>23885.96</v>
      </c>
      <c r="J379" s="18">
        <f t="shared" si="45"/>
        <v>34314.04</v>
      </c>
      <c r="K379" s="37">
        <f t="shared" si="46"/>
        <v>0.58958831615120277</v>
      </c>
      <c r="L379" s="37">
        <f t="shared" si="47"/>
        <v>-0.98851890034364265</v>
      </c>
      <c r="M379" s="37">
        <f t="shared" si="48"/>
        <v>-0.81952296157450799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2:25" s="17" customFormat="1" x14ac:dyDescent="0.2">
      <c r="B380" s="43" t="s">
        <v>195</v>
      </c>
      <c r="C380" s="17" t="s">
        <v>196</v>
      </c>
      <c r="D380" s="18">
        <v>45300</v>
      </c>
      <c r="E380" s="18">
        <v>45300</v>
      </c>
      <c r="F380" s="18">
        <v>0</v>
      </c>
      <c r="G380" s="18">
        <v>0</v>
      </c>
      <c r="H380" s="18">
        <v>0</v>
      </c>
      <c r="I380" s="18">
        <f t="shared" si="44"/>
        <v>0</v>
      </c>
      <c r="J380" s="18">
        <f t="shared" si="45"/>
        <v>45300</v>
      </c>
      <c r="K380" s="37">
        <f t="shared" si="46"/>
        <v>1</v>
      </c>
      <c r="L380" s="37">
        <f t="shared" si="47"/>
        <v>-1</v>
      </c>
      <c r="M380" s="37">
        <f t="shared" si="48"/>
        <v>-1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2:25" s="17" customFormat="1" x14ac:dyDescent="0.2">
      <c r="B381" s="43" t="s">
        <v>197</v>
      </c>
      <c r="C381" s="17" t="s">
        <v>198</v>
      </c>
      <c r="D381" s="18">
        <v>1690192.81</v>
      </c>
      <c r="E381" s="18">
        <v>5625542.8100000005</v>
      </c>
      <c r="F381" s="18">
        <v>689290.81</v>
      </c>
      <c r="G381" s="18">
        <v>3290660.43</v>
      </c>
      <c r="H381" s="18">
        <v>1414107.3599999999</v>
      </c>
      <c r="I381" s="18">
        <f t="shared" si="44"/>
        <v>4704767.79</v>
      </c>
      <c r="J381" s="18">
        <f t="shared" si="45"/>
        <v>920775.02000000048</v>
      </c>
      <c r="K381" s="37">
        <f t="shared" si="46"/>
        <v>0.16367754207882393</v>
      </c>
      <c r="L381" s="37">
        <f t="shared" si="47"/>
        <v>-0.8774712355268699</v>
      </c>
      <c r="M381" s="37">
        <f t="shared" si="48"/>
        <v>-0.36187288952800306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2:25" s="17" customFormat="1" x14ac:dyDescent="0.2">
      <c r="B382" s="43" t="s">
        <v>199</v>
      </c>
      <c r="C382" s="17" t="s">
        <v>200</v>
      </c>
      <c r="D382" s="18">
        <v>45000</v>
      </c>
      <c r="E382" s="18">
        <v>50000</v>
      </c>
      <c r="F382" s="18">
        <v>0</v>
      </c>
      <c r="G382" s="18">
        <v>15578.35</v>
      </c>
      <c r="H382" s="18">
        <v>3589.55</v>
      </c>
      <c r="I382" s="18">
        <f t="shared" si="44"/>
        <v>19167.900000000001</v>
      </c>
      <c r="J382" s="18">
        <f t="shared" si="45"/>
        <v>30832.1</v>
      </c>
      <c r="K382" s="37">
        <f t="shared" si="46"/>
        <v>0.61664200000000002</v>
      </c>
      <c r="L382" s="37">
        <f t="shared" si="47"/>
        <v>-1</v>
      </c>
      <c r="M382" s="37">
        <f t="shared" si="48"/>
        <v>-0.66010872727272729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2:25" s="17" customFormat="1" x14ac:dyDescent="0.2">
      <c r="B383" s="43" t="s">
        <v>372</v>
      </c>
      <c r="C383" s="17" t="s">
        <v>373</v>
      </c>
      <c r="D383" s="18">
        <v>11805467</v>
      </c>
      <c r="E383" s="18">
        <v>21805467</v>
      </c>
      <c r="F383" s="18">
        <v>1172154.74</v>
      </c>
      <c r="G383" s="18">
        <v>15443624.029999999</v>
      </c>
      <c r="H383" s="18">
        <v>5443704.4900000002</v>
      </c>
      <c r="I383" s="18">
        <f t="shared" si="44"/>
        <v>20887328.52</v>
      </c>
      <c r="J383" s="18">
        <f t="shared" si="45"/>
        <v>918138.48000000045</v>
      </c>
      <c r="K383" s="37">
        <f t="shared" si="46"/>
        <v>4.2105884730650363E-2</v>
      </c>
      <c r="L383" s="37">
        <f t="shared" si="47"/>
        <v>-0.94624491463539862</v>
      </c>
      <c r="M383" s="37">
        <f t="shared" si="48"/>
        <v>-0.22736853785754324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2:25" s="17" customFormat="1" x14ac:dyDescent="0.2">
      <c r="B384" s="43" t="s">
        <v>374</v>
      </c>
      <c r="C384" s="17" t="s">
        <v>375</v>
      </c>
      <c r="D384" s="18">
        <v>2500000</v>
      </c>
      <c r="E384" s="18">
        <v>2500000</v>
      </c>
      <c r="F384" s="18">
        <v>0</v>
      </c>
      <c r="G384" s="18">
        <v>1913250.69</v>
      </c>
      <c r="H384" s="18">
        <v>86749.31</v>
      </c>
      <c r="I384" s="18">
        <f t="shared" si="44"/>
        <v>2000000</v>
      </c>
      <c r="J384" s="18">
        <f t="shared" si="45"/>
        <v>500000</v>
      </c>
      <c r="K384" s="37">
        <f t="shared" si="46"/>
        <v>0.2</v>
      </c>
      <c r="L384" s="37">
        <f t="shared" si="47"/>
        <v>-1</v>
      </c>
      <c r="M384" s="37">
        <f t="shared" si="48"/>
        <v>-0.16512697163636378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B385" s="43" t="s">
        <v>376</v>
      </c>
      <c r="C385" s="17" t="s">
        <v>377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f t="shared" si="44"/>
        <v>0</v>
      </c>
      <c r="J385" s="18">
        <f t="shared" si="45"/>
        <v>0</v>
      </c>
      <c r="K385" s="37" t="str">
        <f t="shared" si="46"/>
        <v>NA</v>
      </c>
      <c r="L385" s="37" t="str">
        <f t="shared" si="47"/>
        <v>NA</v>
      </c>
      <c r="M385" s="37" t="str">
        <f t="shared" si="48"/>
        <v>NA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205</v>
      </c>
      <c r="C386" s="17" t="s">
        <v>206</v>
      </c>
      <c r="D386" s="18">
        <v>2000</v>
      </c>
      <c r="E386" s="18">
        <v>10000</v>
      </c>
      <c r="F386" s="18">
        <v>0</v>
      </c>
      <c r="G386" s="18">
        <v>7938</v>
      </c>
      <c r="H386" s="18">
        <v>0</v>
      </c>
      <c r="I386" s="18">
        <f t="shared" si="44"/>
        <v>7938</v>
      </c>
      <c r="J386" s="18">
        <f t="shared" si="45"/>
        <v>2062</v>
      </c>
      <c r="K386" s="37">
        <f t="shared" si="46"/>
        <v>0.20619999999999999</v>
      </c>
      <c r="L386" s="37">
        <f t="shared" si="47"/>
        <v>-1</v>
      </c>
      <c r="M386" s="37">
        <f t="shared" si="48"/>
        <v>-0.13403636363636376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B387" s="43" t="s">
        <v>378</v>
      </c>
      <c r="C387" s="17" t="s">
        <v>379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44"/>
        <v>0</v>
      </c>
      <c r="J387" s="18">
        <f t="shared" si="45"/>
        <v>0</v>
      </c>
      <c r="K387" s="37" t="str">
        <f t="shared" si="46"/>
        <v>NA</v>
      </c>
      <c r="L387" s="37" t="str">
        <f t="shared" si="47"/>
        <v>NA</v>
      </c>
      <c r="M387" s="37" t="str">
        <f t="shared" si="48"/>
        <v>NA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x14ac:dyDescent="0.2">
      <c r="B388" s="43" t="s">
        <v>207</v>
      </c>
      <c r="C388" s="17" t="s">
        <v>208</v>
      </c>
      <c r="D388" s="18">
        <v>0</v>
      </c>
      <c r="E388" s="18">
        <v>1150000</v>
      </c>
      <c r="F388" s="18">
        <v>0</v>
      </c>
      <c r="G388" s="18">
        <v>155119.29999999999</v>
      </c>
      <c r="H388" s="18">
        <v>439213.31</v>
      </c>
      <c r="I388" s="18">
        <f t="shared" si="44"/>
        <v>594332.61</v>
      </c>
      <c r="J388" s="18">
        <f t="shared" si="45"/>
        <v>555667.39</v>
      </c>
      <c r="K388" s="37">
        <f t="shared" si="46"/>
        <v>0.48318903478260872</v>
      </c>
      <c r="L388" s="37">
        <f t="shared" si="47"/>
        <v>-1</v>
      </c>
      <c r="M388" s="37">
        <f t="shared" si="48"/>
        <v>-0.85285125691699604</v>
      </c>
      <c r="O388" s="51"/>
      <c r="P388" s="51"/>
      <c r="Q388" s="51"/>
      <c r="R388" s="54"/>
      <c r="S388" s="54"/>
      <c r="T388" s="54"/>
      <c r="U388" s="54"/>
      <c r="V388" s="54"/>
      <c r="W388" s="51"/>
      <c r="X388" s="51"/>
      <c r="Y388" s="51"/>
    </row>
    <row r="389" spans="1:25" s="17" customFormat="1" x14ac:dyDescent="0.2">
      <c r="B389" s="43" t="s">
        <v>209</v>
      </c>
      <c r="C389" s="17" t="s">
        <v>210</v>
      </c>
      <c r="D389" s="18">
        <v>0</v>
      </c>
      <c r="E389" s="18">
        <v>1132574</v>
      </c>
      <c r="F389" s="18">
        <v>82429</v>
      </c>
      <c r="G389" s="18">
        <v>268150.7</v>
      </c>
      <c r="H389" s="18">
        <v>214334.85</v>
      </c>
      <c r="I389" s="18">
        <f t="shared" si="44"/>
        <v>482485.55000000005</v>
      </c>
      <c r="J389" s="18">
        <f t="shared" si="45"/>
        <v>650088.44999999995</v>
      </c>
      <c r="K389" s="37">
        <f t="shared" si="46"/>
        <v>0.57399203054281656</v>
      </c>
      <c r="L389" s="37">
        <f t="shared" si="47"/>
        <v>-0.92721976665542383</v>
      </c>
      <c r="M389" s="37">
        <f t="shared" si="48"/>
        <v>-0.74171397510128567</v>
      </c>
      <c r="O389" s="51"/>
      <c r="P389" s="51"/>
      <c r="Q389" s="51"/>
      <c r="R389" s="54"/>
      <c r="S389" s="54"/>
      <c r="T389" s="54"/>
      <c r="U389" s="54"/>
      <c r="V389" s="54"/>
      <c r="W389" s="51"/>
      <c r="X389" s="51"/>
      <c r="Y389" s="51"/>
    </row>
    <row r="390" spans="1:25" s="17" customFormat="1" x14ac:dyDescent="0.2">
      <c r="B390" s="43" t="s">
        <v>211</v>
      </c>
      <c r="C390" s="17" t="s">
        <v>212</v>
      </c>
      <c r="D390" s="18">
        <v>6220000</v>
      </c>
      <c r="E390" s="18">
        <v>9821826.9699999988</v>
      </c>
      <c r="F390" s="18">
        <v>480773.25</v>
      </c>
      <c r="G390" s="18">
        <v>3450912.7800000003</v>
      </c>
      <c r="H390" s="18">
        <v>5038759.96</v>
      </c>
      <c r="I390" s="18">
        <f t="shared" si="44"/>
        <v>8489672.7400000002</v>
      </c>
      <c r="J390" s="18">
        <f t="shared" si="45"/>
        <v>1332154.2299999986</v>
      </c>
      <c r="K390" s="37">
        <f t="shared" si="46"/>
        <v>0.13563201979315653</v>
      </c>
      <c r="L390" s="37">
        <f t="shared" si="47"/>
        <v>-0.95105052741526763</v>
      </c>
      <c r="M390" s="37">
        <f t="shared" si="48"/>
        <v>-0.61670754991559729</v>
      </c>
      <c r="O390" s="51"/>
      <c r="P390" s="51"/>
      <c r="Q390" s="51"/>
      <c r="R390" s="54"/>
      <c r="S390" s="54"/>
      <c r="T390" s="54"/>
      <c r="U390" s="54"/>
      <c r="V390" s="54"/>
      <c r="W390" s="51"/>
      <c r="X390" s="51"/>
      <c r="Y390" s="51"/>
    </row>
    <row r="391" spans="1:25" s="17" customFormat="1" x14ac:dyDescent="0.2">
      <c r="B391" s="43" t="s">
        <v>380</v>
      </c>
      <c r="C391" s="17" t="s">
        <v>381</v>
      </c>
      <c r="D391" s="18">
        <v>500000</v>
      </c>
      <c r="E391" s="18">
        <v>250000</v>
      </c>
      <c r="F391" s="18">
        <v>0</v>
      </c>
      <c r="G391" s="18">
        <v>0</v>
      </c>
      <c r="H391" s="18">
        <v>0</v>
      </c>
      <c r="I391" s="18">
        <f t="shared" si="44"/>
        <v>0</v>
      </c>
      <c r="J391" s="18">
        <f t="shared" si="45"/>
        <v>250000</v>
      </c>
      <c r="K391" s="37">
        <f t="shared" si="46"/>
        <v>1</v>
      </c>
      <c r="L391" s="37">
        <f t="shared" si="47"/>
        <v>-1</v>
      </c>
      <c r="M391" s="37">
        <f t="shared" si="48"/>
        <v>-1</v>
      </c>
      <c r="O391" s="51"/>
      <c r="P391" s="51"/>
      <c r="Q391" s="51"/>
      <c r="R391" s="54"/>
      <c r="S391" s="54"/>
      <c r="T391" s="54"/>
      <c r="U391" s="54"/>
      <c r="V391" s="54"/>
      <c r="W391" s="51"/>
      <c r="X391" s="51"/>
      <c r="Y391" s="51"/>
    </row>
    <row r="392" spans="1:25" s="17" customFormat="1" x14ac:dyDescent="0.2">
      <c r="B392" s="43" t="s">
        <v>382</v>
      </c>
      <c r="C392" s="17" t="s">
        <v>383</v>
      </c>
      <c r="D392" s="18">
        <v>500000</v>
      </c>
      <c r="E392" s="18">
        <v>250000</v>
      </c>
      <c r="F392" s="18">
        <v>0</v>
      </c>
      <c r="G392" s="18">
        <v>0</v>
      </c>
      <c r="H392" s="18">
        <v>0</v>
      </c>
      <c r="I392" s="18">
        <f t="shared" si="44"/>
        <v>0</v>
      </c>
      <c r="J392" s="18">
        <f t="shared" si="45"/>
        <v>250000</v>
      </c>
      <c r="K392" s="37">
        <f t="shared" si="46"/>
        <v>1</v>
      </c>
      <c r="L392" s="37">
        <f t="shared" si="47"/>
        <v>-1</v>
      </c>
      <c r="M392" s="37">
        <f t="shared" si="48"/>
        <v>-1</v>
      </c>
      <c r="O392" s="51"/>
      <c r="P392" s="51"/>
      <c r="Q392" s="51"/>
      <c r="R392" s="54"/>
      <c r="S392" s="54"/>
      <c r="T392" s="54"/>
      <c r="U392" s="54"/>
      <c r="V392" s="54"/>
      <c r="W392" s="51"/>
      <c r="X392" s="51"/>
      <c r="Y392" s="51"/>
    </row>
    <row r="393" spans="1:25" s="17" customFormat="1" x14ac:dyDescent="0.2">
      <c r="B393" s="43" t="s">
        <v>213</v>
      </c>
      <c r="C393" s="17" t="s">
        <v>214</v>
      </c>
      <c r="D393" s="18">
        <v>3200000</v>
      </c>
      <c r="E393" s="18">
        <v>3200000</v>
      </c>
      <c r="F393" s="18">
        <v>0</v>
      </c>
      <c r="G393" s="18">
        <v>0</v>
      </c>
      <c r="H393" s="18">
        <v>0</v>
      </c>
      <c r="I393" s="18">
        <f t="shared" si="44"/>
        <v>0</v>
      </c>
      <c r="J393" s="18">
        <f t="shared" si="45"/>
        <v>3200000</v>
      </c>
      <c r="K393" s="37">
        <f t="shared" si="46"/>
        <v>1</v>
      </c>
      <c r="L393" s="37">
        <f t="shared" si="47"/>
        <v>-1</v>
      </c>
      <c r="M393" s="37">
        <f t="shared" si="48"/>
        <v>-1</v>
      </c>
      <c r="O393" s="51"/>
      <c r="P393" s="51"/>
      <c r="Q393" s="51"/>
      <c r="R393" s="54"/>
      <c r="S393" s="54"/>
      <c r="T393" s="54"/>
      <c r="U393" s="54"/>
      <c r="V393" s="54"/>
      <c r="W393" s="51"/>
      <c r="X393" s="51"/>
      <c r="Y393" s="51"/>
    </row>
    <row r="394" spans="1:25" s="17" customFormat="1" x14ac:dyDescent="0.2">
      <c r="B394" s="43" t="s">
        <v>215</v>
      </c>
      <c r="C394" s="17" t="s">
        <v>216</v>
      </c>
      <c r="D394" s="18">
        <v>165000</v>
      </c>
      <c r="E394" s="18">
        <v>165000</v>
      </c>
      <c r="F394" s="18">
        <v>0</v>
      </c>
      <c r="G394" s="18">
        <v>65750.58</v>
      </c>
      <c r="H394" s="18">
        <v>8340.44</v>
      </c>
      <c r="I394" s="18">
        <f t="shared" si="44"/>
        <v>74091.02</v>
      </c>
      <c r="J394" s="18">
        <f t="shared" si="45"/>
        <v>90908.98</v>
      </c>
      <c r="K394" s="37">
        <f t="shared" si="46"/>
        <v>0.55096351515151509</v>
      </c>
      <c r="L394" s="37">
        <f t="shared" si="47"/>
        <v>-1</v>
      </c>
      <c r="M394" s="37">
        <f t="shared" si="48"/>
        <v>-0.5652854214876033</v>
      </c>
      <c r="O394" s="51"/>
      <c r="P394" s="51"/>
      <c r="Q394" s="51"/>
      <c r="R394" s="54"/>
      <c r="S394" s="54"/>
      <c r="T394" s="54"/>
      <c r="U394" s="54"/>
      <c r="V394" s="54"/>
      <c r="W394" s="51"/>
      <c r="X394" s="51"/>
      <c r="Y394" s="51"/>
    </row>
    <row r="395" spans="1:25" s="17" customFormat="1" x14ac:dyDescent="0.2">
      <c r="B395" s="43" t="s">
        <v>217</v>
      </c>
      <c r="C395" s="17" t="s">
        <v>218</v>
      </c>
      <c r="D395" s="18">
        <v>1000000</v>
      </c>
      <c r="E395" s="18">
        <v>175318.39999999999</v>
      </c>
      <c r="F395" s="18">
        <v>0</v>
      </c>
      <c r="G395" s="18">
        <v>0</v>
      </c>
      <c r="H395" s="18">
        <v>0</v>
      </c>
      <c r="I395" s="18">
        <f t="shared" si="44"/>
        <v>0</v>
      </c>
      <c r="J395" s="18">
        <f t="shared" si="45"/>
        <v>175318.39999999999</v>
      </c>
      <c r="K395" s="37">
        <f t="shared" si="46"/>
        <v>1</v>
      </c>
      <c r="L395" s="37">
        <f t="shared" si="47"/>
        <v>-1</v>
      </c>
      <c r="M395" s="37">
        <f t="shared" si="48"/>
        <v>-1</v>
      </c>
      <c r="O395" s="51"/>
      <c r="P395" s="51"/>
      <c r="Q395" s="51"/>
      <c r="R395" s="54"/>
      <c r="S395" s="54"/>
      <c r="T395" s="54"/>
      <c r="U395" s="54"/>
      <c r="V395" s="54"/>
      <c r="W395" s="51"/>
      <c r="X395" s="51"/>
      <c r="Y395" s="51"/>
    </row>
    <row r="396" spans="1:25" s="17" customFormat="1" x14ac:dyDescent="0.2">
      <c r="A396" s="74" t="s">
        <v>384</v>
      </c>
      <c r="B396" s="75"/>
      <c r="C396" s="74"/>
      <c r="D396" s="59">
        <v>180228363.13000003</v>
      </c>
      <c r="E396" s="59">
        <v>180548854.53</v>
      </c>
      <c r="F396" s="59">
        <v>11716399.9</v>
      </c>
      <c r="G396" s="59">
        <v>112836345.53000002</v>
      </c>
      <c r="H396" s="59">
        <v>26629975.240000006</v>
      </c>
      <c r="I396" s="59">
        <f t="shared" si="44"/>
        <v>139466320.77000001</v>
      </c>
      <c r="J396" s="59">
        <f t="shared" si="45"/>
        <v>41082533.75999999</v>
      </c>
      <c r="K396" s="60">
        <f t="shared" si="46"/>
        <v>0.22754247800100949</v>
      </c>
      <c r="L396" s="60">
        <f t="shared" si="47"/>
        <v>-0.93510676137769011</v>
      </c>
      <c r="M396" s="60">
        <f t="shared" si="48"/>
        <v>-0.31822223162771135</v>
      </c>
      <c r="O396" s="51"/>
      <c r="P396" s="51"/>
      <c r="Q396" s="51"/>
      <c r="R396" s="54"/>
      <c r="S396" s="54"/>
      <c r="T396" s="54"/>
      <c r="U396" s="54"/>
      <c r="V396" s="54"/>
      <c r="W396" s="51"/>
      <c r="X396" s="51"/>
      <c r="Y396" s="51"/>
    </row>
    <row r="397" spans="1:25" s="17" customFormat="1" x14ac:dyDescent="0.2">
      <c r="A397" s="17" t="s">
        <v>385</v>
      </c>
      <c r="B397" s="43" t="s">
        <v>110</v>
      </c>
      <c r="C397" s="17" t="s">
        <v>111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44"/>
        <v>0</v>
      </c>
      <c r="J397" s="18">
        <f t="shared" si="45"/>
        <v>0</v>
      </c>
      <c r="K397" s="37" t="str">
        <f t="shared" si="46"/>
        <v>NA</v>
      </c>
      <c r="L397" s="37" t="str">
        <f t="shared" si="47"/>
        <v>NA</v>
      </c>
      <c r="M397" s="37" t="str">
        <f t="shared" si="48"/>
        <v>NA</v>
      </c>
      <c r="O397" s="51"/>
      <c r="P397" s="51"/>
      <c r="Q397" s="51"/>
      <c r="R397" s="54"/>
      <c r="S397" s="54"/>
      <c r="T397" s="54"/>
      <c r="U397" s="54"/>
      <c r="V397" s="54"/>
      <c r="W397" s="51"/>
      <c r="X397" s="51"/>
      <c r="Y397" s="51"/>
    </row>
    <row r="398" spans="1:25" s="17" customFormat="1" x14ac:dyDescent="0.2">
      <c r="B398" s="43" t="s">
        <v>112</v>
      </c>
      <c r="C398" s="17" t="s">
        <v>113</v>
      </c>
      <c r="D398" s="18"/>
      <c r="E398" s="18"/>
      <c r="F398" s="18">
        <v>0</v>
      </c>
      <c r="G398" s="18">
        <v>0</v>
      </c>
      <c r="H398" s="18">
        <v>0</v>
      </c>
      <c r="I398" s="18">
        <f t="shared" si="44"/>
        <v>0</v>
      </c>
      <c r="J398" s="18">
        <f t="shared" si="45"/>
        <v>0</v>
      </c>
      <c r="K398" s="37" t="str">
        <f t="shared" si="46"/>
        <v>NA</v>
      </c>
      <c r="L398" s="37" t="str">
        <f t="shared" si="47"/>
        <v>NA</v>
      </c>
      <c r="M398" s="37" t="str">
        <f t="shared" si="48"/>
        <v>NA</v>
      </c>
      <c r="O398" s="51"/>
      <c r="P398" s="51"/>
      <c r="Q398" s="51"/>
      <c r="R398" s="54"/>
      <c r="S398" s="54"/>
      <c r="T398" s="54"/>
      <c r="U398" s="54"/>
      <c r="V398" s="54"/>
      <c r="W398" s="51"/>
      <c r="X398" s="51"/>
      <c r="Y398" s="51"/>
    </row>
    <row r="399" spans="1:25" s="17" customFormat="1" x14ac:dyDescent="0.2">
      <c r="B399" s="43" t="s">
        <v>117</v>
      </c>
      <c r="C399" s="17" t="s">
        <v>118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44"/>
        <v>0</v>
      </c>
      <c r="J399" s="18">
        <f t="shared" si="45"/>
        <v>0</v>
      </c>
      <c r="K399" s="37" t="str">
        <f t="shared" si="46"/>
        <v>NA</v>
      </c>
      <c r="L399" s="37" t="str">
        <f t="shared" si="47"/>
        <v>NA</v>
      </c>
      <c r="M399" s="37" t="str">
        <f t="shared" si="48"/>
        <v>NA</v>
      </c>
      <c r="O399" s="51"/>
      <c r="P399" s="51"/>
      <c r="Q399" s="51"/>
      <c r="R399" s="54"/>
      <c r="S399" s="54"/>
      <c r="T399" s="54"/>
      <c r="U399" s="54"/>
      <c r="V399" s="54"/>
      <c r="W399" s="51"/>
      <c r="X399" s="51"/>
      <c r="Y399" s="51"/>
    </row>
    <row r="400" spans="1:25" s="17" customFormat="1" x14ac:dyDescent="0.2">
      <c r="B400" s="43" t="s">
        <v>386</v>
      </c>
      <c r="C400" s="17" t="s">
        <v>387</v>
      </c>
      <c r="D400" s="18">
        <v>18793666.02</v>
      </c>
      <c r="E400" s="18">
        <v>18659584.239999998</v>
      </c>
      <c r="F400" s="18">
        <v>1827958.28</v>
      </c>
      <c r="G400" s="18">
        <v>16567611.109999998</v>
      </c>
      <c r="H400" s="18">
        <v>0</v>
      </c>
      <c r="I400" s="18">
        <f t="shared" si="44"/>
        <v>16567611.109999998</v>
      </c>
      <c r="J400" s="18">
        <f t="shared" si="45"/>
        <v>2091973.1300000008</v>
      </c>
      <c r="K400" s="37">
        <f t="shared" si="46"/>
        <v>0.1121125263614127</v>
      </c>
      <c r="L400" s="37">
        <f t="shared" si="47"/>
        <v>-0.90203649467808289</v>
      </c>
      <c r="M400" s="37">
        <f t="shared" si="48"/>
        <v>-3.1395483303359402E-2</v>
      </c>
      <c r="O400" s="51"/>
      <c r="P400" s="51"/>
      <c r="Q400" s="51"/>
      <c r="R400" s="54"/>
      <c r="S400" s="54"/>
      <c r="T400" s="54"/>
      <c r="U400" s="54"/>
      <c r="V400" s="54"/>
      <c r="W400" s="51"/>
      <c r="X400" s="51"/>
      <c r="Y400" s="51"/>
    </row>
    <row r="401" spans="2:25" s="17" customFormat="1" x14ac:dyDescent="0.2">
      <c r="B401" s="43" t="s">
        <v>314</v>
      </c>
      <c r="C401" s="17" t="s">
        <v>315</v>
      </c>
      <c r="D401" s="18">
        <v>10166648.550000001</v>
      </c>
      <c r="E401" s="18">
        <v>11071390.550000001</v>
      </c>
      <c r="F401" s="18">
        <v>1596968.6699999997</v>
      </c>
      <c r="G401" s="18">
        <v>15450885.17</v>
      </c>
      <c r="H401" s="18">
        <v>0</v>
      </c>
      <c r="I401" s="18">
        <f t="shared" si="44"/>
        <v>15450885.17</v>
      </c>
      <c r="J401" s="18">
        <f t="shared" si="45"/>
        <v>-4379494.6199999992</v>
      </c>
      <c r="K401" s="37">
        <f t="shared" si="46"/>
        <v>-0.39556861445918362</v>
      </c>
      <c r="L401" s="37">
        <f t="shared" si="47"/>
        <v>-0.85575717315834365</v>
      </c>
      <c r="M401" s="37">
        <f t="shared" si="48"/>
        <v>0.52243848850092756</v>
      </c>
      <c r="O401" s="51"/>
      <c r="P401" s="51"/>
      <c r="Q401" s="51"/>
      <c r="R401" s="54"/>
      <c r="S401" s="54"/>
      <c r="T401" s="54"/>
      <c r="U401" s="54"/>
      <c r="V401" s="54"/>
      <c r="W401" s="51"/>
      <c r="X401" s="51"/>
      <c r="Y401" s="51"/>
    </row>
    <row r="402" spans="2:25" s="17" customFormat="1" x14ac:dyDescent="0.2">
      <c r="B402" s="43" t="s">
        <v>141</v>
      </c>
      <c r="C402" s="17" t="s">
        <v>142</v>
      </c>
      <c r="D402" s="18">
        <v>10311878.02</v>
      </c>
      <c r="E402" s="18">
        <v>10610041.58</v>
      </c>
      <c r="F402" s="18">
        <v>122299.35999999999</v>
      </c>
      <c r="G402" s="18">
        <v>1756579.69</v>
      </c>
      <c r="H402" s="18">
        <v>0</v>
      </c>
      <c r="I402" s="18">
        <f t="shared" si="44"/>
        <v>1756579.69</v>
      </c>
      <c r="J402" s="18">
        <f t="shared" si="45"/>
        <v>8853461.8900000006</v>
      </c>
      <c r="K402" s="37">
        <f t="shared" si="46"/>
        <v>0.83444177133941078</v>
      </c>
      <c r="L402" s="37">
        <f t="shared" si="47"/>
        <v>-0.98847324404170722</v>
      </c>
      <c r="M402" s="37">
        <f t="shared" si="48"/>
        <v>-0.8193910232793572</v>
      </c>
      <c r="O402" s="51"/>
      <c r="P402" s="51"/>
      <c r="Q402" s="51"/>
      <c r="R402" s="54"/>
      <c r="S402" s="54"/>
      <c r="T402" s="54"/>
      <c r="U402" s="54"/>
      <c r="V402" s="54"/>
      <c r="W402" s="51"/>
      <c r="X402" s="51"/>
      <c r="Y402" s="51"/>
    </row>
    <row r="403" spans="2:25" s="17" customFormat="1" x14ac:dyDescent="0.2">
      <c r="B403" s="43" t="s">
        <v>233</v>
      </c>
      <c r="C403" s="17" t="s">
        <v>234</v>
      </c>
      <c r="D403" s="18">
        <v>126803</v>
      </c>
      <c r="E403" s="18">
        <v>126803</v>
      </c>
      <c r="F403" s="18">
        <v>10883.96</v>
      </c>
      <c r="G403" s="18">
        <v>117091.88</v>
      </c>
      <c r="H403" s="18">
        <v>0</v>
      </c>
      <c r="I403" s="18">
        <f t="shared" si="44"/>
        <v>117091.88</v>
      </c>
      <c r="J403" s="18">
        <f t="shared" si="45"/>
        <v>9711.1199999999953</v>
      </c>
      <c r="K403" s="37">
        <f t="shared" si="46"/>
        <v>7.6584307942241081E-2</v>
      </c>
      <c r="L403" s="37">
        <f t="shared" si="47"/>
        <v>-0.91416638407608664</v>
      </c>
      <c r="M403" s="37">
        <f t="shared" si="48"/>
        <v>7.3625731539188662E-3</v>
      </c>
      <c r="O403" s="51"/>
      <c r="P403" s="51"/>
      <c r="Q403" s="51"/>
      <c r="R403" s="54"/>
      <c r="S403" s="54"/>
      <c r="T403" s="54"/>
      <c r="U403" s="54"/>
      <c r="V403" s="54"/>
      <c r="W403" s="51"/>
      <c r="X403" s="51"/>
      <c r="Y403" s="51"/>
    </row>
    <row r="404" spans="2:25" s="17" customFormat="1" ht="12" customHeight="1" x14ac:dyDescent="0.2">
      <c r="B404" s="43" t="s">
        <v>143</v>
      </c>
      <c r="C404" s="17" t="s">
        <v>144</v>
      </c>
      <c r="D404" s="18">
        <v>472450</v>
      </c>
      <c r="E404" s="18">
        <v>472450</v>
      </c>
      <c r="F404" s="18">
        <v>263300</v>
      </c>
      <c r="G404" s="18">
        <v>1257300</v>
      </c>
      <c r="H404" s="18">
        <v>0</v>
      </c>
      <c r="I404" s="18">
        <f t="shared" si="44"/>
        <v>1257300</v>
      </c>
      <c r="J404" s="18">
        <f t="shared" si="45"/>
        <v>-784850</v>
      </c>
      <c r="K404" s="37">
        <f t="shared" si="46"/>
        <v>-1.6612339930151339</v>
      </c>
      <c r="L404" s="37">
        <f t="shared" si="47"/>
        <v>-0.44269234839665572</v>
      </c>
      <c r="M404" s="37">
        <f t="shared" si="48"/>
        <v>1.9031643560165095</v>
      </c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2:25" s="17" customFormat="1" ht="12" customHeight="1" x14ac:dyDescent="0.2">
      <c r="B405" s="43" t="s">
        <v>145</v>
      </c>
      <c r="C405" s="17" t="s">
        <v>146</v>
      </c>
      <c r="D405" s="18">
        <v>0</v>
      </c>
      <c r="E405" s="18">
        <v>2750</v>
      </c>
      <c r="F405" s="18">
        <v>0</v>
      </c>
      <c r="G405" s="18">
        <v>0</v>
      </c>
      <c r="H405" s="18">
        <v>2750</v>
      </c>
      <c r="I405" s="18">
        <f t="shared" si="44"/>
        <v>2750</v>
      </c>
      <c r="J405" s="18">
        <f t="shared" si="45"/>
        <v>0</v>
      </c>
      <c r="K405" s="37">
        <f t="shared" si="46"/>
        <v>0</v>
      </c>
      <c r="L405" s="37">
        <f t="shared" si="47"/>
        <v>-1</v>
      </c>
      <c r="M405" s="37">
        <f t="shared" si="48"/>
        <v>-1</v>
      </c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2:25" s="17" customFormat="1" ht="12" customHeight="1" x14ac:dyDescent="0.2">
      <c r="B406" s="43" t="s">
        <v>149</v>
      </c>
      <c r="C406" s="17" t="s">
        <v>150</v>
      </c>
      <c r="D406" s="18">
        <v>7541100</v>
      </c>
      <c r="E406" s="18">
        <v>7541100</v>
      </c>
      <c r="F406" s="18">
        <v>502654.91</v>
      </c>
      <c r="G406" s="18">
        <v>4750593.6100000003</v>
      </c>
      <c r="H406" s="18">
        <v>0</v>
      </c>
      <c r="I406" s="18">
        <f t="shared" si="44"/>
        <v>4750593.6100000003</v>
      </c>
      <c r="J406" s="18">
        <f t="shared" si="45"/>
        <v>2790506.3899999997</v>
      </c>
      <c r="K406" s="37">
        <f t="shared" si="46"/>
        <v>0.37003970110461332</v>
      </c>
      <c r="L406" s="37">
        <f t="shared" si="47"/>
        <v>-0.933344616833088</v>
      </c>
      <c r="M406" s="37">
        <f t="shared" si="48"/>
        <v>-0.31277058302321453</v>
      </c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2:25" s="17" customFormat="1" ht="12" customHeight="1" x14ac:dyDescent="0.2">
      <c r="B407" s="43" t="s">
        <v>151</v>
      </c>
      <c r="C407" s="17" t="s">
        <v>152</v>
      </c>
      <c r="D407" s="18">
        <v>1707063.55</v>
      </c>
      <c r="E407" s="18">
        <v>1707063.55</v>
      </c>
      <c r="F407" s="18">
        <v>118363.56</v>
      </c>
      <c r="G407" s="18">
        <v>1275656.54</v>
      </c>
      <c r="H407" s="18">
        <v>0</v>
      </c>
      <c r="I407" s="18">
        <f t="shared" si="44"/>
        <v>1275656.54</v>
      </c>
      <c r="J407" s="18">
        <f t="shared" si="45"/>
        <v>431407.01</v>
      </c>
      <c r="K407" s="37">
        <f t="shared" si="46"/>
        <v>0.252718775466795</v>
      </c>
      <c r="L407" s="37">
        <f t="shared" si="47"/>
        <v>-0.93066247592246931</v>
      </c>
      <c r="M407" s="37">
        <f t="shared" si="48"/>
        <v>-0.18478411869104908</v>
      </c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2:25" s="17" customFormat="1" ht="12" customHeight="1" x14ac:dyDescent="0.2">
      <c r="B408" s="43" t="s">
        <v>153</v>
      </c>
      <c r="C408" s="17" t="s">
        <v>154</v>
      </c>
      <c r="D408" s="18">
        <v>176000</v>
      </c>
      <c r="E408" s="18">
        <v>176000</v>
      </c>
      <c r="F408" s="18">
        <v>0</v>
      </c>
      <c r="G408" s="18">
        <v>0</v>
      </c>
      <c r="H408" s="18">
        <v>0</v>
      </c>
      <c r="I408" s="18">
        <f t="shared" si="44"/>
        <v>0</v>
      </c>
      <c r="J408" s="18">
        <f t="shared" si="45"/>
        <v>176000</v>
      </c>
      <c r="K408" s="37">
        <f t="shared" si="46"/>
        <v>1</v>
      </c>
      <c r="L408" s="37">
        <f t="shared" si="47"/>
        <v>-1</v>
      </c>
      <c r="M408" s="37">
        <f t="shared" si="48"/>
        <v>-1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271</v>
      </c>
      <c r="C409" s="17" t="s">
        <v>272</v>
      </c>
      <c r="D409" s="18">
        <v>2100000</v>
      </c>
      <c r="E409" s="18">
        <v>2100000</v>
      </c>
      <c r="F409" s="18">
        <v>0</v>
      </c>
      <c r="G409" s="18">
        <v>0</v>
      </c>
      <c r="H409" s="18">
        <v>0</v>
      </c>
      <c r="I409" s="18">
        <f t="shared" si="44"/>
        <v>0</v>
      </c>
      <c r="J409" s="18">
        <f t="shared" si="45"/>
        <v>2100000</v>
      </c>
      <c r="K409" s="37">
        <f t="shared" si="46"/>
        <v>1</v>
      </c>
      <c r="L409" s="37">
        <f t="shared" si="47"/>
        <v>-1</v>
      </c>
      <c r="M409" s="37">
        <f t="shared" si="48"/>
        <v>-1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163</v>
      </c>
      <c r="C410" s="17" t="s">
        <v>164</v>
      </c>
      <c r="D410" s="18">
        <v>2075469.0699999998</v>
      </c>
      <c r="E410" s="18">
        <v>2075469.0699999998</v>
      </c>
      <c r="F410" s="18">
        <v>252184.69</v>
      </c>
      <c r="G410" s="18">
        <v>2313686.86</v>
      </c>
      <c r="H410" s="18">
        <v>0</v>
      </c>
      <c r="I410" s="18">
        <f t="shared" si="44"/>
        <v>2313686.86</v>
      </c>
      <c r="J410" s="18">
        <f t="shared" si="45"/>
        <v>-238217.79000000004</v>
      </c>
      <c r="K410" s="37">
        <f t="shared" si="46"/>
        <v>-0.11477780779455318</v>
      </c>
      <c r="L410" s="37">
        <f t="shared" si="47"/>
        <v>-0.87849267732040937</v>
      </c>
      <c r="M410" s="37">
        <f t="shared" si="48"/>
        <v>0.21612124486678516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2:25" s="17" customFormat="1" ht="12" customHeight="1" x14ac:dyDescent="0.2">
      <c r="B411" s="43" t="s">
        <v>165</v>
      </c>
      <c r="C411" s="17" t="s">
        <v>166</v>
      </c>
      <c r="D411" s="18">
        <v>2196950</v>
      </c>
      <c r="E411" s="18">
        <v>1052318</v>
      </c>
      <c r="F411" s="18">
        <v>406.78</v>
      </c>
      <c r="G411" s="18">
        <v>159767.72</v>
      </c>
      <c r="H411" s="18">
        <v>203424.27</v>
      </c>
      <c r="I411" s="18">
        <f t="shared" si="44"/>
        <v>363191.99</v>
      </c>
      <c r="J411" s="18">
        <f t="shared" si="45"/>
        <v>689126.01</v>
      </c>
      <c r="K411" s="37">
        <f t="shared" si="46"/>
        <v>0.65486479372204975</v>
      </c>
      <c r="L411" s="37">
        <f t="shared" si="47"/>
        <v>-0.99961344384492135</v>
      </c>
      <c r="M411" s="37">
        <f t="shared" si="48"/>
        <v>-0.83437320450489472</v>
      </c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2:25" s="17" customFormat="1" ht="12" customHeight="1" x14ac:dyDescent="0.2">
      <c r="B412" s="43" t="s">
        <v>167</v>
      </c>
      <c r="C412" s="17" t="s">
        <v>168</v>
      </c>
      <c r="D412" s="18">
        <v>40000</v>
      </c>
      <c r="E412" s="18">
        <v>40000</v>
      </c>
      <c r="F412" s="18">
        <v>0</v>
      </c>
      <c r="G412" s="18">
        <v>0</v>
      </c>
      <c r="H412" s="18">
        <v>0</v>
      </c>
      <c r="I412" s="18">
        <f t="shared" si="44"/>
        <v>0</v>
      </c>
      <c r="J412" s="18">
        <f t="shared" si="45"/>
        <v>40000</v>
      </c>
      <c r="K412" s="37">
        <f t="shared" si="46"/>
        <v>1</v>
      </c>
      <c r="L412" s="37">
        <f t="shared" si="47"/>
        <v>-1</v>
      </c>
      <c r="M412" s="37">
        <f t="shared" si="48"/>
        <v>-1</v>
      </c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2:25" s="17" customFormat="1" ht="12" customHeight="1" x14ac:dyDescent="0.2">
      <c r="B413" s="43" t="s">
        <v>274</v>
      </c>
      <c r="C413" s="17" t="s">
        <v>275</v>
      </c>
      <c r="D413" s="18">
        <v>25000</v>
      </c>
      <c r="E413" s="18">
        <v>2000</v>
      </c>
      <c r="F413" s="18">
        <v>0</v>
      </c>
      <c r="G413" s="18">
        <v>51.5</v>
      </c>
      <c r="H413" s="18">
        <v>0</v>
      </c>
      <c r="I413" s="18">
        <f t="shared" si="44"/>
        <v>51.5</v>
      </c>
      <c r="J413" s="18">
        <f t="shared" si="45"/>
        <v>1948.5</v>
      </c>
      <c r="K413" s="37">
        <f t="shared" si="46"/>
        <v>0.97424999999999995</v>
      </c>
      <c r="L413" s="37">
        <f t="shared" si="47"/>
        <v>-1</v>
      </c>
      <c r="M413" s="37">
        <f t="shared" si="48"/>
        <v>-0.97190909090909094</v>
      </c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2:25" s="17" customFormat="1" ht="12" customHeight="1" x14ac:dyDescent="0.2">
      <c r="B414" s="43" t="s">
        <v>173</v>
      </c>
      <c r="C414" s="17" t="s">
        <v>174</v>
      </c>
      <c r="D414" s="18">
        <v>2165500</v>
      </c>
      <c r="E414" s="18">
        <v>1087360</v>
      </c>
      <c r="F414" s="18">
        <v>-27537.649999999998</v>
      </c>
      <c r="G414" s="18">
        <v>57225.339999999989</v>
      </c>
      <c r="H414" s="18">
        <v>26693.74</v>
      </c>
      <c r="I414" s="18">
        <f t="shared" si="44"/>
        <v>83919.079999999987</v>
      </c>
      <c r="J414" s="18">
        <f t="shared" si="45"/>
        <v>1003440.92</v>
      </c>
      <c r="K414" s="37">
        <f t="shared" si="46"/>
        <v>0.92282309446733379</v>
      </c>
      <c r="L414" s="37">
        <f t="shared" si="47"/>
        <v>-1.0253252372719246</v>
      </c>
      <c r="M414" s="37">
        <f t="shared" si="48"/>
        <v>-0.94258787923377396</v>
      </c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2:25" s="17" customFormat="1" ht="12" customHeight="1" x14ac:dyDescent="0.2">
      <c r="B415" s="43" t="s">
        <v>245</v>
      </c>
      <c r="C415" s="17" t="s">
        <v>246</v>
      </c>
      <c r="D415" s="18">
        <v>500000</v>
      </c>
      <c r="E415" s="18">
        <v>1121952.05</v>
      </c>
      <c r="F415" s="18">
        <v>68413.709999999992</v>
      </c>
      <c r="G415" s="18">
        <v>710580.82000000007</v>
      </c>
      <c r="H415" s="18">
        <v>40127.25</v>
      </c>
      <c r="I415" s="18">
        <f t="shared" si="44"/>
        <v>750708.07000000007</v>
      </c>
      <c r="J415" s="18">
        <f t="shared" si="45"/>
        <v>371243.98</v>
      </c>
      <c r="K415" s="37">
        <f t="shared" si="46"/>
        <v>0.33089112854689284</v>
      </c>
      <c r="L415" s="37">
        <f t="shared" si="47"/>
        <v>-0.93902260796261305</v>
      </c>
      <c r="M415" s="37">
        <f t="shared" si="48"/>
        <v>-0.30908003032425807</v>
      </c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2:25" s="17" customFormat="1" ht="12" customHeight="1" x14ac:dyDescent="0.2">
      <c r="B416" s="43" t="s">
        <v>179</v>
      </c>
      <c r="C416" s="17" t="s">
        <v>180</v>
      </c>
      <c r="D416" s="18">
        <v>180000</v>
      </c>
      <c r="E416" s="18">
        <v>134500</v>
      </c>
      <c r="F416" s="18">
        <v>172.11</v>
      </c>
      <c r="G416" s="18">
        <v>2847.67</v>
      </c>
      <c r="H416" s="18">
        <v>1427.2600000000002</v>
      </c>
      <c r="I416" s="18">
        <f t="shared" si="44"/>
        <v>4274.93</v>
      </c>
      <c r="J416" s="18">
        <f t="shared" si="45"/>
        <v>130225.07</v>
      </c>
      <c r="K416" s="37">
        <f t="shared" si="46"/>
        <v>0.96821613382899629</v>
      </c>
      <c r="L416" s="37">
        <f t="shared" si="47"/>
        <v>-0.99872037174721195</v>
      </c>
      <c r="M416" s="37">
        <f t="shared" si="48"/>
        <v>-0.97690298073673543</v>
      </c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2:25" s="17" customFormat="1" ht="12" customHeight="1" x14ac:dyDescent="0.2">
      <c r="B417" s="43" t="s">
        <v>181</v>
      </c>
      <c r="C417" s="17" t="s">
        <v>182</v>
      </c>
      <c r="D417" s="18">
        <v>1500</v>
      </c>
      <c r="E417" s="18">
        <v>29500</v>
      </c>
      <c r="F417" s="18">
        <v>0</v>
      </c>
      <c r="G417" s="18">
        <v>18230</v>
      </c>
      <c r="H417" s="18">
        <v>7440</v>
      </c>
      <c r="I417" s="18">
        <f t="shared" si="44"/>
        <v>25670</v>
      </c>
      <c r="J417" s="18">
        <f t="shared" si="45"/>
        <v>3830</v>
      </c>
      <c r="K417" s="37">
        <f t="shared" si="46"/>
        <v>0.12983050847457628</v>
      </c>
      <c r="L417" s="37">
        <f t="shared" si="47"/>
        <v>-1</v>
      </c>
      <c r="M417" s="37">
        <f t="shared" si="48"/>
        <v>-0.32585516178736523</v>
      </c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2:25" s="17" customFormat="1" ht="12" customHeight="1" x14ac:dyDescent="0.2">
      <c r="B418" s="43" t="s">
        <v>185</v>
      </c>
      <c r="C418" s="17" t="s">
        <v>186</v>
      </c>
      <c r="D418" s="18">
        <v>145000</v>
      </c>
      <c r="E418" s="18">
        <v>140400</v>
      </c>
      <c r="F418" s="18">
        <v>22674.29</v>
      </c>
      <c r="G418" s="18">
        <v>56687.7</v>
      </c>
      <c r="H418" s="18">
        <v>0</v>
      </c>
      <c r="I418" s="18">
        <f t="shared" si="44"/>
        <v>56687.7</v>
      </c>
      <c r="J418" s="18">
        <f t="shared" si="45"/>
        <v>83712.3</v>
      </c>
      <c r="K418" s="37">
        <f t="shared" si="46"/>
        <v>0.59624145299145304</v>
      </c>
      <c r="L418" s="37">
        <f t="shared" si="47"/>
        <v>-0.83850220797720787</v>
      </c>
      <c r="M418" s="37">
        <f t="shared" si="48"/>
        <v>-0.5595361305361306</v>
      </c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2:25" s="17" customFormat="1" ht="12" customHeight="1" x14ac:dyDescent="0.2">
      <c r="B419" s="43" t="s">
        <v>189</v>
      </c>
      <c r="C419" s="17" t="s">
        <v>190</v>
      </c>
      <c r="D419" s="18">
        <v>0</v>
      </c>
      <c r="E419" s="18">
        <v>0</v>
      </c>
      <c r="F419" s="18">
        <v>0</v>
      </c>
      <c r="G419" s="18">
        <v>0</v>
      </c>
      <c r="H419" s="18">
        <v>0</v>
      </c>
      <c r="I419" s="18">
        <f t="shared" si="44"/>
        <v>0</v>
      </c>
      <c r="J419" s="18">
        <f t="shared" si="45"/>
        <v>0</v>
      </c>
      <c r="K419" s="37" t="str">
        <f t="shared" si="46"/>
        <v>NA</v>
      </c>
      <c r="L419" s="37" t="str">
        <f t="shared" si="47"/>
        <v>NA</v>
      </c>
      <c r="M419" s="37" t="str">
        <f t="shared" si="48"/>
        <v>NA</v>
      </c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2:25" s="17" customFormat="1" ht="12" customHeight="1" x14ac:dyDescent="0.2">
      <c r="B420" s="43" t="s">
        <v>191</v>
      </c>
      <c r="C420" s="17" t="s">
        <v>192</v>
      </c>
      <c r="D420" s="18">
        <v>6138060</v>
      </c>
      <c r="E420" s="18">
        <v>916638</v>
      </c>
      <c r="F420" s="18">
        <v>9375.7099999999991</v>
      </c>
      <c r="G420" s="18">
        <v>374024.39</v>
      </c>
      <c r="H420" s="18">
        <v>303215.40999999997</v>
      </c>
      <c r="I420" s="18">
        <f t="shared" si="44"/>
        <v>677239.8</v>
      </c>
      <c r="J420" s="18">
        <f t="shared" si="45"/>
        <v>239398.19999999995</v>
      </c>
      <c r="K420" s="37">
        <f t="shared" si="46"/>
        <v>0.26116984022045775</v>
      </c>
      <c r="L420" s="37">
        <f t="shared" si="47"/>
        <v>-0.98977163285833669</v>
      </c>
      <c r="M420" s="37">
        <f t="shared" si="48"/>
        <v>-0.5548661442437175</v>
      </c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2:25" s="17" customFormat="1" ht="12" customHeight="1" x14ac:dyDescent="0.2">
      <c r="B421" s="43" t="s">
        <v>193</v>
      </c>
      <c r="C421" s="17" t="s">
        <v>194</v>
      </c>
      <c r="D421" s="18">
        <v>0</v>
      </c>
      <c r="E421" s="18">
        <v>0</v>
      </c>
      <c r="F421" s="18">
        <v>0</v>
      </c>
      <c r="G421" s="18">
        <v>0</v>
      </c>
      <c r="H421" s="18">
        <v>0</v>
      </c>
      <c r="I421" s="18">
        <f t="shared" si="44"/>
        <v>0</v>
      </c>
      <c r="J421" s="18">
        <f t="shared" si="45"/>
        <v>0</v>
      </c>
      <c r="K421" s="37" t="str">
        <f t="shared" si="46"/>
        <v>NA</v>
      </c>
      <c r="L421" s="37" t="str">
        <f t="shared" si="47"/>
        <v>NA</v>
      </c>
      <c r="M421" s="37" t="str">
        <f t="shared" si="48"/>
        <v>NA</v>
      </c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2:25" s="17" customFormat="1" ht="12" customHeight="1" x14ac:dyDescent="0.2">
      <c r="B422" s="43" t="s">
        <v>195</v>
      </c>
      <c r="C422" s="17" t="s">
        <v>196</v>
      </c>
      <c r="D422" s="18">
        <v>45500</v>
      </c>
      <c r="E422" s="18">
        <v>814132</v>
      </c>
      <c r="F422" s="18">
        <v>1210.6600000000001</v>
      </c>
      <c r="G422" s="18">
        <v>811895.82</v>
      </c>
      <c r="H422" s="18">
        <v>0</v>
      </c>
      <c r="I422" s="18">
        <f t="shared" si="44"/>
        <v>811895.82</v>
      </c>
      <c r="J422" s="18">
        <f t="shared" si="45"/>
        <v>2236.1800000000512</v>
      </c>
      <c r="K422" s="37">
        <f t="shared" si="46"/>
        <v>2.7467044656149754E-3</v>
      </c>
      <c r="L422" s="37">
        <f t="shared" si="47"/>
        <v>-0.99851294384694367</v>
      </c>
      <c r="M422" s="37">
        <f t="shared" si="48"/>
        <v>8.7912686037510998E-2</v>
      </c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2:25" s="17" customFormat="1" ht="12" customHeight="1" x14ac:dyDescent="0.2">
      <c r="B423" s="43" t="s">
        <v>197</v>
      </c>
      <c r="C423" s="17" t="s">
        <v>198</v>
      </c>
      <c r="D423" s="18">
        <v>265171.63</v>
      </c>
      <c r="E423" s="18">
        <v>6435233.6299999999</v>
      </c>
      <c r="F423" s="18">
        <v>76308.100000000006</v>
      </c>
      <c r="G423" s="18">
        <v>3454598.29</v>
      </c>
      <c r="H423" s="18">
        <v>742902.34</v>
      </c>
      <c r="I423" s="18">
        <f t="shared" si="44"/>
        <v>4197500.63</v>
      </c>
      <c r="J423" s="18">
        <f t="shared" si="45"/>
        <v>2237733</v>
      </c>
      <c r="K423" s="37">
        <f t="shared" si="46"/>
        <v>0.34773143115862293</v>
      </c>
      <c r="L423" s="37">
        <f t="shared" si="47"/>
        <v>-0.9881421399148177</v>
      </c>
      <c r="M423" s="37">
        <f t="shared" si="48"/>
        <v>-0.41437204976814485</v>
      </c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2:25" s="17" customFormat="1" ht="12" customHeight="1" x14ac:dyDescent="0.2">
      <c r="B424" s="43" t="s">
        <v>199</v>
      </c>
      <c r="C424" s="17" t="s">
        <v>200</v>
      </c>
      <c r="D424" s="18">
        <v>58108</v>
      </c>
      <c r="E424" s="18">
        <v>112408</v>
      </c>
      <c r="F424" s="18">
        <v>3261.7200000000003</v>
      </c>
      <c r="G424" s="18">
        <v>15323.6</v>
      </c>
      <c r="H424" s="18">
        <v>15144.880000000001</v>
      </c>
      <c r="I424" s="18">
        <f t="shared" si="44"/>
        <v>30468.480000000003</v>
      </c>
      <c r="J424" s="18">
        <f t="shared" si="45"/>
        <v>81939.51999999999</v>
      </c>
      <c r="K424" s="37">
        <f t="shared" si="46"/>
        <v>0.72894740587858509</v>
      </c>
      <c r="L424" s="37">
        <f t="shared" si="47"/>
        <v>-0.97098320404241689</v>
      </c>
      <c r="M424" s="37">
        <f t="shared" si="48"/>
        <v>-0.85128590006534632</v>
      </c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2:25" s="17" customFormat="1" ht="12" customHeight="1" x14ac:dyDescent="0.2">
      <c r="B425" s="43" t="s">
        <v>372</v>
      </c>
      <c r="C425" s="17" t="s">
        <v>373</v>
      </c>
      <c r="D425" s="18">
        <v>8100000</v>
      </c>
      <c r="E425" s="18">
        <v>9215000</v>
      </c>
      <c r="F425" s="18">
        <v>760648.36</v>
      </c>
      <c r="G425" s="18">
        <v>7818181.7300000004</v>
      </c>
      <c r="H425" s="18">
        <v>741915.99</v>
      </c>
      <c r="I425" s="18">
        <f t="shared" si="44"/>
        <v>8560097.7200000007</v>
      </c>
      <c r="J425" s="18">
        <f t="shared" si="45"/>
        <v>654902.27999999933</v>
      </c>
      <c r="K425" s="37">
        <f t="shared" si="46"/>
        <v>7.1069156809549575E-2</v>
      </c>
      <c r="L425" s="37">
        <f t="shared" si="47"/>
        <v>-0.91745541399891484</v>
      </c>
      <c r="M425" s="37">
        <f t="shared" si="48"/>
        <v>-7.4451923642282647E-2</v>
      </c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2:25" s="17" customFormat="1" ht="12" customHeight="1" x14ac:dyDescent="0.2">
      <c r="B426" s="43" t="s">
        <v>388</v>
      </c>
      <c r="C426" s="17" t="s">
        <v>389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44"/>
        <v>0</v>
      </c>
      <c r="J426" s="18">
        <f t="shared" si="45"/>
        <v>0</v>
      </c>
      <c r="K426" s="37" t="str">
        <f t="shared" si="46"/>
        <v>NA</v>
      </c>
      <c r="L426" s="37" t="str">
        <f t="shared" si="47"/>
        <v>NA</v>
      </c>
      <c r="M426" s="37" t="str">
        <f t="shared" si="48"/>
        <v>NA</v>
      </c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2:25" s="17" customFormat="1" ht="12" customHeight="1" x14ac:dyDescent="0.2">
      <c r="B427" s="43" t="s">
        <v>207</v>
      </c>
      <c r="C427" s="17" t="s">
        <v>208</v>
      </c>
      <c r="D427" s="18">
        <v>750000</v>
      </c>
      <c r="E427" s="18">
        <v>0</v>
      </c>
      <c r="F427" s="18">
        <v>0</v>
      </c>
      <c r="G427" s="18">
        <v>0</v>
      </c>
      <c r="H427" s="18">
        <v>0</v>
      </c>
      <c r="I427" s="18">
        <f t="shared" si="44"/>
        <v>0</v>
      </c>
      <c r="J427" s="18">
        <f t="shared" si="45"/>
        <v>0</v>
      </c>
      <c r="K427" s="37" t="str">
        <f t="shared" si="46"/>
        <v>NA</v>
      </c>
      <c r="L427" s="37" t="str">
        <f t="shared" si="47"/>
        <v>NA</v>
      </c>
      <c r="M427" s="37" t="str">
        <f t="shared" si="48"/>
        <v>NA</v>
      </c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2:25" s="17" customFormat="1" ht="12" customHeight="1" x14ac:dyDescent="0.2">
      <c r="B428" s="43" t="s">
        <v>211</v>
      </c>
      <c r="C428" s="17" t="s">
        <v>212</v>
      </c>
      <c r="D428" s="18">
        <v>2600000</v>
      </c>
      <c r="E428" s="18">
        <v>3719071.2199999997</v>
      </c>
      <c r="F428" s="18">
        <v>219005</v>
      </c>
      <c r="G428" s="18">
        <v>219005</v>
      </c>
      <c r="H428" s="18">
        <v>2208848</v>
      </c>
      <c r="I428" s="18">
        <f t="shared" si="44"/>
        <v>2427853</v>
      </c>
      <c r="J428" s="18">
        <f t="shared" si="45"/>
        <v>1291218.2199999997</v>
      </c>
      <c r="K428" s="37">
        <f t="shared" si="46"/>
        <v>0.34718835526898023</v>
      </c>
      <c r="L428" s="37">
        <f t="shared" si="47"/>
        <v>-0.94111298573088364</v>
      </c>
      <c r="M428" s="37">
        <f t="shared" si="48"/>
        <v>-0.93575962079732755</v>
      </c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2:25" s="17" customFormat="1" ht="12" customHeight="1" x14ac:dyDescent="0.2">
      <c r="B429" s="43" t="s">
        <v>390</v>
      </c>
      <c r="C429" s="17" t="s">
        <v>391</v>
      </c>
      <c r="D429" s="18">
        <v>3250000</v>
      </c>
      <c r="E429" s="18">
        <v>3330429</v>
      </c>
      <c r="F429" s="18">
        <v>0</v>
      </c>
      <c r="G429" s="18">
        <v>0</v>
      </c>
      <c r="H429" s="18">
        <v>1958990</v>
      </c>
      <c r="I429" s="18">
        <f t="shared" si="44"/>
        <v>1958990</v>
      </c>
      <c r="J429" s="18">
        <f t="shared" si="45"/>
        <v>1371439</v>
      </c>
      <c r="K429" s="37">
        <f t="shared" si="46"/>
        <v>0.4117904930566002</v>
      </c>
      <c r="L429" s="37">
        <f t="shared" si="47"/>
        <v>-1</v>
      </c>
      <c r="M429" s="37">
        <f t="shared" si="48"/>
        <v>-1</v>
      </c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2:25" s="17" customFormat="1" ht="12" customHeight="1" x14ac:dyDescent="0.2">
      <c r="B430" s="43" t="s">
        <v>213</v>
      </c>
      <c r="C430" s="17" t="s">
        <v>214</v>
      </c>
      <c r="D430" s="18">
        <v>30000</v>
      </c>
      <c r="E430" s="18">
        <v>30000</v>
      </c>
      <c r="F430" s="18">
        <v>0</v>
      </c>
      <c r="G430" s="18">
        <v>0</v>
      </c>
      <c r="H430" s="18">
        <v>14.13</v>
      </c>
      <c r="I430" s="18">
        <f t="shared" si="44"/>
        <v>14.13</v>
      </c>
      <c r="J430" s="18">
        <f t="shared" si="45"/>
        <v>29985.87</v>
      </c>
      <c r="K430" s="37">
        <f t="shared" si="46"/>
        <v>0.999529</v>
      </c>
      <c r="L430" s="37">
        <f t="shared" si="47"/>
        <v>-1</v>
      </c>
      <c r="M430" s="37">
        <f t="shared" si="48"/>
        <v>-1</v>
      </c>
      <c r="O430" s="51"/>
      <c r="P430" s="51"/>
      <c r="Q430" s="51"/>
      <c r="R430" s="54"/>
      <c r="S430" s="54"/>
      <c r="T430" s="54"/>
      <c r="U430" s="54"/>
      <c r="V430" s="54"/>
      <c r="W430" s="51"/>
      <c r="X430" s="51"/>
      <c r="Y430" s="51"/>
    </row>
    <row r="431" spans="2:25" s="17" customFormat="1" ht="12" customHeight="1" x14ac:dyDescent="0.2">
      <c r="B431" s="43" t="s">
        <v>215</v>
      </c>
      <c r="C431" s="17" t="s">
        <v>216</v>
      </c>
      <c r="D431" s="18">
        <v>167000</v>
      </c>
      <c r="E431" s="18">
        <v>471600</v>
      </c>
      <c r="F431" s="18">
        <v>106182</v>
      </c>
      <c r="G431" s="18">
        <v>116764</v>
      </c>
      <c r="H431" s="18">
        <v>7308</v>
      </c>
      <c r="I431" s="18">
        <f t="shared" si="44"/>
        <v>124072</v>
      </c>
      <c r="J431" s="18">
        <f t="shared" si="45"/>
        <v>347528</v>
      </c>
      <c r="K431" s="37">
        <f t="shared" si="46"/>
        <v>0.73691263782866834</v>
      </c>
      <c r="L431" s="37">
        <f t="shared" si="47"/>
        <v>-0.77484732824427482</v>
      </c>
      <c r="M431" s="37">
        <f t="shared" si="48"/>
        <v>-0.72990053203793659</v>
      </c>
      <c r="O431" s="51"/>
      <c r="P431" s="51"/>
      <c r="Q431" s="51"/>
      <c r="R431" s="54"/>
      <c r="S431" s="54"/>
      <c r="T431" s="54"/>
      <c r="U431" s="54"/>
      <c r="V431" s="54"/>
      <c r="W431" s="51"/>
      <c r="X431" s="51"/>
      <c r="Y431" s="51"/>
    </row>
    <row r="432" spans="2:25" s="17" customFormat="1" ht="12" customHeight="1" x14ac:dyDescent="0.2">
      <c r="B432" s="43" t="s">
        <v>217</v>
      </c>
      <c r="C432" s="17" t="s">
        <v>218</v>
      </c>
      <c r="D432" s="18">
        <v>1000000</v>
      </c>
      <c r="E432" s="18">
        <v>175318.39999999999</v>
      </c>
      <c r="F432" s="18">
        <v>0</v>
      </c>
      <c r="G432" s="18">
        <v>0</v>
      </c>
      <c r="H432" s="18">
        <v>0</v>
      </c>
      <c r="I432" s="18">
        <f t="shared" si="44"/>
        <v>0</v>
      </c>
      <c r="J432" s="18">
        <f t="shared" si="45"/>
        <v>175318.39999999999</v>
      </c>
      <c r="K432" s="37">
        <f t="shared" si="46"/>
        <v>1</v>
      </c>
      <c r="L432" s="37">
        <f t="shared" si="47"/>
        <v>-1</v>
      </c>
      <c r="M432" s="37">
        <f t="shared" si="48"/>
        <v>-1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1:25" s="17" customFormat="1" x14ac:dyDescent="0.2">
      <c r="B433" s="43" t="s">
        <v>392</v>
      </c>
      <c r="C433" s="17" t="s">
        <v>393</v>
      </c>
      <c r="D433" s="18">
        <v>0</v>
      </c>
      <c r="E433" s="18">
        <v>0</v>
      </c>
      <c r="F433" s="18">
        <v>0</v>
      </c>
      <c r="G433" s="18">
        <v>0</v>
      </c>
      <c r="H433" s="18">
        <v>0</v>
      </c>
      <c r="I433" s="18">
        <f t="shared" si="44"/>
        <v>0</v>
      </c>
      <c r="J433" s="18">
        <f t="shared" si="45"/>
        <v>0</v>
      </c>
      <c r="K433" s="37" t="str">
        <f t="shared" si="46"/>
        <v>NA</v>
      </c>
      <c r="L433" s="37" t="str">
        <f t="shared" si="47"/>
        <v>NA</v>
      </c>
      <c r="M433" s="37" t="str">
        <f t="shared" si="48"/>
        <v>NA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1:25" s="17" customFormat="1" x14ac:dyDescent="0.2">
      <c r="A434" s="74" t="s">
        <v>394</v>
      </c>
      <c r="B434" s="75"/>
      <c r="C434" s="74"/>
      <c r="D434" s="59">
        <v>81128867.840000004</v>
      </c>
      <c r="E434" s="59">
        <v>83370512.289999992</v>
      </c>
      <c r="F434" s="59">
        <v>5934734.2199999997</v>
      </c>
      <c r="G434" s="59">
        <v>57304588.440000013</v>
      </c>
      <c r="H434" s="59">
        <v>6260201.2699999996</v>
      </c>
      <c r="I434" s="59">
        <f t="shared" si="44"/>
        <v>63564789.710000008</v>
      </c>
      <c r="J434" s="59">
        <f t="shared" si="45"/>
        <v>19805722.579999983</v>
      </c>
      <c r="K434" s="60">
        <f t="shared" si="46"/>
        <v>0.23756268296765176</v>
      </c>
      <c r="L434" s="60">
        <f t="shared" si="47"/>
        <v>-0.92881494839138889</v>
      </c>
      <c r="M434" s="60">
        <f t="shared" si="48"/>
        <v>-0.25016537906654601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1:25" s="17" customFormat="1" x14ac:dyDescent="0.2">
      <c r="A435" s="17" t="s">
        <v>395</v>
      </c>
      <c r="B435" s="43" t="s">
        <v>114</v>
      </c>
      <c r="C435" s="17" t="s">
        <v>113</v>
      </c>
      <c r="D435" s="18">
        <v>0</v>
      </c>
      <c r="E435" s="18">
        <v>0</v>
      </c>
      <c r="F435" s="18">
        <v>75173.279999999999</v>
      </c>
      <c r="G435" s="18">
        <v>728821.97</v>
      </c>
      <c r="H435" s="18">
        <v>0</v>
      </c>
      <c r="I435" s="18">
        <f t="shared" si="44"/>
        <v>728821.97</v>
      </c>
      <c r="J435" s="18">
        <f t="shared" si="45"/>
        <v>-728821.97</v>
      </c>
      <c r="K435" s="37" t="str">
        <f t="shared" si="46"/>
        <v>NA</v>
      </c>
      <c r="L435" s="37" t="str">
        <f t="shared" si="47"/>
        <v>NA</v>
      </c>
      <c r="M435" s="37" t="str">
        <f t="shared" si="48"/>
        <v>NA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1:25" s="17" customFormat="1" x14ac:dyDescent="0.2">
      <c r="B436" s="43" t="s">
        <v>117</v>
      </c>
      <c r="C436" s="17" t="s">
        <v>118</v>
      </c>
      <c r="D436" s="18">
        <v>0</v>
      </c>
      <c r="E436" s="18">
        <v>0</v>
      </c>
      <c r="F436" s="18">
        <v>0</v>
      </c>
      <c r="G436" s="18">
        <v>90812.5</v>
      </c>
      <c r="H436" s="18">
        <v>0</v>
      </c>
      <c r="I436" s="18">
        <f t="shared" si="44"/>
        <v>90812.5</v>
      </c>
      <c r="J436" s="18">
        <f t="shared" si="45"/>
        <v>-90812.5</v>
      </c>
      <c r="K436" s="37" t="str">
        <f t="shared" si="46"/>
        <v>NA</v>
      </c>
      <c r="L436" s="37" t="str">
        <f t="shared" si="47"/>
        <v>NA</v>
      </c>
      <c r="M436" s="37" t="str">
        <f t="shared" si="48"/>
        <v>NA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1:25" s="17" customFormat="1" x14ac:dyDescent="0.2">
      <c r="B437" s="43" t="s">
        <v>251</v>
      </c>
      <c r="C437" s="17" t="s">
        <v>252</v>
      </c>
      <c r="D437" s="18">
        <v>0</v>
      </c>
      <c r="E437" s="18">
        <v>0</v>
      </c>
      <c r="F437" s="18">
        <v>0</v>
      </c>
      <c r="G437" s="18">
        <v>0</v>
      </c>
      <c r="H437" s="18">
        <v>0</v>
      </c>
      <c r="I437" s="18">
        <f t="shared" si="44"/>
        <v>0</v>
      </c>
      <c r="J437" s="18">
        <f t="shared" si="45"/>
        <v>0</v>
      </c>
      <c r="K437" s="37" t="str">
        <f t="shared" si="46"/>
        <v>NA</v>
      </c>
      <c r="L437" s="37" t="str">
        <f t="shared" si="47"/>
        <v>NA</v>
      </c>
      <c r="M437" s="37" t="str">
        <f t="shared" si="48"/>
        <v>NA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1:25" s="17" customFormat="1" x14ac:dyDescent="0.2">
      <c r="B438" s="43" t="s">
        <v>127</v>
      </c>
      <c r="C438" s="17" t="s">
        <v>128</v>
      </c>
      <c r="D438" s="18">
        <v>1554748.45</v>
      </c>
      <c r="E438" s="18">
        <v>1554748.45</v>
      </c>
      <c r="F438" s="18">
        <v>116823.91</v>
      </c>
      <c r="G438" s="18">
        <v>1309674.5</v>
      </c>
      <c r="H438" s="18">
        <v>0</v>
      </c>
      <c r="I438" s="18">
        <f t="shared" si="44"/>
        <v>1309674.5</v>
      </c>
      <c r="J438" s="18">
        <f t="shared" si="45"/>
        <v>245073.94999999995</v>
      </c>
      <c r="K438" s="37">
        <f t="shared" si="46"/>
        <v>0.15762932582438011</v>
      </c>
      <c r="L438" s="37">
        <f t="shared" si="47"/>
        <v>-0.92485992830544395</v>
      </c>
      <c r="M438" s="37">
        <f t="shared" si="48"/>
        <v>-8.1050173626596486E-2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1:25" s="17" customFormat="1" x14ac:dyDescent="0.2">
      <c r="B439" s="43" t="s">
        <v>396</v>
      </c>
      <c r="C439" s="17" t="s">
        <v>397</v>
      </c>
      <c r="D439" s="18">
        <v>224958</v>
      </c>
      <c r="E439" s="18">
        <v>224958</v>
      </c>
      <c r="F439" s="18">
        <v>0</v>
      </c>
      <c r="G439" s="18">
        <v>0</v>
      </c>
      <c r="H439" s="18">
        <v>0</v>
      </c>
      <c r="I439" s="18">
        <f t="shared" si="44"/>
        <v>0</v>
      </c>
      <c r="J439" s="18">
        <f t="shared" si="45"/>
        <v>224958</v>
      </c>
      <c r="K439" s="37">
        <f t="shared" si="46"/>
        <v>1</v>
      </c>
      <c r="L439" s="37">
        <f t="shared" si="47"/>
        <v>-1</v>
      </c>
      <c r="M439" s="37">
        <f t="shared" si="48"/>
        <v>-1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1:25" s="17" customFormat="1" x14ac:dyDescent="0.2">
      <c r="B440" s="43" t="s">
        <v>263</v>
      </c>
      <c r="C440" s="17" t="s">
        <v>264</v>
      </c>
      <c r="D440" s="18">
        <v>43847</v>
      </c>
      <c r="E440" s="18">
        <v>43847</v>
      </c>
      <c r="F440" s="18">
        <v>0</v>
      </c>
      <c r="G440" s="18">
        <v>0</v>
      </c>
      <c r="H440" s="18">
        <v>0</v>
      </c>
      <c r="I440" s="18">
        <f t="shared" si="44"/>
        <v>0</v>
      </c>
      <c r="J440" s="18">
        <f t="shared" si="45"/>
        <v>43847</v>
      </c>
      <c r="K440" s="37">
        <f t="shared" si="46"/>
        <v>1</v>
      </c>
      <c r="L440" s="37">
        <f t="shared" si="47"/>
        <v>-1</v>
      </c>
      <c r="M440" s="37">
        <f t="shared" si="48"/>
        <v>-1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1:25" s="17" customFormat="1" x14ac:dyDescent="0.2">
      <c r="B441" s="43" t="s">
        <v>141</v>
      </c>
      <c r="C441" s="17" t="s">
        <v>142</v>
      </c>
      <c r="D441" s="18">
        <v>3328963.39</v>
      </c>
      <c r="E441" s="18">
        <v>3331963.39</v>
      </c>
      <c r="F441" s="18">
        <v>213814.12000000002</v>
      </c>
      <c r="G441" s="18">
        <v>2127855.6599999997</v>
      </c>
      <c r="H441" s="18">
        <v>0</v>
      </c>
      <c r="I441" s="18">
        <f t="shared" si="44"/>
        <v>2127855.6599999997</v>
      </c>
      <c r="J441" s="18">
        <f t="shared" si="45"/>
        <v>1204107.7300000004</v>
      </c>
      <c r="K441" s="37">
        <f t="shared" si="46"/>
        <v>0.36138084038192281</v>
      </c>
      <c r="L441" s="37">
        <f t="shared" si="47"/>
        <v>-0.93582939097058926</v>
      </c>
      <c r="M441" s="37">
        <f t="shared" si="48"/>
        <v>-0.30332455314391582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1:25" s="17" customFormat="1" x14ac:dyDescent="0.2">
      <c r="B442" s="43" t="s">
        <v>233</v>
      </c>
      <c r="C442" s="17" t="s">
        <v>234</v>
      </c>
      <c r="D442" s="18">
        <v>11610225.26</v>
      </c>
      <c r="E442" s="18">
        <v>11610225.26</v>
      </c>
      <c r="F442" s="18">
        <v>949991.43999999983</v>
      </c>
      <c r="G442" s="18">
        <v>9940424.8000000007</v>
      </c>
      <c r="H442" s="18">
        <v>0</v>
      </c>
      <c r="I442" s="18">
        <f t="shared" si="44"/>
        <v>9940424.8000000007</v>
      </c>
      <c r="J442" s="18">
        <f t="shared" si="45"/>
        <v>1669800.459999999</v>
      </c>
      <c r="K442" s="37">
        <f t="shared" si="46"/>
        <v>0.14382153856677188</v>
      </c>
      <c r="L442" s="37">
        <f t="shared" si="47"/>
        <v>-0.91817631279963641</v>
      </c>
      <c r="M442" s="37">
        <f t="shared" si="48"/>
        <v>-6.5987132981932969E-2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1:25" s="17" customFormat="1" x14ac:dyDescent="0.2">
      <c r="B443" s="43" t="s">
        <v>143</v>
      </c>
      <c r="C443" s="17" t="s">
        <v>144</v>
      </c>
      <c r="D443" s="18">
        <v>284380</v>
      </c>
      <c r="E443" s="18">
        <v>284380</v>
      </c>
      <c r="F443" s="18">
        <v>75721.649999999994</v>
      </c>
      <c r="G443" s="18">
        <v>730974.12000000011</v>
      </c>
      <c r="H443" s="18">
        <v>0</v>
      </c>
      <c r="I443" s="18">
        <f t="shared" si="44"/>
        <v>730974.12000000011</v>
      </c>
      <c r="J443" s="18">
        <f t="shared" si="45"/>
        <v>-446594.12000000011</v>
      </c>
      <c r="K443" s="37">
        <f t="shared" si="46"/>
        <v>-1.5704132498769257</v>
      </c>
      <c r="L443" s="37">
        <f t="shared" si="47"/>
        <v>-0.73373074759125112</v>
      </c>
      <c r="M443" s="37">
        <f t="shared" si="48"/>
        <v>1.804087181683919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1:25" s="17" customFormat="1" x14ac:dyDescent="0.2">
      <c r="B444" s="43" t="s">
        <v>145</v>
      </c>
      <c r="C444" s="17" t="s">
        <v>146</v>
      </c>
      <c r="D444" s="18">
        <v>10000</v>
      </c>
      <c r="E444" s="18">
        <v>11000</v>
      </c>
      <c r="F444" s="18">
        <v>0</v>
      </c>
      <c r="G444" s="18">
        <v>205.12</v>
      </c>
      <c r="H444" s="18">
        <v>0</v>
      </c>
      <c r="I444" s="18">
        <f t="shared" si="44"/>
        <v>205.12</v>
      </c>
      <c r="J444" s="18">
        <f t="shared" si="45"/>
        <v>10794.88</v>
      </c>
      <c r="K444" s="37">
        <f t="shared" si="46"/>
        <v>0.98135272727272715</v>
      </c>
      <c r="L444" s="37">
        <f t="shared" si="47"/>
        <v>-1</v>
      </c>
      <c r="M444" s="37">
        <f t="shared" si="48"/>
        <v>-0.97965752066115697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1:25" s="17" customFormat="1" x14ac:dyDescent="0.2">
      <c r="B445" s="43" t="s">
        <v>149</v>
      </c>
      <c r="C445" s="17" t="s">
        <v>150</v>
      </c>
      <c r="D445" s="18">
        <v>2018520</v>
      </c>
      <c r="E445" s="18">
        <v>2018520</v>
      </c>
      <c r="F445" s="18">
        <v>160990.66999999998</v>
      </c>
      <c r="G445" s="18">
        <v>1555940.1599999997</v>
      </c>
      <c r="H445" s="18">
        <v>0</v>
      </c>
      <c r="I445" s="18">
        <f t="shared" si="44"/>
        <v>1555940.1599999997</v>
      </c>
      <c r="J445" s="18">
        <f t="shared" si="45"/>
        <v>462579.84000000032</v>
      </c>
      <c r="K445" s="37">
        <f t="shared" si="46"/>
        <v>0.22916782593187104</v>
      </c>
      <c r="L445" s="37">
        <f t="shared" si="47"/>
        <v>-0.92024321284901811</v>
      </c>
      <c r="M445" s="37">
        <f t="shared" si="48"/>
        <v>-0.15909217374385931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1:25" s="17" customFormat="1" x14ac:dyDescent="0.2">
      <c r="B446" s="43" t="s">
        <v>151</v>
      </c>
      <c r="C446" s="17" t="s">
        <v>152</v>
      </c>
      <c r="D446" s="18">
        <v>3123804.0100000002</v>
      </c>
      <c r="E446" s="18">
        <v>3123804.0100000002</v>
      </c>
      <c r="F446" s="18">
        <v>228893.21</v>
      </c>
      <c r="G446" s="18">
        <v>2411389.6800000002</v>
      </c>
      <c r="H446" s="18">
        <v>0</v>
      </c>
      <c r="I446" s="18">
        <f t="shared" si="44"/>
        <v>2411389.6800000002</v>
      </c>
      <c r="J446" s="18">
        <f t="shared" si="45"/>
        <v>712414.33000000007</v>
      </c>
      <c r="K446" s="37">
        <f t="shared" si="46"/>
        <v>0.22805986794286753</v>
      </c>
      <c r="L446" s="37">
        <f t="shared" si="47"/>
        <v>-0.9267261296588194</v>
      </c>
      <c r="M446" s="37">
        <f t="shared" si="48"/>
        <v>-0.15788349230130999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1:25" s="17" customFormat="1" x14ac:dyDescent="0.2">
      <c r="B447" s="43" t="s">
        <v>398</v>
      </c>
      <c r="C447" s="17" t="s">
        <v>399</v>
      </c>
      <c r="D447" s="18">
        <v>0</v>
      </c>
      <c r="E447" s="18">
        <v>0</v>
      </c>
      <c r="F447" s="18">
        <v>10865.35</v>
      </c>
      <c r="G447" s="18">
        <v>147596.99000000002</v>
      </c>
      <c r="H447" s="18">
        <v>0</v>
      </c>
      <c r="I447" s="18">
        <f t="shared" si="44"/>
        <v>147596.99000000002</v>
      </c>
      <c r="J447" s="18">
        <f t="shared" si="45"/>
        <v>-147596.99000000002</v>
      </c>
      <c r="K447" s="37" t="str">
        <f t="shared" si="46"/>
        <v>NA</v>
      </c>
      <c r="L447" s="37" t="str">
        <f t="shared" si="47"/>
        <v>NA</v>
      </c>
      <c r="M447" s="37" t="str">
        <f t="shared" si="48"/>
        <v>NA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1:25" s="17" customFormat="1" x14ac:dyDescent="0.2">
      <c r="B448" s="43" t="s">
        <v>153</v>
      </c>
      <c r="C448" s="17" t="s">
        <v>154</v>
      </c>
      <c r="D448" s="18">
        <v>10000</v>
      </c>
      <c r="E448" s="18">
        <v>10000</v>
      </c>
      <c r="F448" s="18">
        <v>0</v>
      </c>
      <c r="G448" s="18">
        <v>0</v>
      </c>
      <c r="H448" s="18">
        <v>0</v>
      </c>
      <c r="I448" s="18">
        <f t="shared" si="44"/>
        <v>0</v>
      </c>
      <c r="J448" s="18">
        <f t="shared" si="45"/>
        <v>10000</v>
      </c>
      <c r="K448" s="37">
        <f t="shared" si="46"/>
        <v>1</v>
      </c>
      <c r="L448" s="37">
        <f t="shared" si="47"/>
        <v>-1</v>
      </c>
      <c r="M448" s="37">
        <f t="shared" si="48"/>
        <v>-1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2:25" s="17" customFormat="1" x14ac:dyDescent="0.2">
      <c r="B449" s="43" t="s">
        <v>271</v>
      </c>
      <c r="C449" s="17" t="s">
        <v>272</v>
      </c>
      <c r="D449" s="18">
        <v>555000</v>
      </c>
      <c r="E449" s="18">
        <v>555000</v>
      </c>
      <c r="F449" s="18">
        <v>0</v>
      </c>
      <c r="G449" s="18">
        <v>0</v>
      </c>
      <c r="H449" s="18">
        <v>0</v>
      </c>
      <c r="I449" s="18">
        <f t="shared" si="44"/>
        <v>0</v>
      </c>
      <c r="J449" s="18">
        <f t="shared" si="45"/>
        <v>555000</v>
      </c>
      <c r="K449" s="37">
        <f t="shared" si="46"/>
        <v>1</v>
      </c>
      <c r="L449" s="37">
        <f t="shared" si="47"/>
        <v>-1</v>
      </c>
      <c r="M449" s="37">
        <f t="shared" si="48"/>
        <v>-1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2:25" s="17" customFormat="1" x14ac:dyDescent="0.2">
      <c r="B450" s="43" t="s">
        <v>163</v>
      </c>
      <c r="C450" s="17" t="s">
        <v>164</v>
      </c>
      <c r="D450" s="18">
        <v>454181.31999999995</v>
      </c>
      <c r="E450" s="18">
        <v>454181.31999999995</v>
      </c>
      <c r="F450" s="18">
        <v>54143.55000000001</v>
      </c>
      <c r="G450" s="18">
        <v>563769.07999999996</v>
      </c>
      <c r="H450" s="18">
        <v>0</v>
      </c>
      <c r="I450" s="18">
        <f t="shared" si="44"/>
        <v>563769.07999999996</v>
      </c>
      <c r="J450" s="18">
        <f t="shared" si="45"/>
        <v>-109587.76000000001</v>
      </c>
      <c r="K450" s="37">
        <f t="shared" si="46"/>
        <v>-0.24128636554229052</v>
      </c>
      <c r="L450" s="37">
        <f t="shared" si="47"/>
        <v>-0.88078869029664186</v>
      </c>
      <c r="M450" s="37">
        <f t="shared" si="48"/>
        <v>0.35413058059158975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2:25" s="17" customFormat="1" x14ac:dyDescent="0.2">
      <c r="B451" s="43" t="s">
        <v>165</v>
      </c>
      <c r="C451" s="17" t="s">
        <v>166</v>
      </c>
      <c r="D451" s="18">
        <v>1174081.76</v>
      </c>
      <c r="E451" s="18">
        <v>1554189.26</v>
      </c>
      <c r="F451" s="18">
        <v>76073.489999999991</v>
      </c>
      <c r="G451" s="18">
        <v>900907.22</v>
      </c>
      <c r="H451" s="18">
        <v>208298.46000000002</v>
      </c>
      <c r="I451" s="18">
        <f t="shared" si="44"/>
        <v>1109205.68</v>
      </c>
      <c r="J451" s="18">
        <f t="shared" si="45"/>
        <v>444983.58000000007</v>
      </c>
      <c r="K451" s="37">
        <f t="shared" si="46"/>
        <v>0.28631235040190672</v>
      </c>
      <c r="L451" s="37">
        <f t="shared" si="47"/>
        <v>-0.95105262148060399</v>
      </c>
      <c r="M451" s="37">
        <f t="shared" si="48"/>
        <v>-0.36763951363063957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2:25" s="17" customFormat="1" x14ac:dyDescent="0.2">
      <c r="B452" s="43" t="s">
        <v>169</v>
      </c>
      <c r="C452" s="17" t="s">
        <v>170</v>
      </c>
      <c r="D452" s="18">
        <v>60000</v>
      </c>
      <c r="E452" s="18">
        <v>60000</v>
      </c>
      <c r="F452" s="18">
        <v>600.24</v>
      </c>
      <c r="G452" s="18">
        <v>959.38</v>
      </c>
      <c r="H452" s="18">
        <v>2995</v>
      </c>
      <c r="I452" s="18">
        <f t="shared" si="44"/>
        <v>3954.38</v>
      </c>
      <c r="J452" s="18">
        <f t="shared" si="45"/>
        <v>56045.62</v>
      </c>
      <c r="K452" s="37">
        <f t="shared" si="46"/>
        <v>0.93409366666666671</v>
      </c>
      <c r="L452" s="37">
        <f t="shared" si="47"/>
        <v>-0.98999599999999999</v>
      </c>
      <c r="M452" s="37">
        <f t="shared" si="48"/>
        <v>-0.98255672727272736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2:25" s="17" customFormat="1" x14ac:dyDescent="0.2">
      <c r="B453" s="43" t="s">
        <v>173</v>
      </c>
      <c r="C453" s="17" t="s">
        <v>174</v>
      </c>
      <c r="D453" s="18">
        <v>0</v>
      </c>
      <c r="E453" s="18">
        <v>1000</v>
      </c>
      <c r="F453" s="18">
        <v>0</v>
      </c>
      <c r="G453" s="18">
        <v>0</v>
      </c>
      <c r="H453" s="18">
        <v>795</v>
      </c>
      <c r="I453" s="18">
        <f t="shared" si="44"/>
        <v>795</v>
      </c>
      <c r="J453" s="18">
        <f t="shared" si="45"/>
        <v>205</v>
      </c>
      <c r="K453" s="37">
        <f t="shared" si="46"/>
        <v>0.20499999999999999</v>
      </c>
      <c r="L453" s="37">
        <f t="shared" si="47"/>
        <v>-1</v>
      </c>
      <c r="M453" s="37">
        <f t="shared" si="48"/>
        <v>-1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2:25" s="17" customFormat="1" x14ac:dyDescent="0.2">
      <c r="B454" s="43" t="s">
        <v>241</v>
      </c>
      <c r="C454" s="17" t="s">
        <v>242</v>
      </c>
      <c r="D454" s="18">
        <v>44131.5</v>
      </c>
      <c r="E454" s="18">
        <v>2135928.61</v>
      </c>
      <c r="F454" s="18">
        <v>159720.10999999999</v>
      </c>
      <c r="G454" s="18">
        <v>1909083.66</v>
      </c>
      <c r="H454" s="18">
        <v>200417.53</v>
      </c>
      <c r="I454" s="18">
        <f t="shared" si="44"/>
        <v>2109501.19</v>
      </c>
      <c r="J454" s="18">
        <f t="shared" si="45"/>
        <v>26427.419999999925</v>
      </c>
      <c r="K454" s="37">
        <f t="shared" si="46"/>
        <v>1.2372801167731878E-2</v>
      </c>
      <c r="L454" s="37">
        <f t="shared" si="47"/>
        <v>-0.92522216835702209</v>
      </c>
      <c r="M454" s="37">
        <f t="shared" si="48"/>
        <v>-2.4950220597494483E-2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2:25" s="17" customFormat="1" x14ac:dyDescent="0.2">
      <c r="B455" s="43" t="s">
        <v>175</v>
      </c>
      <c r="C455" s="17" t="s">
        <v>176</v>
      </c>
      <c r="D455" s="18">
        <v>0</v>
      </c>
      <c r="E455" s="18">
        <v>63000</v>
      </c>
      <c r="F455" s="18">
        <v>0</v>
      </c>
      <c r="G455" s="18">
        <v>0</v>
      </c>
      <c r="H455" s="18">
        <v>0</v>
      </c>
      <c r="I455" s="18">
        <f t="shared" si="44"/>
        <v>0</v>
      </c>
      <c r="J455" s="18">
        <f t="shared" si="45"/>
        <v>63000</v>
      </c>
      <c r="K455" s="37">
        <f t="shared" si="46"/>
        <v>1</v>
      </c>
      <c r="L455" s="37">
        <f t="shared" si="47"/>
        <v>-1</v>
      </c>
      <c r="M455" s="37">
        <f t="shared" si="48"/>
        <v>-1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2:25" s="17" customFormat="1" x14ac:dyDescent="0.2">
      <c r="B456" s="43" t="s">
        <v>177</v>
      </c>
      <c r="C456" s="17" t="s">
        <v>178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f t="shared" si="44"/>
        <v>0</v>
      </c>
      <c r="J456" s="18">
        <f t="shared" si="45"/>
        <v>0</v>
      </c>
      <c r="K456" s="37" t="str">
        <f t="shared" si="46"/>
        <v>NA</v>
      </c>
      <c r="L456" s="37" t="str">
        <f t="shared" si="47"/>
        <v>NA</v>
      </c>
      <c r="M456" s="37" t="str">
        <f t="shared" si="48"/>
        <v>NA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2:25" s="17" customFormat="1" x14ac:dyDescent="0.2">
      <c r="B457" s="43" t="s">
        <v>179</v>
      </c>
      <c r="C457" s="17" t="s">
        <v>180</v>
      </c>
      <c r="D457" s="18">
        <v>2983923.94</v>
      </c>
      <c r="E457" s="18">
        <v>2033401.5</v>
      </c>
      <c r="F457" s="18">
        <v>160994.68</v>
      </c>
      <c r="G457" s="18">
        <v>1688669.23</v>
      </c>
      <c r="H457" s="18">
        <v>228400.88999999998</v>
      </c>
      <c r="I457" s="18">
        <f t="shared" si="44"/>
        <v>1917070.1199999999</v>
      </c>
      <c r="J457" s="18">
        <f t="shared" si="45"/>
        <v>116331.38000000012</v>
      </c>
      <c r="K457" s="37">
        <f t="shared" si="46"/>
        <v>5.7210236148640653E-2</v>
      </c>
      <c r="L457" s="37">
        <f t="shared" si="47"/>
        <v>-0.92082494283593286</v>
      </c>
      <c r="M457" s="37">
        <f t="shared" si="48"/>
        <v>-9.403793862380129E-2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2:25" s="17" customFormat="1" x14ac:dyDescent="0.2">
      <c r="B458" s="43" t="s">
        <v>181</v>
      </c>
      <c r="C458" s="17" t="s">
        <v>182</v>
      </c>
      <c r="D458" s="18">
        <v>1260</v>
      </c>
      <c r="E458" s="18">
        <v>6260</v>
      </c>
      <c r="F458" s="18">
        <v>510</v>
      </c>
      <c r="G458" s="18">
        <v>4394.5</v>
      </c>
      <c r="H458" s="18">
        <v>0</v>
      </c>
      <c r="I458" s="18">
        <f t="shared" si="44"/>
        <v>4394.5</v>
      </c>
      <c r="J458" s="18">
        <f t="shared" si="45"/>
        <v>1865.5</v>
      </c>
      <c r="K458" s="37">
        <f t="shared" si="46"/>
        <v>0.29800319488817889</v>
      </c>
      <c r="L458" s="37">
        <f t="shared" si="47"/>
        <v>-0.91853035143769968</v>
      </c>
      <c r="M458" s="37">
        <f t="shared" si="48"/>
        <v>-0.23418530351437697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2:25" s="17" customFormat="1" x14ac:dyDescent="0.2">
      <c r="B459" s="43" t="s">
        <v>185</v>
      </c>
      <c r="C459" s="17" t="s">
        <v>186</v>
      </c>
      <c r="D459" s="18">
        <v>210000</v>
      </c>
      <c r="E459" s="18">
        <v>235000</v>
      </c>
      <c r="F459" s="18">
        <v>23204.280000000002</v>
      </c>
      <c r="G459" s="18">
        <v>74253.279999999999</v>
      </c>
      <c r="H459" s="18">
        <v>299.39</v>
      </c>
      <c r="I459" s="18">
        <f t="shared" si="44"/>
        <v>74552.67</v>
      </c>
      <c r="J459" s="18">
        <f t="shared" si="45"/>
        <v>160447.33000000002</v>
      </c>
      <c r="K459" s="37">
        <f t="shared" si="46"/>
        <v>0.68275459574468089</v>
      </c>
      <c r="L459" s="37">
        <f t="shared" si="47"/>
        <v>-0.9012583829787234</v>
      </c>
      <c r="M459" s="37">
        <f t="shared" si="48"/>
        <v>-0.65530392263056092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2:25" s="17" customFormat="1" x14ac:dyDescent="0.2">
      <c r="B460" s="43" t="s">
        <v>191</v>
      </c>
      <c r="C460" s="17" t="s">
        <v>192</v>
      </c>
      <c r="D460" s="18">
        <v>629600</v>
      </c>
      <c r="E460" s="18">
        <v>659419.15</v>
      </c>
      <c r="F460" s="18">
        <v>3987.8100000000004</v>
      </c>
      <c r="G460" s="18">
        <v>30668.709999999995</v>
      </c>
      <c r="H460" s="18">
        <v>55940.049999999996</v>
      </c>
      <c r="I460" s="18">
        <f t="shared" si="44"/>
        <v>86608.76</v>
      </c>
      <c r="J460" s="18">
        <f t="shared" si="45"/>
        <v>572810.39</v>
      </c>
      <c r="K460" s="37">
        <f t="shared" si="46"/>
        <v>0.86865901604465079</v>
      </c>
      <c r="L460" s="37">
        <f t="shared" si="47"/>
        <v>-0.99395254141466771</v>
      </c>
      <c r="M460" s="37">
        <f t="shared" si="48"/>
        <v>-0.94926326518504278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2:25" s="17" customFormat="1" x14ac:dyDescent="0.2">
      <c r="B461" s="43" t="s">
        <v>193</v>
      </c>
      <c r="C461" s="17" t="s">
        <v>194</v>
      </c>
      <c r="D461" s="18">
        <v>0</v>
      </c>
      <c r="E461" s="18">
        <v>2000</v>
      </c>
      <c r="F461" s="18">
        <v>0</v>
      </c>
      <c r="G461" s="18">
        <v>1438.4</v>
      </c>
      <c r="H461" s="18">
        <v>0</v>
      </c>
      <c r="I461" s="18">
        <f t="shared" si="44"/>
        <v>1438.4</v>
      </c>
      <c r="J461" s="18">
        <f t="shared" si="45"/>
        <v>561.59999999999991</v>
      </c>
      <c r="K461" s="37">
        <f t="shared" si="46"/>
        <v>0.28079999999999994</v>
      </c>
      <c r="L461" s="37">
        <f t="shared" si="47"/>
        <v>-1</v>
      </c>
      <c r="M461" s="37">
        <f t="shared" si="48"/>
        <v>-0.21541818181818173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2:25" s="17" customFormat="1" x14ac:dyDescent="0.2">
      <c r="B462" s="43" t="s">
        <v>195</v>
      </c>
      <c r="C462" s="17" t="s">
        <v>196</v>
      </c>
      <c r="D462" s="18">
        <v>0</v>
      </c>
      <c r="E462" s="18">
        <v>651621.86</v>
      </c>
      <c r="F462" s="18">
        <v>0</v>
      </c>
      <c r="G462" s="18">
        <v>642024.37</v>
      </c>
      <c r="H462" s="18">
        <v>1075</v>
      </c>
      <c r="I462" s="18">
        <f t="shared" si="44"/>
        <v>643099.37</v>
      </c>
      <c r="J462" s="18">
        <f t="shared" si="45"/>
        <v>8522.4899999999907</v>
      </c>
      <c r="K462" s="37">
        <f t="shared" si="46"/>
        <v>1.3078889035429215E-2</v>
      </c>
      <c r="L462" s="37">
        <f t="shared" si="47"/>
        <v>-1</v>
      </c>
      <c r="M462" s="37">
        <f t="shared" si="48"/>
        <v>7.4841506726281121E-2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2:25" s="17" customFormat="1" x14ac:dyDescent="0.2">
      <c r="B463" s="43" t="s">
        <v>197</v>
      </c>
      <c r="C463" s="17" t="s">
        <v>198</v>
      </c>
      <c r="D463" s="18">
        <v>133000</v>
      </c>
      <c r="E463" s="18">
        <v>132000</v>
      </c>
      <c r="F463" s="18">
        <v>3332.95</v>
      </c>
      <c r="G463" s="18">
        <v>21541.33</v>
      </c>
      <c r="H463" s="18">
        <v>8124.58</v>
      </c>
      <c r="I463" s="18">
        <f t="shared" si="44"/>
        <v>29665.910000000003</v>
      </c>
      <c r="J463" s="18">
        <f t="shared" si="45"/>
        <v>102334.09</v>
      </c>
      <c r="K463" s="37">
        <f t="shared" si="46"/>
        <v>0.7752582575757575</v>
      </c>
      <c r="L463" s="37">
        <f t="shared" si="47"/>
        <v>-0.97475037878787885</v>
      </c>
      <c r="M463" s="37">
        <f t="shared" si="48"/>
        <v>-0.82197247933884299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2:25" s="17" customFormat="1" x14ac:dyDescent="0.2">
      <c r="B464" s="43" t="s">
        <v>199</v>
      </c>
      <c r="C464" s="17" t="s">
        <v>200</v>
      </c>
      <c r="D464" s="18">
        <v>42000</v>
      </c>
      <c r="E464" s="18">
        <v>34050</v>
      </c>
      <c r="F464" s="18">
        <v>5220</v>
      </c>
      <c r="G464" s="18">
        <v>26879.89</v>
      </c>
      <c r="H464" s="18">
        <v>12433.95</v>
      </c>
      <c r="I464" s="18">
        <f t="shared" si="44"/>
        <v>39313.839999999997</v>
      </c>
      <c r="J464" s="18">
        <f t="shared" si="45"/>
        <v>-5263.8399999999965</v>
      </c>
      <c r="K464" s="37">
        <f t="shared" si="46"/>
        <v>-0.15459148311306892</v>
      </c>
      <c r="L464" s="37">
        <f t="shared" si="47"/>
        <v>-0.84669603524229076</v>
      </c>
      <c r="M464" s="37">
        <f t="shared" si="48"/>
        <v>-0.13881009211053266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205</v>
      </c>
      <c r="C465" s="17" t="s">
        <v>206</v>
      </c>
      <c r="D465" s="18">
        <v>0</v>
      </c>
      <c r="E465" s="18">
        <v>2500</v>
      </c>
      <c r="F465" s="18">
        <v>0</v>
      </c>
      <c r="G465" s="18">
        <v>1531.01</v>
      </c>
      <c r="H465" s="18">
        <v>1181.4100000000001</v>
      </c>
      <c r="I465" s="18">
        <f t="shared" si="44"/>
        <v>2712.42</v>
      </c>
      <c r="J465" s="18">
        <f t="shared" si="45"/>
        <v>-212.42000000000007</v>
      </c>
      <c r="K465" s="37">
        <f t="shared" si="46"/>
        <v>-8.496800000000003E-2</v>
      </c>
      <c r="L465" s="37">
        <f t="shared" si="47"/>
        <v>-1</v>
      </c>
      <c r="M465" s="37">
        <f t="shared" si="48"/>
        <v>-0.33192290909090916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211</v>
      </c>
      <c r="C466" s="17" t="s">
        <v>212</v>
      </c>
      <c r="D466" s="18">
        <v>45000</v>
      </c>
      <c r="E466" s="18">
        <v>44000</v>
      </c>
      <c r="F466" s="18">
        <v>0</v>
      </c>
      <c r="G466" s="18">
        <v>0</v>
      </c>
      <c r="H466" s="18">
        <v>14042.179999999998</v>
      </c>
      <c r="I466" s="18">
        <f t="shared" si="44"/>
        <v>14042.179999999998</v>
      </c>
      <c r="J466" s="18">
        <f t="shared" si="45"/>
        <v>29957.82</v>
      </c>
      <c r="K466" s="37">
        <f t="shared" si="46"/>
        <v>0.68085954545454541</v>
      </c>
      <c r="L466" s="37">
        <f t="shared" si="47"/>
        <v>-1</v>
      </c>
      <c r="M466" s="37">
        <f t="shared" si="48"/>
        <v>-1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247</v>
      </c>
      <c r="C467" s="17" t="s">
        <v>248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44"/>
        <v>0</v>
      </c>
      <c r="J467" s="18">
        <f t="shared" si="45"/>
        <v>0</v>
      </c>
      <c r="K467" s="37" t="str">
        <f t="shared" si="46"/>
        <v>NA</v>
      </c>
      <c r="L467" s="37" t="str">
        <f t="shared" si="47"/>
        <v>NA</v>
      </c>
      <c r="M467" s="37" t="str">
        <f t="shared" si="48"/>
        <v>NA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215</v>
      </c>
      <c r="C468" s="17" t="s">
        <v>216</v>
      </c>
      <c r="D468" s="18">
        <v>310868.99</v>
      </c>
      <c r="E468" s="18">
        <v>310868.99</v>
      </c>
      <c r="F468" s="18">
        <v>499</v>
      </c>
      <c r="G468" s="18">
        <v>48600</v>
      </c>
      <c r="H468" s="18">
        <v>3797.12</v>
      </c>
      <c r="I468" s="18">
        <f t="shared" si="44"/>
        <v>52397.120000000003</v>
      </c>
      <c r="J468" s="18">
        <f t="shared" si="45"/>
        <v>258471.87</v>
      </c>
      <c r="K468" s="37">
        <f t="shared" si="46"/>
        <v>0.83144951189888705</v>
      </c>
      <c r="L468" s="37">
        <f t="shared" si="47"/>
        <v>-0.99839482220468501</v>
      </c>
      <c r="M468" s="37">
        <f t="shared" si="48"/>
        <v>-0.82945168696890026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B469" s="43" t="s">
        <v>217</v>
      </c>
      <c r="C469" s="17" t="s">
        <v>218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f t="shared" si="44"/>
        <v>0</v>
      </c>
      <c r="J469" s="18">
        <f t="shared" si="45"/>
        <v>0</v>
      </c>
      <c r="K469" s="37" t="str">
        <f t="shared" si="46"/>
        <v>NA</v>
      </c>
      <c r="L469" s="37" t="str">
        <f t="shared" si="47"/>
        <v>NA</v>
      </c>
      <c r="M469" s="37" t="str">
        <f t="shared" si="48"/>
        <v>NA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A470" s="74" t="s">
        <v>400</v>
      </c>
      <c r="B470" s="75"/>
      <c r="C470" s="74"/>
      <c r="D470" s="59">
        <v>28852493.620000005</v>
      </c>
      <c r="E470" s="59">
        <v>31147866.800000001</v>
      </c>
      <c r="F470" s="59">
        <v>2320559.7400000002</v>
      </c>
      <c r="G470" s="59">
        <v>24958415.559999999</v>
      </c>
      <c r="H470" s="59">
        <v>737800.56</v>
      </c>
      <c r="I470" s="59">
        <f t="shared" si="44"/>
        <v>25696216.119999997</v>
      </c>
      <c r="J470" s="59">
        <f t="shared" si="45"/>
        <v>5451650.6800000034</v>
      </c>
      <c r="K470" s="60">
        <f t="shared" si="46"/>
        <v>0.17502484889270181</v>
      </c>
      <c r="L470" s="60">
        <f t="shared" si="47"/>
        <v>-0.92549859818971625</v>
      </c>
      <c r="M470" s="60">
        <f t="shared" si="48"/>
        <v>-0.12586750791258339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x14ac:dyDescent="0.2">
      <c r="A471" s="17" t="s">
        <v>401</v>
      </c>
      <c r="B471" s="43" t="s">
        <v>231</v>
      </c>
      <c r="C471" s="17" t="s">
        <v>232</v>
      </c>
      <c r="D471" s="18">
        <v>0</v>
      </c>
      <c r="E471" s="18">
        <v>0</v>
      </c>
      <c r="F471" s="18">
        <v>7876.98</v>
      </c>
      <c r="G471" s="18">
        <v>15753.96</v>
      </c>
      <c r="H471" s="18">
        <v>0</v>
      </c>
      <c r="I471" s="18">
        <f t="shared" si="44"/>
        <v>15753.96</v>
      </c>
      <c r="J471" s="18">
        <f t="shared" si="45"/>
        <v>-15753.96</v>
      </c>
      <c r="K471" s="37" t="str">
        <f t="shared" si="46"/>
        <v>NA</v>
      </c>
      <c r="L471" s="37" t="str">
        <f t="shared" si="47"/>
        <v>NA</v>
      </c>
      <c r="M471" s="37" t="str">
        <f t="shared" si="48"/>
        <v>NA</v>
      </c>
      <c r="O471" s="51"/>
      <c r="P471" s="51"/>
      <c r="Q471" s="51"/>
      <c r="R471" s="54"/>
      <c r="S471" s="54"/>
      <c r="T471" s="54"/>
      <c r="U471" s="54"/>
      <c r="V471" s="54"/>
      <c r="W471" s="51"/>
      <c r="X471" s="51"/>
      <c r="Y471" s="51"/>
    </row>
    <row r="472" spans="1:25" s="17" customFormat="1" x14ac:dyDescent="0.2">
      <c r="B472" s="43" t="s">
        <v>141</v>
      </c>
      <c r="C472" s="17" t="s">
        <v>142</v>
      </c>
      <c r="D472" s="18">
        <v>758056.07</v>
      </c>
      <c r="E472" s="18">
        <v>758056.07</v>
      </c>
      <c r="F472" s="18">
        <v>0</v>
      </c>
      <c r="G472" s="18">
        <v>0</v>
      </c>
      <c r="H472" s="18">
        <v>0</v>
      </c>
      <c r="I472" s="18">
        <f t="shared" si="44"/>
        <v>0</v>
      </c>
      <c r="J472" s="18">
        <f t="shared" si="45"/>
        <v>758056.07</v>
      </c>
      <c r="K472" s="37">
        <f t="shared" si="46"/>
        <v>1</v>
      </c>
      <c r="L472" s="37">
        <f t="shared" si="47"/>
        <v>-1</v>
      </c>
      <c r="M472" s="37">
        <f t="shared" si="48"/>
        <v>-1</v>
      </c>
      <c r="O472" s="51"/>
      <c r="P472" s="51"/>
      <c r="Q472" s="51"/>
      <c r="R472" s="54"/>
      <c r="S472" s="54"/>
      <c r="T472" s="54"/>
      <c r="U472" s="54"/>
      <c r="V472" s="54"/>
      <c r="W472" s="51"/>
      <c r="X472" s="51"/>
      <c r="Y472" s="51"/>
    </row>
    <row r="473" spans="1:25" s="17" customFormat="1" x14ac:dyDescent="0.2">
      <c r="B473" s="43" t="s">
        <v>143</v>
      </c>
      <c r="C473" s="17" t="s">
        <v>144</v>
      </c>
      <c r="D473" s="18">
        <v>33713</v>
      </c>
      <c r="E473" s="18">
        <v>33713</v>
      </c>
      <c r="F473" s="18">
        <v>110679.34</v>
      </c>
      <c r="G473" s="18">
        <v>933595.44</v>
      </c>
      <c r="H473" s="18">
        <v>0</v>
      </c>
      <c r="I473" s="18">
        <f t="shared" si="44"/>
        <v>933595.44</v>
      </c>
      <c r="J473" s="18">
        <f t="shared" si="45"/>
        <v>-899882.44</v>
      </c>
      <c r="K473" s="37">
        <f t="shared" si="46"/>
        <v>-26.692446237356506</v>
      </c>
      <c r="L473" s="37">
        <f t="shared" si="47"/>
        <v>2.2829869783169694</v>
      </c>
      <c r="M473" s="37">
        <f t="shared" si="48"/>
        <v>29.209941349843461</v>
      </c>
      <c r="O473" s="51"/>
      <c r="P473" s="51"/>
      <c r="Q473" s="51"/>
      <c r="R473" s="54"/>
      <c r="S473" s="54"/>
      <c r="T473" s="54"/>
      <c r="U473" s="54"/>
      <c r="V473" s="54"/>
      <c r="W473" s="51"/>
      <c r="X473" s="51"/>
      <c r="Y473" s="51"/>
    </row>
    <row r="474" spans="1:25" s="17" customFormat="1" x14ac:dyDescent="0.2">
      <c r="B474" s="43" t="s">
        <v>149</v>
      </c>
      <c r="C474" s="17" t="s">
        <v>150</v>
      </c>
      <c r="D474" s="18">
        <v>11340</v>
      </c>
      <c r="E474" s="18">
        <v>11340</v>
      </c>
      <c r="F474" s="18">
        <v>2525</v>
      </c>
      <c r="G474" s="18">
        <v>13555</v>
      </c>
      <c r="H474" s="18">
        <v>0</v>
      </c>
      <c r="I474" s="18">
        <f t="shared" si="44"/>
        <v>13555</v>
      </c>
      <c r="J474" s="18">
        <f t="shared" si="45"/>
        <v>-2215</v>
      </c>
      <c r="K474" s="37">
        <f t="shared" si="46"/>
        <v>-0.195326278659612</v>
      </c>
      <c r="L474" s="37">
        <f t="shared" si="47"/>
        <v>-0.77733686067019403</v>
      </c>
      <c r="M474" s="37">
        <f t="shared" si="48"/>
        <v>0.30399230399230398</v>
      </c>
      <c r="O474" s="51"/>
      <c r="P474" s="51"/>
      <c r="Q474" s="51"/>
      <c r="R474" s="54"/>
      <c r="S474" s="54"/>
      <c r="T474" s="54"/>
      <c r="U474" s="54"/>
      <c r="V474" s="54"/>
      <c r="W474" s="51"/>
      <c r="X474" s="51"/>
      <c r="Y474" s="51"/>
    </row>
    <row r="475" spans="1:25" s="17" customFormat="1" x14ac:dyDescent="0.2">
      <c r="B475" s="43" t="s">
        <v>151</v>
      </c>
      <c r="C475" s="17" t="s">
        <v>152</v>
      </c>
      <c r="D475" s="18">
        <v>6680.72</v>
      </c>
      <c r="E475" s="18">
        <v>6680.72</v>
      </c>
      <c r="F475" s="18">
        <v>1966.3899999999999</v>
      </c>
      <c r="G475" s="18">
        <v>9584.2999999999993</v>
      </c>
      <c r="H475" s="18">
        <v>0</v>
      </c>
      <c r="I475" s="18">
        <f t="shared" si="44"/>
        <v>9584.2999999999993</v>
      </c>
      <c r="J475" s="18">
        <f t="shared" si="45"/>
        <v>-2903.579999999999</v>
      </c>
      <c r="K475" s="37">
        <f t="shared" si="46"/>
        <v>-0.43462081931288826</v>
      </c>
      <c r="L475" s="37">
        <f t="shared" si="47"/>
        <v>-0.70566196457866814</v>
      </c>
      <c r="M475" s="37">
        <f t="shared" si="48"/>
        <v>0.56504089379587807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x14ac:dyDescent="0.2">
      <c r="B476" s="43" t="s">
        <v>271</v>
      </c>
      <c r="C476" s="17" t="s">
        <v>272</v>
      </c>
      <c r="D476" s="18">
        <v>42000</v>
      </c>
      <c r="E476" s="18">
        <v>42000</v>
      </c>
      <c r="F476" s="18">
        <v>0</v>
      </c>
      <c r="G476" s="18">
        <v>0</v>
      </c>
      <c r="H476" s="18">
        <v>0</v>
      </c>
      <c r="I476" s="18">
        <f t="shared" si="44"/>
        <v>0</v>
      </c>
      <c r="J476" s="18">
        <f t="shared" si="45"/>
        <v>42000</v>
      </c>
      <c r="K476" s="37">
        <f t="shared" si="46"/>
        <v>1</v>
      </c>
      <c r="L476" s="37">
        <f t="shared" si="47"/>
        <v>-1</v>
      </c>
      <c r="M476" s="37">
        <f t="shared" si="48"/>
        <v>-1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B477" s="43" t="s">
        <v>163</v>
      </c>
      <c r="C477" s="17" t="s">
        <v>164</v>
      </c>
      <c r="D477" s="18">
        <v>20981.95</v>
      </c>
      <c r="E477" s="18">
        <v>20981.95</v>
      </c>
      <c r="F477" s="18">
        <v>8680.4599999999991</v>
      </c>
      <c r="G477" s="18">
        <v>69876.299999999988</v>
      </c>
      <c r="H477" s="18">
        <v>0</v>
      </c>
      <c r="I477" s="18">
        <f t="shared" si="44"/>
        <v>69876.299999999988</v>
      </c>
      <c r="J477" s="18">
        <f t="shared" si="45"/>
        <v>-48894.349999999991</v>
      </c>
      <c r="K477" s="37">
        <f t="shared" si="46"/>
        <v>-2.3303053338703021</v>
      </c>
      <c r="L477" s="37">
        <f t="shared" si="47"/>
        <v>-0.58628916759405114</v>
      </c>
      <c r="M477" s="37">
        <f t="shared" si="48"/>
        <v>2.633060364222148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B478" s="43" t="s">
        <v>165</v>
      </c>
      <c r="C478" s="17" t="s">
        <v>166</v>
      </c>
      <c r="D478" s="18">
        <v>0</v>
      </c>
      <c r="E478" s="18">
        <v>0</v>
      </c>
      <c r="F478" s="18">
        <v>0</v>
      </c>
      <c r="G478" s="18">
        <v>0</v>
      </c>
      <c r="H478" s="18">
        <v>0</v>
      </c>
      <c r="I478" s="18">
        <f t="shared" si="44"/>
        <v>0</v>
      </c>
      <c r="J478" s="18">
        <f t="shared" si="45"/>
        <v>0</v>
      </c>
      <c r="K478" s="37" t="str">
        <f t="shared" si="46"/>
        <v>NA</v>
      </c>
      <c r="L478" s="37" t="str">
        <f t="shared" si="47"/>
        <v>NA</v>
      </c>
      <c r="M478" s="37" t="str">
        <f t="shared" si="48"/>
        <v>NA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B479" s="43" t="s">
        <v>191</v>
      </c>
      <c r="C479" s="17" t="s">
        <v>192</v>
      </c>
      <c r="D479" s="18">
        <v>60000</v>
      </c>
      <c r="E479" s="18">
        <v>60000</v>
      </c>
      <c r="F479" s="18">
        <v>0</v>
      </c>
      <c r="G479" s="18">
        <v>0</v>
      </c>
      <c r="H479" s="18">
        <v>0</v>
      </c>
      <c r="I479" s="18">
        <f t="shared" si="44"/>
        <v>0</v>
      </c>
      <c r="J479" s="18">
        <f t="shared" si="45"/>
        <v>60000</v>
      </c>
      <c r="K479" s="37">
        <f t="shared" si="46"/>
        <v>1</v>
      </c>
      <c r="L479" s="37">
        <f t="shared" si="47"/>
        <v>-1</v>
      </c>
      <c r="M479" s="37">
        <f t="shared" si="48"/>
        <v>-1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B480" s="43" t="s">
        <v>205</v>
      </c>
      <c r="C480" s="17" t="s">
        <v>206</v>
      </c>
      <c r="D480" s="18"/>
      <c r="E480" s="18"/>
      <c r="F480" s="18">
        <v>0</v>
      </c>
      <c r="G480" s="18">
        <v>0</v>
      </c>
      <c r="H480" s="18">
        <v>0</v>
      </c>
      <c r="I480" s="18">
        <f t="shared" si="44"/>
        <v>0</v>
      </c>
      <c r="J480" s="18">
        <f t="shared" si="45"/>
        <v>0</v>
      </c>
      <c r="K480" s="37" t="str">
        <f t="shared" si="46"/>
        <v>NA</v>
      </c>
      <c r="L480" s="37" t="str">
        <f t="shared" si="47"/>
        <v>NA</v>
      </c>
      <c r="M480" s="37" t="str">
        <f t="shared" si="48"/>
        <v>NA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B481" s="43" t="s">
        <v>209</v>
      </c>
      <c r="C481" s="17" t="s">
        <v>210</v>
      </c>
      <c r="D481" s="18">
        <v>0</v>
      </c>
      <c r="E481" s="18">
        <v>76972</v>
      </c>
      <c r="F481" s="18">
        <v>0</v>
      </c>
      <c r="G481" s="18">
        <v>0</v>
      </c>
      <c r="H481" s="18">
        <v>0</v>
      </c>
      <c r="I481" s="18">
        <f t="shared" si="44"/>
        <v>0</v>
      </c>
      <c r="J481" s="18">
        <f t="shared" si="45"/>
        <v>76972</v>
      </c>
      <c r="K481" s="37">
        <f t="shared" si="46"/>
        <v>1</v>
      </c>
      <c r="L481" s="37">
        <f t="shared" si="47"/>
        <v>-1</v>
      </c>
      <c r="M481" s="37">
        <f t="shared" si="48"/>
        <v>-1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ht="12" customHeight="1" x14ac:dyDescent="0.2">
      <c r="B482" s="43" t="s">
        <v>217</v>
      </c>
      <c r="C482" s="17" t="s">
        <v>218</v>
      </c>
      <c r="D482" s="18">
        <v>1000000</v>
      </c>
      <c r="E482" s="18">
        <v>339950.05</v>
      </c>
      <c r="F482" s="18">
        <v>0</v>
      </c>
      <c r="G482" s="18">
        <v>0</v>
      </c>
      <c r="H482" s="18">
        <v>0</v>
      </c>
      <c r="I482" s="18">
        <f t="shared" si="39"/>
        <v>0</v>
      </c>
      <c r="J482" s="18">
        <f t="shared" si="40"/>
        <v>339950.05</v>
      </c>
      <c r="K482" s="37">
        <f t="shared" si="41"/>
        <v>1</v>
      </c>
      <c r="L482" s="37">
        <f t="shared" si="42"/>
        <v>-1</v>
      </c>
      <c r="M482" s="37">
        <f t="shared" si="43"/>
        <v>-1</v>
      </c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</row>
    <row r="483" spans="1:25" s="17" customFormat="1" ht="12" customHeight="1" x14ac:dyDescent="0.2">
      <c r="A483" s="74" t="s">
        <v>402</v>
      </c>
      <c r="B483" s="75"/>
      <c r="C483" s="74"/>
      <c r="D483" s="59">
        <v>1932771.7399999998</v>
      </c>
      <c r="E483" s="59">
        <v>1349693.7899999998</v>
      </c>
      <c r="F483" s="59">
        <v>131728.16999999998</v>
      </c>
      <c r="G483" s="59">
        <v>1042365</v>
      </c>
      <c r="H483" s="59">
        <v>0</v>
      </c>
      <c r="I483" s="59">
        <f t="shared" si="39"/>
        <v>1042365</v>
      </c>
      <c r="J483" s="59">
        <f t="shared" si="40"/>
        <v>307328.7899999998</v>
      </c>
      <c r="K483" s="60">
        <f t="shared" si="41"/>
        <v>0.22770260356610209</v>
      </c>
      <c r="L483" s="60">
        <f t="shared" si="42"/>
        <v>-0.9024014402555709</v>
      </c>
      <c r="M483" s="60">
        <f t="shared" si="43"/>
        <v>-0.15749374934483867</v>
      </c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</row>
    <row r="484" spans="1:25" s="17" customFormat="1" ht="12" customHeight="1" x14ac:dyDescent="0.2">
      <c r="A484" s="17" t="s">
        <v>403</v>
      </c>
      <c r="B484" s="43" t="s">
        <v>143</v>
      </c>
      <c r="C484" s="17" t="s">
        <v>144</v>
      </c>
      <c r="D484" s="18">
        <v>0</v>
      </c>
      <c r="E484" s="18">
        <v>0</v>
      </c>
      <c r="F484" s="18">
        <v>185900</v>
      </c>
      <c r="G484" s="18">
        <v>822350</v>
      </c>
      <c r="H484" s="18">
        <v>0</v>
      </c>
      <c r="I484" s="18">
        <f t="shared" si="39"/>
        <v>822350</v>
      </c>
      <c r="J484" s="18">
        <f t="shared" si="40"/>
        <v>-822350</v>
      </c>
      <c r="K484" s="37" t="str">
        <f t="shared" si="41"/>
        <v>NA</v>
      </c>
      <c r="L484" s="37" t="str">
        <f t="shared" si="42"/>
        <v>NA</v>
      </c>
      <c r="M484" s="37" t="str">
        <f t="shared" si="43"/>
        <v>NA</v>
      </c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</row>
    <row r="485" spans="1:25" s="17" customFormat="1" ht="12" customHeight="1" x14ac:dyDescent="0.2">
      <c r="B485" s="43" t="s">
        <v>271</v>
      </c>
      <c r="C485" s="17" t="s">
        <v>272</v>
      </c>
      <c r="D485" s="18">
        <v>1005000</v>
      </c>
      <c r="E485" s="18">
        <v>1005000</v>
      </c>
      <c r="F485" s="18">
        <v>0</v>
      </c>
      <c r="G485" s="18">
        <v>0</v>
      </c>
      <c r="H485" s="18">
        <v>0</v>
      </c>
      <c r="I485" s="18">
        <f t="shared" si="39"/>
        <v>0</v>
      </c>
      <c r="J485" s="18">
        <f t="shared" si="40"/>
        <v>1005000</v>
      </c>
      <c r="K485" s="37">
        <f t="shared" si="41"/>
        <v>1</v>
      </c>
      <c r="L485" s="37">
        <f t="shared" si="42"/>
        <v>-1</v>
      </c>
      <c r="M485" s="37">
        <f t="shared" si="43"/>
        <v>-1</v>
      </c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</row>
    <row r="486" spans="1:25" s="17" customFormat="1" ht="12" customHeight="1" x14ac:dyDescent="0.2">
      <c r="B486" s="43" t="s">
        <v>163</v>
      </c>
      <c r="C486" s="17" t="s">
        <v>164</v>
      </c>
      <c r="D486" s="18">
        <v>0</v>
      </c>
      <c r="E486" s="18">
        <v>0</v>
      </c>
      <c r="F486" s="18">
        <v>12574.599999999999</v>
      </c>
      <c r="G486" s="18">
        <v>57207.140000000021</v>
      </c>
      <c r="H486" s="18">
        <v>0</v>
      </c>
      <c r="I486" s="18">
        <f t="shared" si="39"/>
        <v>57207.140000000021</v>
      </c>
      <c r="J486" s="18">
        <f t="shared" si="40"/>
        <v>-57207.140000000021</v>
      </c>
      <c r="K486" s="37" t="str">
        <f t="shared" si="41"/>
        <v>NA</v>
      </c>
      <c r="L486" s="37" t="str">
        <f t="shared" si="42"/>
        <v>NA</v>
      </c>
      <c r="M486" s="37" t="str">
        <f t="shared" si="43"/>
        <v>NA</v>
      </c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</row>
    <row r="487" spans="1:25" s="17" customFormat="1" ht="12" customHeight="1" x14ac:dyDescent="0.2">
      <c r="B487" s="43" t="s">
        <v>211</v>
      </c>
      <c r="C487" s="17" t="s">
        <v>212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f t="shared" si="39"/>
        <v>0</v>
      </c>
      <c r="J487" s="18">
        <f t="shared" si="40"/>
        <v>0</v>
      </c>
      <c r="K487" s="37" t="str">
        <f t="shared" si="41"/>
        <v>NA</v>
      </c>
      <c r="L487" s="37" t="str">
        <f t="shared" si="42"/>
        <v>NA</v>
      </c>
      <c r="M487" s="37" t="str">
        <f t="shared" si="43"/>
        <v>NA</v>
      </c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s="17" customFormat="1" ht="12" customHeight="1" x14ac:dyDescent="0.2">
      <c r="A488" s="74" t="s">
        <v>404</v>
      </c>
      <c r="B488" s="75"/>
      <c r="C488" s="74"/>
      <c r="D488" s="59">
        <v>1005000</v>
      </c>
      <c r="E488" s="59">
        <v>1005000</v>
      </c>
      <c r="F488" s="59">
        <v>198474.6</v>
      </c>
      <c r="G488" s="59">
        <v>879557.14</v>
      </c>
      <c r="H488" s="59">
        <v>0</v>
      </c>
      <c r="I488" s="59">
        <f t="shared" si="39"/>
        <v>879557.14</v>
      </c>
      <c r="J488" s="59">
        <f t="shared" si="40"/>
        <v>125442.85999999999</v>
      </c>
      <c r="K488" s="60">
        <f t="shared" si="41"/>
        <v>0.12481876616915422</v>
      </c>
      <c r="L488" s="60">
        <f t="shared" si="42"/>
        <v>-0.8025128358208955</v>
      </c>
      <c r="M488" s="60">
        <f t="shared" si="43"/>
        <v>-4.5256835820895507E-2</v>
      </c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s="17" customFormat="1" ht="12" customHeight="1" x14ac:dyDescent="0.2">
      <c r="A489" s="17" t="s">
        <v>405</v>
      </c>
      <c r="B489" s="43" t="s">
        <v>314</v>
      </c>
      <c r="C489" s="17" t="s">
        <v>315</v>
      </c>
      <c r="D489" s="18">
        <v>37764.57</v>
      </c>
      <c r="E489" s="18">
        <v>37764.57</v>
      </c>
      <c r="F489" s="18">
        <v>0</v>
      </c>
      <c r="G489" s="18">
        <v>0</v>
      </c>
      <c r="H489" s="18">
        <v>0</v>
      </c>
      <c r="I489" s="18">
        <f t="shared" si="39"/>
        <v>0</v>
      </c>
      <c r="J489" s="18">
        <f t="shared" si="40"/>
        <v>37764.57</v>
      </c>
      <c r="K489" s="37">
        <f t="shared" si="41"/>
        <v>1</v>
      </c>
      <c r="L489" s="37">
        <f t="shared" si="42"/>
        <v>-1</v>
      </c>
      <c r="M489" s="37">
        <f t="shared" si="43"/>
        <v>-1</v>
      </c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s="17" customFormat="1" ht="12" customHeight="1" x14ac:dyDescent="0.2">
      <c r="B490" s="43" t="s">
        <v>143</v>
      </c>
      <c r="C490" s="17" t="s">
        <v>144</v>
      </c>
      <c r="D490" s="18">
        <v>1300000</v>
      </c>
      <c r="E490" s="18">
        <v>921000</v>
      </c>
      <c r="F490" s="18">
        <v>0</v>
      </c>
      <c r="G490" s="18">
        <v>4588.75</v>
      </c>
      <c r="H490" s="18">
        <v>0</v>
      </c>
      <c r="I490" s="18">
        <f t="shared" si="39"/>
        <v>4588.75</v>
      </c>
      <c r="J490" s="18">
        <f t="shared" si="40"/>
        <v>916411.25</v>
      </c>
      <c r="K490" s="37">
        <f t="shared" si="41"/>
        <v>0.99501764386536373</v>
      </c>
      <c r="L490" s="37">
        <f t="shared" si="42"/>
        <v>-1</v>
      </c>
      <c r="M490" s="37">
        <f t="shared" si="43"/>
        <v>-0.99456470239857864</v>
      </c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s="17" customFormat="1" ht="12" customHeight="1" x14ac:dyDescent="0.2">
      <c r="B491" s="43" t="s">
        <v>151</v>
      </c>
      <c r="C491" s="17" t="s">
        <v>152</v>
      </c>
      <c r="D491" s="18">
        <v>7481.16</v>
      </c>
      <c r="E491" s="18">
        <v>7481.16</v>
      </c>
      <c r="F491" s="18">
        <v>0</v>
      </c>
      <c r="G491" s="18">
        <v>0</v>
      </c>
      <c r="H491" s="18">
        <v>0</v>
      </c>
      <c r="I491" s="18">
        <f t="shared" si="39"/>
        <v>0</v>
      </c>
      <c r="J491" s="18">
        <f t="shared" si="40"/>
        <v>7481.16</v>
      </c>
      <c r="K491" s="37">
        <f t="shared" si="41"/>
        <v>1</v>
      </c>
      <c r="L491" s="37">
        <f t="shared" si="42"/>
        <v>-1</v>
      </c>
      <c r="M491" s="37">
        <f t="shared" si="43"/>
        <v>-1</v>
      </c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s="17" customFormat="1" ht="12" customHeight="1" x14ac:dyDescent="0.2">
      <c r="B492" s="43" t="s">
        <v>163</v>
      </c>
      <c r="C492" s="17" t="s">
        <v>164</v>
      </c>
      <c r="D492" s="18">
        <v>1000.76</v>
      </c>
      <c r="E492" s="18">
        <v>1000.76</v>
      </c>
      <c r="F492" s="18">
        <v>0</v>
      </c>
      <c r="G492" s="18">
        <v>0</v>
      </c>
      <c r="H492" s="18">
        <v>0</v>
      </c>
      <c r="I492" s="18">
        <f t="shared" si="39"/>
        <v>0</v>
      </c>
      <c r="J492" s="18">
        <f t="shared" si="40"/>
        <v>1000.76</v>
      </c>
      <c r="K492" s="37">
        <f t="shared" si="41"/>
        <v>1</v>
      </c>
      <c r="L492" s="37">
        <f t="shared" si="42"/>
        <v>-1</v>
      </c>
      <c r="M492" s="37">
        <f t="shared" si="43"/>
        <v>-1</v>
      </c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s="17" customFormat="1" ht="12" customHeight="1" x14ac:dyDescent="0.2">
      <c r="A493" s="74" t="s">
        <v>406</v>
      </c>
      <c r="B493" s="75"/>
      <c r="C493" s="74"/>
      <c r="D493" s="59">
        <v>1346246.49</v>
      </c>
      <c r="E493" s="59">
        <v>967246.49</v>
      </c>
      <c r="F493" s="59">
        <v>0</v>
      </c>
      <c r="G493" s="59">
        <v>4588.75</v>
      </c>
      <c r="H493" s="59">
        <v>0</v>
      </c>
      <c r="I493" s="59">
        <f t="shared" si="39"/>
        <v>4588.75</v>
      </c>
      <c r="J493" s="59">
        <f t="shared" si="40"/>
        <v>962657.74</v>
      </c>
      <c r="K493" s="60">
        <f t="shared" si="41"/>
        <v>0.99525586285663337</v>
      </c>
      <c r="L493" s="60">
        <f t="shared" si="42"/>
        <v>-1</v>
      </c>
      <c r="M493" s="60">
        <f t="shared" si="43"/>
        <v>-0.99482457766178189</v>
      </c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s="17" customFormat="1" ht="12" customHeight="1" x14ac:dyDescent="0.2">
      <c r="A494" s="17" t="s">
        <v>11</v>
      </c>
      <c r="B494" s="43" t="s">
        <v>217</v>
      </c>
      <c r="C494" s="17" t="s">
        <v>218</v>
      </c>
      <c r="D494" s="18">
        <v>0</v>
      </c>
      <c r="E494" s="18">
        <v>0</v>
      </c>
      <c r="F494" s="18">
        <v>0</v>
      </c>
      <c r="G494" s="18">
        <v>0</v>
      </c>
      <c r="H494" s="18">
        <v>0</v>
      </c>
      <c r="I494" s="18">
        <f t="shared" si="39"/>
        <v>0</v>
      </c>
      <c r="J494" s="18">
        <f t="shared" si="40"/>
        <v>0</v>
      </c>
      <c r="K494" s="37" t="str">
        <f t="shared" si="41"/>
        <v>NA</v>
      </c>
      <c r="L494" s="37" t="str">
        <f t="shared" si="42"/>
        <v>NA</v>
      </c>
      <c r="M494" s="37" t="str">
        <f t="shared" si="43"/>
        <v>NA</v>
      </c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s="17" customFormat="1" ht="12" customHeight="1" x14ac:dyDescent="0.2">
      <c r="B495" s="43" t="s">
        <v>12</v>
      </c>
      <c r="C495" s="17" t="s">
        <v>13</v>
      </c>
      <c r="D495" s="18">
        <v>7837334</v>
      </c>
      <c r="E495" s="18">
        <v>7587334</v>
      </c>
      <c r="F495" s="18">
        <v>420000</v>
      </c>
      <c r="G495" s="18">
        <v>420000</v>
      </c>
      <c r="H495" s="18">
        <v>0</v>
      </c>
      <c r="I495" s="18">
        <f t="shared" si="39"/>
        <v>420000</v>
      </c>
      <c r="J495" s="18">
        <f t="shared" si="40"/>
        <v>7167334</v>
      </c>
      <c r="K495" s="37">
        <f t="shared" si="41"/>
        <v>0.94464458794090256</v>
      </c>
      <c r="L495" s="37">
        <f t="shared" si="42"/>
        <v>-0.94464458794090256</v>
      </c>
      <c r="M495" s="37">
        <f t="shared" si="43"/>
        <v>-0.93961227775371192</v>
      </c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s="17" customFormat="1" ht="12" customHeight="1" x14ac:dyDescent="0.2">
      <c r="B496" s="43" t="s">
        <v>392</v>
      </c>
      <c r="C496" s="17" t="s">
        <v>393</v>
      </c>
      <c r="D496" s="18">
        <v>0</v>
      </c>
      <c r="E496" s="18">
        <v>0</v>
      </c>
      <c r="F496" s="18">
        <v>0</v>
      </c>
      <c r="G496" s="18">
        <v>0</v>
      </c>
      <c r="H496" s="18">
        <v>0</v>
      </c>
      <c r="I496" s="18">
        <f t="shared" si="39"/>
        <v>0</v>
      </c>
      <c r="J496" s="18">
        <f t="shared" si="40"/>
        <v>0</v>
      </c>
      <c r="K496" s="37" t="str">
        <f t="shared" si="41"/>
        <v>NA</v>
      </c>
      <c r="L496" s="37" t="str">
        <f t="shared" si="42"/>
        <v>NA</v>
      </c>
      <c r="M496" s="37" t="str">
        <f t="shared" si="43"/>
        <v>NA</v>
      </c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</row>
    <row r="497" spans="1:25" s="17" customFormat="1" ht="12" customHeight="1" x14ac:dyDescent="0.2">
      <c r="A497" s="74" t="s">
        <v>14</v>
      </c>
      <c r="B497" s="75"/>
      <c r="C497" s="74"/>
      <c r="D497" s="59">
        <v>7837334</v>
      </c>
      <c r="E497" s="59">
        <v>7587334</v>
      </c>
      <c r="F497" s="59">
        <v>420000</v>
      </c>
      <c r="G497" s="59">
        <v>420000</v>
      </c>
      <c r="H497" s="59">
        <v>0</v>
      </c>
      <c r="I497" s="59">
        <f t="shared" si="34"/>
        <v>420000</v>
      </c>
      <c r="J497" s="59">
        <f t="shared" si="35"/>
        <v>7167334</v>
      </c>
      <c r="K497" s="60">
        <f t="shared" si="36"/>
        <v>0.94464458794090256</v>
      </c>
      <c r="L497" s="60">
        <f t="shared" si="37"/>
        <v>-0.94464458794090256</v>
      </c>
      <c r="M497" s="60">
        <f t="shared" si="38"/>
        <v>-0.93961227775371192</v>
      </c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</row>
    <row r="498" spans="1:25" s="17" customFormat="1" ht="12" customHeight="1" x14ac:dyDescent="0.2">
      <c r="A498" s="17" t="s">
        <v>15</v>
      </c>
      <c r="B498" s="43" t="s">
        <v>16</v>
      </c>
      <c r="C498" s="17" t="s">
        <v>17</v>
      </c>
      <c r="D498" s="18">
        <v>0</v>
      </c>
      <c r="E498" s="18">
        <v>0</v>
      </c>
      <c r="F498" s="18">
        <v>0</v>
      </c>
      <c r="G498" s="18">
        <v>0</v>
      </c>
      <c r="H498" s="18">
        <v>0</v>
      </c>
      <c r="I498" s="18">
        <f t="shared" si="34"/>
        <v>0</v>
      </c>
      <c r="J498" s="18">
        <f t="shared" si="35"/>
        <v>0</v>
      </c>
      <c r="K498" s="37" t="str">
        <f t="shared" si="36"/>
        <v>NA</v>
      </c>
      <c r="L498" s="37" t="str">
        <f t="shared" si="37"/>
        <v>NA</v>
      </c>
      <c r="M498" s="37" t="str">
        <f t="shared" si="38"/>
        <v>NA</v>
      </c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</row>
    <row r="499" spans="1:25" s="17" customFormat="1" ht="12" customHeight="1" x14ac:dyDescent="0.2">
      <c r="B499" s="43" t="s">
        <v>29</v>
      </c>
      <c r="C499" s="17" t="s">
        <v>30</v>
      </c>
      <c r="D499" s="18">
        <v>0</v>
      </c>
      <c r="E499" s="18">
        <v>0</v>
      </c>
      <c r="F499" s="18">
        <v>0</v>
      </c>
      <c r="G499" s="18">
        <v>0</v>
      </c>
      <c r="H499" s="18">
        <v>0</v>
      </c>
      <c r="I499" s="18">
        <f t="shared" si="34"/>
        <v>0</v>
      </c>
      <c r="J499" s="18">
        <f t="shared" si="35"/>
        <v>0</v>
      </c>
      <c r="K499" s="37" t="str">
        <f t="shared" si="36"/>
        <v>NA</v>
      </c>
      <c r="L499" s="37" t="str">
        <f t="shared" si="37"/>
        <v>NA</v>
      </c>
      <c r="M499" s="37" t="str">
        <f t="shared" si="38"/>
        <v>NA</v>
      </c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</row>
    <row r="500" spans="1:25" s="17" customFormat="1" ht="12" customHeight="1" x14ac:dyDescent="0.2">
      <c r="A500" s="74" t="s">
        <v>18</v>
      </c>
      <c r="B500" s="75"/>
      <c r="C500" s="74"/>
      <c r="D500" s="59">
        <v>0</v>
      </c>
      <c r="E500" s="59">
        <v>0</v>
      </c>
      <c r="F500" s="59">
        <v>0</v>
      </c>
      <c r="G500" s="59">
        <v>0</v>
      </c>
      <c r="H500" s="59">
        <v>0</v>
      </c>
      <c r="I500" s="59">
        <f t="shared" si="34"/>
        <v>0</v>
      </c>
      <c r="J500" s="59">
        <f t="shared" si="35"/>
        <v>0</v>
      </c>
      <c r="K500" s="60" t="str">
        <f t="shared" si="36"/>
        <v>NA</v>
      </c>
      <c r="L500" s="60" t="str">
        <f t="shared" si="37"/>
        <v>NA</v>
      </c>
      <c r="M500" s="60" t="str">
        <f t="shared" si="38"/>
        <v>NA</v>
      </c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</row>
    <row r="501" spans="1:25" s="17" customFormat="1" x14ac:dyDescent="0.2">
      <c r="A501" s="23"/>
      <c r="B501" s="31"/>
      <c r="C501" s="23"/>
      <c r="D501" s="18"/>
      <c r="E501" s="18"/>
      <c r="F501" s="18"/>
      <c r="G501" s="18"/>
      <c r="H501" s="18"/>
      <c r="I501" s="18"/>
      <c r="J501" s="18"/>
      <c r="K501" s="37"/>
      <c r="L501" s="37"/>
      <c r="M501" s="37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</row>
    <row r="502" spans="1:25" ht="15.75" x14ac:dyDescent="0.25">
      <c r="A502" s="25" t="s">
        <v>27</v>
      </c>
      <c r="B502" s="32"/>
      <c r="C502" s="25"/>
      <c r="D502" s="6">
        <f>+D102+D151+D190+D203+D227+D275+D295+D327+D396+D434+D470+D483+D488+D493+D497+D500</f>
        <v>1326477446.9000001</v>
      </c>
      <c r="E502" s="6">
        <f t="shared" ref="E502:J502" si="49">+E102+E151+E190+E203+E227+E275+E295+E327+E396+E434+E470+E483+E488+E493+E497+E500</f>
        <v>1325365775.2200003</v>
      </c>
      <c r="F502" s="6">
        <f t="shared" si="49"/>
        <v>118065646.58999994</v>
      </c>
      <c r="G502" s="6">
        <f t="shared" si="49"/>
        <v>1099254866.7700005</v>
      </c>
      <c r="H502" s="6">
        <f t="shared" si="49"/>
        <v>41334422.780000001</v>
      </c>
      <c r="I502" s="6">
        <f t="shared" si="49"/>
        <v>1140589289.5500002</v>
      </c>
      <c r="J502" s="6">
        <f t="shared" si="49"/>
        <v>184776485.66999999</v>
      </c>
      <c r="K502" s="38">
        <f>IF(E502=0,"NA",J502/E502)</f>
        <v>0.13941546486616388</v>
      </c>
      <c r="L502" s="38">
        <f>IF(E502=0,"NA",(  ( F502 - (E502/$L$6)) / (E502/$L$6)))</f>
        <v>-0.91091844319700954</v>
      </c>
      <c r="M502" s="38">
        <f>IF(E502=0,"NA",(  ( G502 - ($M$6*(E502/12))) / ($M$6*(E502/12))))</f>
        <v>-9.5202886775615142E-2</v>
      </c>
    </row>
    <row r="504" spans="1:25" x14ac:dyDescent="0.2">
      <c r="B504" s="52" t="s">
        <v>43</v>
      </c>
      <c r="C504" s="53" t="s">
        <v>44</v>
      </c>
    </row>
  </sheetData>
  <autoFilter ref="A7:M502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5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69" t="s">
        <v>39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0">
        <v>45077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54</v>
      </c>
      <c r="C8" s="17" t="s">
        <v>55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56</v>
      </c>
      <c r="C9" s="17" t="s">
        <v>57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0</v>
      </c>
      <c r="K9" s="37" t="str">
        <f t="shared" ref="K9" si="4">IF(E9=0,"NA",J9/E9)</f>
        <v>NA</v>
      </c>
      <c r="L9" s="37" t="str">
        <f t="shared" ref="L9" si="5">IF(E9=0,"NA",(  ( F9 - (E9/$L$6)) / (E9/$L$6)))</f>
        <v>NA</v>
      </c>
      <c r="M9" s="37" t="str">
        <f t="shared" ref="M9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58</v>
      </c>
      <c r="C10" s="17" t="s">
        <v>59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ref="I10:I41" si="7">SUM(G10:H10)</f>
        <v>0</v>
      </c>
      <c r="J10" s="18">
        <f t="shared" ref="J10:J41" si="8">E10-I10</f>
        <v>5650</v>
      </c>
      <c r="K10" s="37">
        <f t="shared" ref="K10:K41" si="9">IF(E10=0,"NA",J10/E10)</f>
        <v>1</v>
      </c>
      <c r="L10" s="37">
        <f t="shared" ref="L10:L41" si="10">IF(E10=0,"NA",(  ( F10 - (E10/$L$6)) / (E10/$L$6)))</f>
        <v>-1</v>
      </c>
      <c r="M10" s="37">
        <f t="shared" ref="M10:M41" si="11">IF(E10=0,"NA",(  ( G10 - ($M$6*(E10/12))) / ($M$6*(E10/12))))</f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60</v>
      </c>
      <c r="C11" s="17" t="s">
        <v>61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ref="I11:I32" si="12">SUM(G11:H11)</f>
        <v>0</v>
      </c>
      <c r="J11" s="18">
        <f t="shared" ref="J11:J35" si="13">E11-I11</f>
        <v>0</v>
      </c>
      <c r="K11" s="37" t="str">
        <f t="shared" ref="K11:K35" si="14">IF(E11=0,"NA",J11/E11)</f>
        <v>NA</v>
      </c>
      <c r="L11" s="37" t="str">
        <f t="shared" ref="L11:L35" si="15">IF(E11=0,"NA",(  ( F11 - (E11/$L$6)) / (E11/$L$6)))</f>
        <v>NA</v>
      </c>
      <c r="M11" s="37" t="str">
        <f t="shared" ref="M11:M35" si="16">IF(E11=0,"NA",(  ( G11 - ($M$6*(E11/12))) / ($M$6*(E11/12))))</f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62</v>
      </c>
      <c r="C12" s="17" t="s">
        <v>63</v>
      </c>
      <c r="D12" s="18">
        <v>1800</v>
      </c>
      <c r="E12" s="18">
        <v>1800</v>
      </c>
      <c r="F12" s="18">
        <v>0</v>
      </c>
      <c r="G12" s="18">
        <v>15000</v>
      </c>
      <c r="H12" s="18">
        <v>0</v>
      </c>
      <c r="I12" s="18">
        <f t="shared" si="12"/>
        <v>15000</v>
      </c>
      <c r="J12" s="18">
        <f t="shared" si="13"/>
        <v>-13200</v>
      </c>
      <c r="K12" s="37">
        <f t="shared" si="14"/>
        <v>-7.333333333333333</v>
      </c>
      <c r="L12" s="37">
        <f t="shared" si="15"/>
        <v>-1</v>
      </c>
      <c r="M12" s="37">
        <f t="shared" si="16"/>
        <v>8.0909090909090917</v>
      </c>
      <c r="R12" s="23"/>
      <c r="S12" s="23"/>
      <c r="T12" s="23"/>
      <c r="U12" s="23"/>
      <c r="V12" s="23"/>
    </row>
    <row r="13" spans="1:22" x14ac:dyDescent="0.2">
      <c r="A13" s="17"/>
      <c r="B13" s="43" t="s">
        <v>68</v>
      </c>
      <c r="C13" s="17" t="s">
        <v>69</v>
      </c>
      <c r="D13" s="18">
        <v>31230744.549999997</v>
      </c>
      <c r="E13" s="18">
        <v>31831728.549999997</v>
      </c>
      <c r="F13" s="18">
        <v>3019243.9299999997</v>
      </c>
      <c r="G13" s="18">
        <v>28829423.18</v>
      </c>
      <c r="H13" s="18">
        <v>0</v>
      </c>
      <c r="I13" s="18">
        <f t="shared" si="12"/>
        <v>28829423.18</v>
      </c>
      <c r="J13" s="18">
        <f t="shared" si="13"/>
        <v>3002305.3699999973</v>
      </c>
      <c r="K13" s="37">
        <f t="shared" si="14"/>
        <v>9.4318012459929629E-2</v>
      </c>
      <c r="L13" s="37">
        <f t="shared" si="15"/>
        <v>-0.90514985935314529</v>
      </c>
      <c r="M13" s="37">
        <f t="shared" si="16"/>
        <v>-1.1983286319923186E-2</v>
      </c>
      <c r="R13" s="23"/>
      <c r="S13" s="23"/>
      <c r="T13" s="23"/>
      <c r="U13" s="23"/>
      <c r="V13" s="23"/>
    </row>
    <row r="14" spans="1:22" x14ac:dyDescent="0.2">
      <c r="A14" s="17"/>
      <c r="B14" s="43" t="s">
        <v>476</v>
      </c>
      <c r="C14" s="17" t="s">
        <v>477</v>
      </c>
      <c r="D14" s="18">
        <v>-309752</v>
      </c>
      <c r="E14" s="18">
        <v>-277352</v>
      </c>
      <c r="F14" s="18">
        <v>103255.15000000001</v>
      </c>
      <c r="G14" s="18">
        <v>600432.31999999983</v>
      </c>
      <c r="H14" s="18">
        <v>0</v>
      </c>
      <c r="I14" s="18">
        <f t="shared" si="12"/>
        <v>600432.31999999983</v>
      </c>
      <c r="J14" s="18">
        <f t="shared" si="13"/>
        <v>-877784.31999999983</v>
      </c>
      <c r="K14" s="37">
        <f t="shared" si="14"/>
        <v>3.164874671897083</v>
      </c>
      <c r="L14" s="37">
        <f t="shared" si="15"/>
        <v>-1.3722891848625574</v>
      </c>
      <c r="M14" s="37">
        <f t="shared" si="16"/>
        <v>-3.3616814602513636</v>
      </c>
      <c r="R14" s="23"/>
      <c r="S14" s="23"/>
      <c r="T14" s="23"/>
      <c r="U14" s="23"/>
      <c r="V14" s="23"/>
    </row>
    <row r="15" spans="1:22" x14ac:dyDescent="0.2">
      <c r="A15" s="17"/>
      <c r="B15" s="43" t="s">
        <v>478</v>
      </c>
      <c r="C15" s="17" t="s">
        <v>479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12"/>
        <v>0</v>
      </c>
      <c r="J15" s="18">
        <f t="shared" si="13"/>
        <v>0</v>
      </c>
      <c r="K15" s="37" t="str">
        <f t="shared" si="14"/>
        <v>NA</v>
      </c>
      <c r="L15" s="37" t="str">
        <f t="shared" si="15"/>
        <v>NA</v>
      </c>
      <c r="M15" s="37" t="str">
        <f t="shared" si="16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480</v>
      </c>
      <c r="C16" s="17" t="s">
        <v>481</v>
      </c>
      <c r="F16" s="18">
        <v>0</v>
      </c>
      <c r="G16" s="18">
        <v>0</v>
      </c>
      <c r="H16" s="18">
        <v>0</v>
      </c>
      <c r="I16" s="18">
        <f t="shared" si="12"/>
        <v>0</v>
      </c>
      <c r="J16" s="18">
        <f t="shared" si="13"/>
        <v>0</v>
      </c>
      <c r="K16" s="37" t="str">
        <f t="shared" si="14"/>
        <v>NA</v>
      </c>
      <c r="L16" s="37" t="str">
        <f t="shared" si="15"/>
        <v>NA</v>
      </c>
      <c r="M16" s="37" t="str">
        <f t="shared" si="16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482</v>
      </c>
      <c r="C17" s="17" t="s">
        <v>483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12"/>
        <v>0</v>
      </c>
      <c r="J17" s="18">
        <f t="shared" si="13"/>
        <v>0</v>
      </c>
      <c r="K17" s="37" t="str">
        <f t="shared" si="14"/>
        <v>NA</v>
      </c>
      <c r="L17" s="37" t="str">
        <f t="shared" si="15"/>
        <v>NA</v>
      </c>
      <c r="M17" s="37" t="str">
        <f t="shared" si="16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484</v>
      </c>
      <c r="C18" s="17" t="s">
        <v>485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12"/>
        <v>0</v>
      </c>
      <c r="J18" s="18">
        <f t="shared" si="13"/>
        <v>0</v>
      </c>
      <c r="K18" s="37" t="str">
        <f t="shared" si="14"/>
        <v>NA</v>
      </c>
      <c r="L18" s="37" t="str">
        <f t="shared" si="15"/>
        <v>NA</v>
      </c>
      <c r="M18" s="37" t="str">
        <f t="shared" si="16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486</v>
      </c>
      <c r="C19" s="17" t="s">
        <v>487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12"/>
        <v>0</v>
      </c>
      <c r="J19" s="18">
        <f t="shared" si="13"/>
        <v>0</v>
      </c>
      <c r="K19" s="37" t="str">
        <f t="shared" si="14"/>
        <v>NA</v>
      </c>
      <c r="L19" s="37" t="str">
        <f t="shared" si="15"/>
        <v>NA</v>
      </c>
      <c r="M19" s="37" t="str">
        <f t="shared" si="16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488</v>
      </c>
      <c r="C20" s="17" t="s">
        <v>489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12"/>
        <v>0</v>
      </c>
      <c r="J20" s="18">
        <f t="shared" si="13"/>
        <v>0</v>
      </c>
      <c r="K20" s="37" t="str">
        <f t="shared" si="14"/>
        <v>NA</v>
      </c>
      <c r="L20" s="37" t="str">
        <f t="shared" si="15"/>
        <v>NA</v>
      </c>
      <c r="M20" s="37" t="str">
        <f t="shared" si="16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490</v>
      </c>
      <c r="C21" s="17" t="s">
        <v>491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12"/>
        <v>0</v>
      </c>
      <c r="J21" s="18">
        <f t="shared" si="13"/>
        <v>0</v>
      </c>
      <c r="K21" s="37" t="str">
        <f t="shared" si="14"/>
        <v>NA</v>
      </c>
      <c r="L21" s="37" t="str">
        <f t="shared" si="15"/>
        <v>NA</v>
      </c>
      <c r="M21" s="37" t="str">
        <f t="shared" si="16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492</v>
      </c>
      <c r="C22" s="17" t="s">
        <v>493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12"/>
        <v>0</v>
      </c>
      <c r="J22" s="18">
        <f t="shared" si="13"/>
        <v>0</v>
      </c>
      <c r="K22" s="37" t="str">
        <f t="shared" si="14"/>
        <v>NA</v>
      </c>
      <c r="L22" s="37" t="str">
        <f t="shared" si="15"/>
        <v>NA</v>
      </c>
      <c r="M22" s="37" t="str">
        <f t="shared" si="16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494</v>
      </c>
      <c r="C23" s="17" t="s">
        <v>495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12"/>
        <v>0</v>
      </c>
      <c r="J23" s="18">
        <f t="shared" si="13"/>
        <v>0</v>
      </c>
      <c r="K23" s="37" t="str">
        <f t="shared" si="14"/>
        <v>NA</v>
      </c>
      <c r="L23" s="37" t="str">
        <f t="shared" si="15"/>
        <v>NA</v>
      </c>
      <c r="M23" s="37" t="str">
        <f t="shared" si="16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496</v>
      </c>
      <c r="C24" s="17" t="s">
        <v>497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12"/>
        <v>0</v>
      </c>
      <c r="J24" s="18">
        <f t="shared" si="13"/>
        <v>0</v>
      </c>
      <c r="K24" s="37" t="str">
        <f t="shared" si="14"/>
        <v>NA</v>
      </c>
      <c r="L24" s="37" t="str">
        <f t="shared" si="15"/>
        <v>NA</v>
      </c>
      <c r="M24" s="37" t="str">
        <f t="shared" si="16"/>
        <v>NA</v>
      </c>
      <c r="R24" s="23"/>
      <c r="S24" s="23"/>
      <c r="T24" s="23"/>
      <c r="U24" s="23"/>
      <c r="V24" s="23"/>
    </row>
    <row r="25" spans="1:22" x14ac:dyDescent="0.2">
      <c r="A25" s="74" t="s">
        <v>76</v>
      </c>
      <c r="B25" s="75"/>
      <c r="C25" s="74"/>
      <c r="D25" s="59">
        <v>30993942.549999997</v>
      </c>
      <c r="E25" s="59">
        <v>31612326.549999997</v>
      </c>
      <c r="F25" s="59">
        <v>3122499.0799999996</v>
      </c>
      <c r="G25" s="59">
        <v>29444855.5</v>
      </c>
      <c r="H25" s="59">
        <v>0</v>
      </c>
      <c r="I25" s="59">
        <f t="shared" si="12"/>
        <v>29444855.5</v>
      </c>
      <c r="J25" s="59">
        <f t="shared" si="13"/>
        <v>2167471.049999997</v>
      </c>
      <c r="K25" s="60">
        <f t="shared" si="14"/>
        <v>6.8564110476708878E-2</v>
      </c>
      <c r="L25" s="60">
        <f t="shared" si="15"/>
        <v>-0.90122526809087389</v>
      </c>
      <c r="M25" s="60">
        <f t="shared" si="16"/>
        <v>1.6111879479953996E-2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1235.96</v>
      </c>
      <c r="G26" s="18">
        <v>9464.9699999999993</v>
      </c>
      <c r="H26" s="18">
        <v>0</v>
      </c>
      <c r="I26" s="18">
        <f t="shared" si="12"/>
        <v>9464.9699999999993</v>
      </c>
      <c r="J26" s="18">
        <f t="shared" si="13"/>
        <v>-9464.9699999999993</v>
      </c>
      <c r="K26" s="37" t="str">
        <f t="shared" si="14"/>
        <v>NA</v>
      </c>
      <c r="L26" s="37" t="str">
        <f t="shared" si="15"/>
        <v>NA</v>
      </c>
      <c r="M26" s="37" t="str">
        <f t="shared" si="16"/>
        <v>NA</v>
      </c>
      <c r="R26" s="23"/>
      <c r="S26" s="23"/>
      <c r="T26" s="23"/>
      <c r="U26" s="23"/>
      <c r="V26" s="23"/>
    </row>
    <row r="27" spans="1:22" x14ac:dyDescent="0.2">
      <c r="A27" s="74" t="s">
        <v>22</v>
      </c>
      <c r="B27" s="75"/>
      <c r="C27" s="74"/>
      <c r="D27" s="59">
        <v>0</v>
      </c>
      <c r="E27" s="59">
        <v>0</v>
      </c>
      <c r="F27" s="59">
        <v>1235.96</v>
      </c>
      <c r="G27" s="59">
        <v>9464.9699999999993</v>
      </c>
      <c r="H27" s="59">
        <v>0</v>
      </c>
      <c r="I27" s="59">
        <f t="shared" si="12"/>
        <v>9464.9699999999993</v>
      </c>
      <c r="J27" s="59">
        <f t="shared" si="13"/>
        <v>-9464.9699999999993</v>
      </c>
      <c r="K27" s="60" t="str">
        <f t="shared" si="14"/>
        <v>NA</v>
      </c>
      <c r="L27" s="60" t="str">
        <f t="shared" si="15"/>
        <v>NA</v>
      </c>
      <c r="M27" s="60" t="str">
        <f t="shared" si="16"/>
        <v>NA</v>
      </c>
      <c r="R27" s="23"/>
      <c r="S27" s="23"/>
      <c r="T27" s="23"/>
      <c r="U27" s="23"/>
      <c r="V27" s="23"/>
    </row>
    <row r="28" spans="1:22" x14ac:dyDescent="0.2">
      <c r="A28" s="17" t="s">
        <v>77</v>
      </c>
      <c r="B28" s="43" t="s">
        <v>498</v>
      </c>
      <c r="C28" s="17" t="s">
        <v>499</v>
      </c>
      <c r="D28" s="18">
        <v>12946251.710000001</v>
      </c>
      <c r="E28" s="18">
        <v>12946251.710000001</v>
      </c>
      <c r="F28" s="18">
        <v>1680647.76</v>
      </c>
      <c r="G28" s="18">
        <v>13495361.77</v>
      </c>
      <c r="H28" s="18">
        <v>0</v>
      </c>
      <c r="I28" s="18">
        <f t="shared" si="12"/>
        <v>13495361.77</v>
      </c>
      <c r="J28" s="18">
        <f t="shared" si="13"/>
        <v>-549110.05999999866</v>
      </c>
      <c r="K28" s="37">
        <f t="shared" si="14"/>
        <v>-4.2414597854284933E-2</v>
      </c>
      <c r="L28" s="37">
        <f t="shared" si="15"/>
        <v>-0.87018267544560202</v>
      </c>
      <c r="M28" s="37">
        <f t="shared" si="16"/>
        <v>0.13717956129558351</v>
      </c>
      <c r="R28" s="23"/>
      <c r="S28" s="23"/>
      <c r="T28" s="23"/>
      <c r="U28" s="23"/>
      <c r="V28" s="23"/>
    </row>
    <row r="29" spans="1:22" x14ac:dyDescent="0.2">
      <c r="A29" s="17"/>
      <c r="B29" s="43" t="s">
        <v>88</v>
      </c>
      <c r="C29" s="17" t="s">
        <v>89</v>
      </c>
      <c r="D29" s="18">
        <v>2544589</v>
      </c>
      <c r="E29" s="18">
        <v>2305155</v>
      </c>
      <c r="F29" s="18">
        <v>926964.77</v>
      </c>
      <c r="G29" s="18">
        <v>2095577</v>
      </c>
      <c r="H29" s="18">
        <v>0</v>
      </c>
      <c r="I29" s="18">
        <f t="shared" si="12"/>
        <v>2095577</v>
      </c>
      <c r="J29" s="18">
        <f t="shared" si="13"/>
        <v>209578</v>
      </c>
      <c r="K29" s="37">
        <f t="shared" si="14"/>
        <v>9.0917096681134235E-2</v>
      </c>
      <c r="L29" s="37">
        <f t="shared" si="15"/>
        <v>-0.59787312783739055</v>
      </c>
      <c r="M29" s="37">
        <f t="shared" si="16"/>
        <v>-8.2731963794191715E-3</v>
      </c>
      <c r="R29" s="23"/>
      <c r="S29" s="23"/>
      <c r="T29" s="23"/>
      <c r="U29" s="23"/>
      <c r="V29" s="23"/>
    </row>
    <row r="30" spans="1:22" x14ac:dyDescent="0.2">
      <c r="A30" s="17"/>
      <c r="B30" s="43" t="s">
        <v>90</v>
      </c>
      <c r="C30" s="17" t="s">
        <v>91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12"/>
        <v>0</v>
      </c>
      <c r="J30" s="18">
        <f t="shared" si="13"/>
        <v>0</v>
      </c>
      <c r="K30" s="37" t="str">
        <f t="shared" si="14"/>
        <v>NA</v>
      </c>
      <c r="L30" s="37" t="str">
        <f t="shared" si="15"/>
        <v>NA</v>
      </c>
      <c r="M30" s="37" t="str">
        <f t="shared" si="16"/>
        <v>NA</v>
      </c>
      <c r="P30" s="18"/>
      <c r="Q30" s="18"/>
      <c r="R30" s="23"/>
      <c r="S30" s="23"/>
      <c r="T30" s="23"/>
      <c r="U30" s="23"/>
      <c r="V30" s="23"/>
    </row>
    <row r="31" spans="1:22" x14ac:dyDescent="0.2">
      <c r="A31" s="74" t="s">
        <v>98</v>
      </c>
      <c r="B31" s="75"/>
      <c r="C31" s="74"/>
      <c r="D31" s="59">
        <v>15490840.710000001</v>
      </c>
      <c r="E31" s="59">
        <v>15251406.710000001</v>
      </c>
      <c r="F31" s="59">
        <v>2607612.5300000003</v>
      </c>
      <c r="G31" s="59">
        <v>15590938.77</v>
      </c>
      <c r="H31" s="59">
        <v>0</v>
      </c>
      <c r="I31" s="59">
        <f t="shared" si="12"/>
        <v>15590938.77</v>
      </c>
      <c r="J31" s="59">
        <f t="shared" si="13"/>
        <v>-339532.05999999866</v>
      </c>
      <c r="K31" s="60">
        <f t="shared" si="14"/>
        <v>-2.226234382546334E-2</v>
      </c>
      <c r="L31" s="60">
        <f t="shared" si="15"/>
        <v>-0.82902478574056715</v>
      </c>
      <c r="M31" s="60">
        <f t="shared" si="16"/>
        <v>0.11519528417323269</v>
      </c>
      <c r="P31" s="18"/>
      <c r="R31" s="23"/>
      <c r="S31" s="23"/>
      <c r="T31" s="23"/>
      <c r="U31" s="23"/>
      <c r="V31" s="23"/>
    </row>
    <row r="32" spans="1:22" x14ac:dyDescent="0.2">
      <c r="A32" s="17" t="s">
        <v>500</v>
      </c>
      <c r="B32" s="43" t="s">
        <v>501</v>
      </c>
      <c r="C32" s="17" t="s">
        <v>502</v>
      </c>
      <c r="D32" s="18">
        <v>73880840.069999993</v>
      </c>
      <c r="E32" s="18">
        <v>124387144.65000001</v>
      </c>
      <c r="F32" s="18">
        <v>5256408.1400000006</v>
      </c>
      <c r="G32" s="18">
        <v>63177178.99000001</v>
      </c>
      <c r="H32" s="18">
        <v>0</v>
      </c>
      <c r="I32" s="18">
        <f t="shared" si="12"/>
        <v>63177178.99000001</v>
      </c>
      <c r="J32" s="18">
        <f t="shared" si="13"/>
        <v>61209965.659999996</v>
      </c>
      <c r="K32" s="37">
        <f t="shared" si="14"/>
        <v>0.49209237684675794</v>
      </c>
      <c r="L32" s="37">
        <f t="shared" si="15"/>
        <v>-0.95774154833451275</v>
      </c>
      <c r="M32" s="37">
        <f t="shared" si="16"/>
        <v>-0.44591895656009967</v>
      </c>
      <c r="P32" s="18"/>
      <c r="R32" s="23"/>
      <c r="S32" s="23"/>
      <c r="T32" s="23"/>
      <c r="U32" s="23"/>
      <c r="V32" s="23"/>
    </row>
    <row r="33" spans="1:22" x14ac:dyDescent="0.2">
      <c r="A33" s="17"/>
      <c r="B33" s="43" t="s">
        <v>503</v>
      </c>
      <c r="C33" s="17" t="s">
        <v>504</v>
      </c>
      <c r="D33" s="18">
        <v>2555268.77</v>
      </c>
      <c r="E33" s="18">
        <v>3635382.8399999994</v>
      </c>
      <c r="F33" s="18">
        <v>72621.73</v>
      </c>
      <c r="G33" s="18">
        <v>2325391.5100000002</v>
      </c>
      <c r="H33" s="18">
        <v>0</v>
      </c>
      <c r="I33" s="18">
        <f t="shared" ref="I33:I35" si="17">SUM(G33:H33)</f>
        <v>2325391.5100000002</v>
      </c>
      <c r="J33" s="18">
        <f t="shared" si="13"/>
        <v>1309991.3299999991</v>
      </c>
      <c r="K33" s="37">
        <f t="shared" si="14"/>
        <v>0.3603448075911585</v>
      </c>
      <c r="L33" s="37">
        <f t="shared" si="15"/>
        <v>-0.98002363624514444</v>
      </c>
      <c r="M33" s="37">
        <f t="shared" si="16"/>
        <v>-0.30219433555399111</v>
      </c>
      <c r="R33" s="23"/>
      <c r="S33" s="23"/>
      <c r="T33" s="23"/>
      <c r="U33" s="23"/>
      <c r="V33" s="23"/>
    </row>
    <row r="34" spans="1:22" x14ac:dyDescent="0.2">
      <c r="A34" s="17"/>
      <c r="B34" s="43" t="s">
        <v>505</v>
      </c>
      <c r="C34" s="17" t="s">
        <v>506</v>
      </c>
      <c r="D34" s="18">
        <v>351475415</v>
      </c>
      <c r="E34" s="18">
        <v>541226214.29999995</v>
      </c>
      <c r="F34" s="18">
        <v>55585.79</v>
      </c>
      <c r="G34" s="18">
        <v>79787757.670000002</v>
      </c>
      <c r="H34" s="18">
        <v>0</v>
      </c>
      <c r="I34" s="18">
        <f t="shared" si="17"/>
        <v>79787757.670000002</v>
      </c>
      <c r="J34" s="18">
        <f t="shared" si="13"/>
        <v>461438456.62999994</v>
      </c>
      <c r="K34" s="37">
        <f t="shared" si="14"/>
        <v>0.85257965050123397</v>
      </c>
      <c r="L34" s="37">
        <f t="shared" si="15"/>
        <v>-0.9998972965674402</v>
      </c>
      <c r="M34" s="37">
        <f t="shared" si="16"/>
        <v>-0.83917780054680069</v>
      </c>
      <c r="R34" s="23"/>
      <c r="S34" s="23"/>
      <c r="T34" s="23"/>
      <c r="U34" s="23"/>
      <c r="V34" s="23"/>
    </row>
    <row r="35" spans="1:22" x14ac:dyDescent="0.2">
      <c r="A35" s="17"/>
      <c r="B35" s="43" t="s">
        <v>507</v>
      </c>
      <c r="C35" s="17" t="s">
        <v>508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si="17"/>
        <v>0</v>
      </c>
      <c r="J35" s="18">
        <f t="shared" si="13"/>
        <v>1107150.6200000001</v>
      </c>
      <c r="K35" s="37">
        <f t="shared" si="14"/>
        <v>1</v>
      </c>
      <c r="L35" s="37">
        <f t="shared" si="15"/>
        <v>-1</v>
      </c>
      <c r="M35" s="37">
        <f t="shared" si="16"/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509</v>
      </c>
      <c r="C36" s="17" t="s">
        <v>510</v>
      </c>
      <c r="D36" s="18">
        <v>0</v>
      </c>
      <c r="E36" s="18">
        <v>677673</v>
      </c>
      <c r="F36" s="18">
        <v>0</v>
      </c>
      <c r="G36" s="18">
        <v>0</v>
      </c>
      <c r="H36" s="18">
        <v>0</v>
      </c>
      <c r="I36" s="18">
        <f t="shared" si="7"/>
        <v>0</v>
      </c>
      <c r="J36" s="18">
        <f t="shared" si="8"/>
        <v>677673</v>
      </c>
      <c r="K36" s="37">
        <f t="shared" si="9"/>
        <v>1</v>
      </c>
      <c r="L36" s="37">
        <f t="shared" si="10"/>
        <v>-1</v>
      </c>
      <c r="M36" s="37">
        <f t="shared" si="11"/>
        <v>-1</v>
      </c>
      <c r="R36" s="23"/>
      <c r="S36" s="23"/>
      <c r="T36" s="23"/>
      <c r="U36" s="23"/>
      <c r="V36" s="23"/>
    </row>
    <row r="37" spans="1:22" x14ac:dyDescent="0.2">
      <c r="A37" s="17"/>
      <c r="B37" s="43" t="s">
        <v>511</v>
      </c>
      <c r="C37" s="17" t="s">
        <v>512</v>
      </c>
      <c r="F37" s="18">
        <v>0</v>
      </c>
      <c r="G37" s="18">
        <v>0</v>
      </c>
      <c r="H37" s="18">
        <v>0</v>
      </c>
      <c r="I37" s="18">
        <f t="shared" si="7"/>
        <v>0</v>
      </c>
      <c r="J37" s="18">
        <f t="shared" si="8"/>
        <v>0</v>
      </c>
      <c r="K37" s="37" t="str">
        <f t="shared" si="9"/>
        <v>NA</v>
      </c>
      <c r="L37" s="37" t="str">
        <f t="shared" si="10"/>
        <v>NA</v>
      </c>
      <c r="M37" s="37" t="str">
        <f t="shared" si="11"/>
        <v>NA</v>
      </c>
      <c r="R37" s="23"/>
      <c r="S37" s="23"/>
      <c r="T37" s="23"/>
      <c r="U37" s="23"/>
      <c r="V37" s="23"/>
    </row>
    <row r="38" spans="1:22" x14ac:dyDescent="0.2">
      <c r="A38" s="74" t="s">
        <v>513</v>
      </c>
      <c r="B38" s="75"/>
      <c r="C38" s="74"/>
      <c r="D38" s="59">
        <v>428232611.45999998</v>
      </c>
      <c r="E38" s="59">
        <v>671033565.40999997</v>
      </c>
      <c r="F38" s="59">
        <v>5384615.6600000011</v>
      </c>
      <c r="G38" s="59">
        <v>145290328.17000002</v>
      </c>
      <c r="H38" s="59">
        <v>0</v>
      </c>
      <c r="I38" s="59">
        <f t="shared" si="7"/>
        <v>145290328.17000002</v>
      </c>
      <c r="J38" s="59">
        <f t="shared" si="8"/>
        <v>525743237.23999995</v>
      </c>
      <c r="K38" s="60">
        <f t="shared" si="9"/>
        <v>0.78348277096805441</v>
      </c>
      <c r="L38" s="60">
        <f t="shared" si="10"/>
        <v>-0.99197563886880979</v>
      </c>
      <c r="M38" s="60">
        <f t="shared" si="11"/>
        <v>-0.76379938651060475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523255.15</v>
      </c>
      <c r="G39" s="18">
        <v>1019686.82</v>
      </c>
      <c r="H39" s="18">
        <v>0</v>
      </c>
      <c r="I39" s="18">
        <f t="shared" si="7"/>
        <v>1019686.82</v>
      </c>
      <c r="J39" s="18">
        <f t="shared" si="8"/>
        <v>3425736.18</v>
      </c>
      <c r="K39" s="37">
        <f t="shared" si="9"/>
        <v>0.77062096902814425</v>
      </c>
      <c r="L39" s="37">
        <f t="shared" si="10"/>
        <v>-0.88229350727703526</v>
      </c>
      <c r="M39" s="37">
        <f t="shared" si="11"/>
        <v>-0.74976832984888464</v>
      </c>
      <c r="R39" s="23"/>
      <c r="S39" s="23"/>
      <c r="T39" s="23"/>
      <c r="U39" s="23"/>
      <c r="V39" s="23"/>
    </row>
    <row r="40" spans="1:22" x14ac:dyDescent="0.2">
      <c r="A40" s="17"/>
      <c r="B40" s="43" t="s">
        <v>107</v>
      </c>
      <c r="C40" s="17" t="s">
        <v>108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7"/>
        <v>1410</v>
      </c>
      <c r="J40" s="18">
        <f t="shared" si="8"/>
        <v>-705</v>
      </c>
      <c r="K40" s="37">
        <f t="shared" si="9"/>
        <v>-1</v>
      </c>
      <c r="L40" s="37">
        <f t="shared" si="10"/>
        <v>-1</v>
      </c>
      <c r="M40" s="37">
        <f t="shared" si="11"/>
        <v>1.1818181818181819</v>
      </c>
      <c r="R40" s="23"/>
      <c r="S40" s="23"/>
      <c r="T40" s="23"/>
      <c r="U40" s="23"/>
      <c r="V40" s="23"/>
    </row>
    <row r="41" spans="1:22" x14ac:dyDescent="0.2">
      <c r="A41" s="74" t="s">
        <v>26</v>
      </c>
      <c r="B41" s="75"/>
      <c r="C41" s="74"/>
      <c r="D41" s="59">
        <v>4445423</v>
      </c>
      <c r="E41" s="59">
        <v>4446128</v>
      </c>
      <c r="F41" s="59">
        <v>523255.15</v>
      </c>
      <c r="G41" s="59">
        <v>1021096.82</v>
      </c>
      <c r="H41" s="59">
        <v>0</v>
      </c>
      <c r="I41" s="59">
        <f t="shared" si="7"/>
        <v>1021096.82</v>
      </c>
      <c r="J41" s="59">
        <f t="shared" si="8"/>
        <v>3425031.18</v>
      </c>
      <c r="K41" s="60">
        <f t="shared" si="9"/>
        <v>0.77034021062821412</v>
      </c>
      <c r="L41" s="60">
        <f t="shared" si="10"/>
        <v>-0.88231217139947393</v>
      </c>
      <c r="M41" s="60">
        <f t="shared" si="11"/>
        <v>-0.74946204795805171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8">+E25+E27+E31+E38+E41</f>
        <v>722343426.66999996</v>
      </c>
      <c r="F43" s="6">
        <f t="shared" si="18"/>
        <v>11639218.380000001</v>
      </c>
      <c r="G43" s="6">
        <f t="shared" si="18"/>
        <v>191356684.23000002</v>
      </c>
      <c r="H43" s="6">
        <f t="shared" si="18"/>
        <v>0</v>
      </c>
      <c r="I43" s="6">
        <f t="shared" si="18"/>
        <v>191356684.23000002</v>
      </c>
      <c r="J43" s="6">
        <f t="shared" si="18"/>
        <v>530986742.43999994</v>
      </c>
      <c r="K43" s="38">
        <f t="shared" ref="K43" si="19">IF(E43=0,"NA",J43/E43)</f>
        <v>0.73508904883075699</v>
      </c>
      <c r="L43" s="38">
        <f t="shared" ref="L43" si="20">IF(E43=0,"NA",(  ( F43 - (E43/$L$6)) / (E43/$L$6)))</f>
        <v>-0.9838868632976191</v>
      </c>
      <c r="M43" s="38">
        <f t="shared" ref="M43" si="21">IF(E43=0,"NA",(  ( G43 - ($M$6*(E43/12))) / ($M$6*(E43/12))))</f>
        <v>-0.71100623508809857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109</v>
      </c>
      <c r="B45" s="43" t="s">
        <v>110</v>
      </c>
      <c r="C45" s="17" t="s">
        <v>111</v>
      </c>
      <c r="D45" s="18">
        <v>14500556.390000004</v>
      </c>
      <c r="E45" s="18">
        <v>34975607.620000005</v>
      </c>
      <c r="F45" s="18">
        <v>1844785.4899999993</v>
      </c>
      <c r="G45" s="18">
        <v>12730920.900000002</v>
      </c>
      <c r="H45" s="18">
        <v>149.32</v>
      </c>
      <c r="I45" s="18">
        <f t="shared" ref="I45" si="22">SUM(G45:H45)</f>
        <v>12731070.220000003</v>
      </c>
      <c r="J45" s="18">
        <f t="shared" ref="J45" si="23">E45-I45</f>
        <v>22244537.400000002</v>
      </c>
      <c r="K45" s="37">
        <f t="shared" ref="K45" si="24">IF(E45=0,"NA",J45/E45)</f>
        <v>0.6360014568347333</v>
      </c>
      <c r="L45" s="37">
        <f t="shared" ref="L45" si="25">IF(E45=0,"NA",(  ( F45 - (E45/$L$6)) / (E45/$L$6)))</f>
        <v>-0.94725508388465851</v>
      </c>
      <c r="M45" s="37">
        <f t="shared" ref="M45" si="26">IF(E45=0,"NA",(  ( G45 - ($M$6*(E45/12))) / ($M$6*(E45/12))))</f>
        <v>-0.6029153375590578</v>
      </c>
    </row>
    <row r="46" spans="1:22" x14ac:dyDescent="0.2">
      <c r="A46" s="17"/>
      <c r="B46" s="43" t="s">
        <v>407</v>
      </c>
      <c r="C46" s="17" t="s">
        <v>408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7">SUM(G46:H46)</f>
        <v>0</v>
      </c>
      <c r="J46" s="18">
        <f t="shared" ref="J46:J75" si="28">E46-I46</f>
        <v>0</v>
      </c>
      <c r="K46" s="37" t="str">
        <f t="shared" ref="K46:K75" si="29">IF(E46=0,"NA",J46/E46)</f>
        <v>NA</v>
      </c>
      <c r="L46" s="37" t="str">
        <f t="shared" ref="L46:L75" si="30">IF(E46=0,"NA",(  ( F46 - (E46/$L$6)) / (E46/$L$6)))</f>
        <v>NA</v>
      </c>
      <c r="M46" s="37" t="str">
        <f t="shared" ref="M46:M75" si="31">IF(E46=0,"NA",(  ( G46 - ($M$6*(E46/12))) / ($M$6*(E46/12))))</f>
        <v>NA</v>
      </c>
    </row>
    <row r="47" spans="1:22" x14ac:dyDescent="0.2">
      <c r="A47" s="17"/>
      <c r="B47" s="43" t="s">
        <v>112</v>
      </c>
      <c r="C47" s="17" t="s">
        <v>113</v>
      </c>
      <c r="D47" s="18">
        <v>76000</v>
      </c>
      <c r="E47" s="18">
        <v>33420</v>
      </c>
      <c r="F47" s="18">
        <v>14588.76</v>
      </c>
      <c r="G47" s="18">
        <v>45351.9</v>
      </c>
      <c r="H47" s="18">
        <v>0</v>
      </c>
      <c r="I47" s="18">
        <f t="shared" si="27"/>
        <v>45351.9</v>
      </c>
      <c r="J47" s="18">
        <f t="shared" si="28"/>
        <v>-11931.900000000001</v>
      </c>
      <c r="K47" s="37">
        <f t="shared" si="29"/>
        <v>-0.35702872531418317</v>
      </c>
      <c r="L47" s="37">
        <f t="shared" si="30"/>
        <v>-0.56347217235188507</v>
      </c>
      <c r="M47" s="37">
        <f t="shared" si="31"/>
        <v>0.48039497307001799</v>
      </c>
    </row>
    <row r="48" spans="1:22" x14ac:dyDescent="0.2">
      <c r="A48" s="17"/>
      <c r="B48" s="43" t="s">
        <v>114</v>
      </c>
      <c r="C48" s="17" t="s">
        <v>113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7"/>
        <v>0</v>
      </c>
      <c r="J48" s="18">
        <f t="shared" si="28"/>
        <v>0</v>
      </c>
      <c r="K48" s="37" t="str">
        <f t="shared" si="29"/>
        <v>NA</v>
      </c>
      <c r="L48" s="37" t="str">
        <f t="shared" si="30"/>
        <v>NA</v>
      </c>
      <c r="M48" s="37" t="str">
        <f t="shared" si="31"/>
        <v>NA</v>
      </c>
    </row>
    <row r="49" spans="1:13" x14ac:dyDescent="0.2">
      <c r="A49" s="17"/>
      <c r="B49" s="43" t="s">
        <v>115</v>
      </c>
      <c r="C49" s="17" t="s">
        <v>116</v>
      </c>
      <c r="D49" s="18">
        <v>0</v>
      </c>
      <c r="E49" s="18">
        <v>33322</v>
      </c>
      <c r="F49" s="18">
        <v>42738.07</v>
      </c>
      <c r="G49" s="18">
        <v>242968.99000000002</v>
      </c>
      <c r="H49" s="18">
        <v>0</v>
      </c>
      <c r="I49" s="18">
        <f t="shared" si="27"/>
        <v>242968.99000000002</v>
      </c>
      <c r="J49" s="18">
        <f t="shared" si="28"/>
        <v>-209646.99000000002</v>
      </c>
      <c r="K49" s="37">
        <f t="shared" si="29"/>
        <v>-6.2915488266010451</v>
      </c>
      <c r="L49" s="37">
        <f t="shared" si="30"/>
        <v>0.2825781765800372</v>
      </c>
      <c r="M49" s="37">
        <f t="shared" si="31"/>
        <v>6.9544169017465949</v>
      </c>
    </row>
    <row r="50" spans="1:13" x14ac:dyDescent="0.2">
      <c r="A50" s="17"/>
      <c r="B50" s="43" t="s">
        <v>117</v>
      </c>
      <c r="C50" s="17" t="s">
        <v>118</v>
      </c>
      <c r="D50" s="18">
        <v>153500</v>
      </c>
      <c r="E50" s="18">
        <v>100200</v>
      </c>
      <c r="F50" s="18">
        <v>0</v>
      </c>
      <c r="G50" s="18">
        <v>0</v>
      </c>
      <c r="H50" s="18">
        <v>0</v>
      </c>
      <c r="I50" s="18">
        <f t="shared" si="27"/>
        <v>0</v>
      </c>
      <c r="J50" s="18">
        <f t="shared" si="28"/>
        <v>100200</v>
      </c>
      <c r="K50" s="37">
        <f t="shared" si="29"/>
        <v>1</v>
      </c>
      <c r="L50" s="37">
        <f t="shared" si="30"/>
        <v>-1</v>
      </c>
      <c r="M50" s="37">
        <f t="shared" si="31"/>
        <v>-1</v>
      </c>
    </row>
    <row r="51" spans="1:13" x14ac:dyDescent="0.2">
      <c r="A51" s="17"/>
      <c r="B51" s="43" t="s">
        <v>119</v>
      </c>
      <c r="C51" s="17" t="s">
        <v>120</v>
      </c>
      <c r="D51" s="18">
        <v>0</v>
      </c>
      <c r="E51" s="18">
        <v>1201081</v>
      </c>
      <c r="F51" s="18">
        <v>493</v>
      </c>
      <c r="G51" s="18">
        <v>36863.25</v>
      </c>
      <c r="H51" s="18">
        <v>0</v>
      </c>
      <c r="I51" s="18">
        <f t="shared" si="27"/>
        <v>36863.25</v>
      </c>
      <c r="J51" s="18">
        <f t="shared" si="28"/>
        <v>1164217.75</v>
      </c>
      <c r="K51" s="37">
        <f t="shared" si="29"/>
        <v>0.96930827313062151</v>
      </c>
      <c r="L51" s="37">
        <f t="shared" si="30"/>
        <v>-0.99958953642593629</v>
      </c>
      <c r="M51" s="37">
        <f t="shared" si="31"/>
        <v>-0.96651811614249616</v>
      </c>
    </row>
    <row r="52" spans="1:13" x14ac:dyDescent="0.2">
      <c r="A52" s="17"/>
      <c r="B52" s="43" t="s">
        <v>121</v>
      </c>
      <c r="C52" s="17" t="s">
        <v>122</v>
      </c>
      <c r="D52" s="18">
        <v>30090.06</v>
      </c>
      <c r="E52" s="18">
        <v>65652</v>
      </c>
      <c r="F52" s="18">
        <v>2907.12</v>
      </c>
      <c r="G52" s="18">
        <v>26164.079999999998</v>
      </c>
      <c r="H52" s="18">
        <v>0</v>
      </c>
      <c r="I52" s="18">
        <f t="shared" si="27"/>
        <v>26164.079999999998</v>
      </c>
      <c r="J52" s="18">
        <f t="shared" si="28"/>
        <v>39487.919999999998</v>
      </c>
      <c r="K52" s="37">
        <f t="shared" si="29"/>
        <v>0.60147322244562229</v>
      </c>
      <c r="L52" s="37">
        <f t="shared" si="30"/>
        <v>-0.95571924693840249</v>
      </c>
      <c r="M52" s="37">
        <f t="shared" si="31"/>
        <v>-0.56524351539522433</v>
      </c>
    </row>
    <row r="53" spans="1:13" x14ac:dyDescent="0.2">
      <c r="A53" s="17"/>
      <c r="B53" s="43" t="s">
        <v>123</v>
      </c>
      <c r="C53" s="17" t="s">
        <v>124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7"/>
        <v>0</v>
      </c>
      <c r="J53" s="18">
        <f t="shared" si="28"/>
        <v>0</v>
      </c>
      <c r="K53" s="37" t="str">
        <f t="shared" si="29"/>
        <v>NA</v>
      </c>
      <c r="L53" s="37" t="str">
        <f t="shared" si="30"/>
        <v>NA</v>
      </c>
      <c r="M53" s="37" t="str">
        <f t="shared" si="31"/>
        <v>NA</v>
      </c>
    </row>
    <row r="54" spans="1:13" x14ac:dyDescent="0.2">
      <c r="A54" s="17"/>
      <c r="B54" s="43" t="s">
        <v>125</v>
      </c>
      <c r="C54" s="17" t="s">
        <v>126</v>
      </c>
      <c r="D54" s="18">
        <v>5025452.0299999863</v>
      </c>
      <c r="E54" s="18">
        <v>6483084.3699999824</v>
      </c>
      <c r="F54" s="18">
        <v>378965.47999999963</v>
      </c>
      <c r="G54" s="18">
        <v>3675262.0099999933</v>
      </c>
      <c r="H54" s="18">
        <v>0</v>
      </c>
      <c r="I54" s="18">
        <f t="shared" si="27"/>
        <v>3675262.0099999933</v>
      </c>
      <c r="J54" s="18">
        <f t="shared" si="28"/>
        <v>2807822.3599999892</v>
      </c>
      <c r="K54" s="37">
        <f t="shared" si="29"/>
        <v>0.43309977161380003</v>
      </c>
      <c r="L54" s="37">
        <f t="shared" si="30"/>
        <v>-0.94154549619103589</v>
      </c>
      <c r="M54" s="37">
        <f t="shared" si="31"/>
        <v>-0.38156338721505462</v>
      </c>
    </row>
    <row r="55" spans="1:13" x14ac:dyDescent="0.2">
      <c r="A55" s="17"/>
      <c r="B55" s="43" t="s">
        <v>129</v>
      </c>
      <c r="C55" s="17" t="s">
        <v>130</v>
      </c>
      <c r="D55" s="18">
        <v>330351</v>
      </c>
      <c r="E55" s="18">
        <v>311069</v>
      </c>
      <c r="F55" s="18">
        <v>21971.18</v>
      </c>
      <c r="G55" s="18">
        <v>199752.69999999998</v>
      </c>
      <c r="H55" s="18">
        <v>0</v>
      </c>
      <c r="I55" s="18">
        <f t="shared" si="27"/>
        <v>199752.69999999998</v>
      </c>
      <c r="J55" s="18">
        <f t="shared" si="28"/>
        <v>111316.30000000002</v>
      </c>
      <c r="K55" s="37">
        <f t="shared" si="29"/>
        <v>0.3578508305231316</v>
      </c>
      <c r="L55" s="37">
        <f t="shared" si="30"/>
        <v>-0.92936878956115843</v>
      </c>
      <c r="M55" s="37">
        <f t="shared" si="31"/>
        <v>-0.29947363329796184</v>
      </c>
    </row>
    <row r="56" spans="1:13" x14ac:dyDescent="0.2">
      <c r="A56" s="17"/>
      <c r="B56" s="43" t="s">
        <v>131</v>
      </c>
      <c r="C56" s="17" t="s">
        <v>132</v>
      </c>
      <c r="D56" s="18">
        <v>161581.45000000001</v>
      </c>
      <c r="E56" s="18">
        <v>171245</v>
      </c>
      <c r="F56" s="18">
        <v>14270.4</v>
      </c>
      <c r="G56" s="18">
        <v>128433.62999999999</v>
      </c>
      <c r="H56" s="18">
        <v>0</v>
      </c>
      <c r="I56" s="18">
        <f t="shared" si="27"/>
        <v>128433.62999999999</v>
      </c>
      <c r="J56" s="18">
        <f t="shared" si="28"/>
        <v>42811.37000000001</v>
      </c>
      <c r="K56" s="37">
        <f t="shared" si="29"/>
        <v>0.25000070075038694</v>
      </c>
      <c r="L56" s="37">
        <f t="shared" si="30"/>
        <v>-0.91666676399310931</v>
      </c>
      <c r="M56" s="37">
        <f t="shared" si="31"/>
        <v>-0.18181894627314929</v>
      </c>
    </row>
    <row r="57" spans="1:13" x14ac:dyDescent="0.2">
      <c r="A57" s="17"/>
      <c r="B57" s="43" t="s">
        <v>223</v>
      </c>
      <c r="C57" s="17" t="s">
        <v>224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7"/>
        <v>0</v>
      </c>
      <c r="J57" s="18">
        <f t="shared" si="28"/>
        <v>0</v>
      </c>
      <c r="K57" s="37" t="str">
        <f t="shared" si="29"/>
        <v>NA</v>
      </c>
      <c r="L57" s="37" t="str">
        <f t="shared" si="30"/>
        <v>NA</v>
      </c>
      <c r="M57" s="37" t="str">
        <f t="shared" si="31"/>
        <v>NA</v>
      </c>
    </row>
    <row r="58" spans="1:13" x14ac:dyDescent="0.2">
      <c r="A58" s="17"/>
      <c r="B58" s="43" t="s">
        <v>133</v>
      </c>
      <c r="C58" s="17" t="s">
        <v>134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7"/>
        <v>0</v>
      </c>
      <c r="J58" s="18">
        <f t="shared" si="28"/>
        <v>119539</v>
      </c>
      <c r="K58" s="37">
        <f t="shared" si="29"/>
        <v>1</v>
      </c>
      <c r="L58" s="37">
        <f t="shared" si="30"/>
        <v>-1</v>
      </c>
      <c r="M58" s="37">
        <f t="shared" si="31"/>
        <v>-1</v>
      </c>
    </row>
    <row r="59" spans="1:13" x14ac:dyDescent="0.2">
      <c r="A59" s="17"/>
      <c r="B59" s="43" t="s">
        <v>135</v>
      </c>
      <c r="C59" s="17" t="s">
        <v>136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7"/>
        <v>0</v>
      </c>
      <c r="J59" s="18">
        <f t="shared" si="28"/>
        <v>0</v>
      </c>
      <c r="K59" s="37" t="str">
        <f t="shared" si="29"/>
        <v>NA</v>
      </c>
      <c r="L59" s="37" t="str">
        <f t="shared" si="30"/>
        <v>NA</v>
      </c>
      <c r="M59" s="37" t="str">
        <f t="shared" si="31"/>
        <v>NA</v>
      </c>
    </row>
    <row r="60" spans="1:13" x14ac:dyDescent="0.2">
      <c r="A60" s="17"/>
      <c r="B60" s="43" t="s">
        <v>233</v>
      </c>
      <c r="C60" s="17" t="s">
        <v>234</v>
      </c>
      <c r="D60" s="18">
        <v>3942269</v>
      </c>
      <c r="E60" s="18">
        <v>4565760</v>
      </c>
      <c r="F60" s="18">
        <v>0</v>
      </c>
      <c r="G60" s="18">
        <v>3450139.2500000014</v>
      </c>
      <c r="H60" s="18">
        <v>0</v>
      </c>
      <c r="I60" s="18">
        <f t="shared" si="27"/>
        <v>3450139.2500000014</v>
      </c>
      <c r="J60" s="18">
        <f t="shared" si="28"/>
        <v>1115620.7499999986</v>
      </c>
      <c r="K60" s="37">
        <f t="shared" si="29"/>
        <v>0.24434502689585055</v>
      </c>
      <c r="L60" s="37">
        <f t="shared" si="30"/>
        <v>-1</v>
      </c>
      <c r="M60" s="37">
        <f t="shared" si="31"/>
        <v>-0.17564912025001878</v>
      </c>
    </row>
    <row r="61" spans="1:13" x14ac:dyDescent="0.2">
      <c r="A61" s="17"/>
      <c r="B61" s="43" t="s">
        <v>143</v>
      </c>
      <c r="C61" s="17" t="s">
        <v>144</v>
      </c>
      <c r="D61" s="18">
        <v>21543101</v>
      </c>
      <c r="E61" s="18">
        <v>83289068.039999992</v>
      </c>
      <c r="F61" s="18">
        <v>168682.12</v>
      </c>
      <c r="G61" s="18">
        <v>5437686.3999999994</v>
      </c>
      <c r="H61" s="18">
        <v>0</v>
      </c>
      <c r="I61" s="18">
        <f t="shared" si="27"/>
        <v>5437686.3999999994</v>
      </c>
      <c r="J61" s="18">
        <f t="shared" si="28"/>
        <v>77851381.639999986</v>
      </c>
      <c r="K61" s="37">
        <f t="shared" si="29"/>
        <v>0.93471308386607799</v>
      </c>
      <c r="L61" s="37">
        <f t="shared" si="30"/>
        <v>-0.99797473877461329</v>
      </c>
      <c r="M61" s="37">
        <f t="shared" si="31"/>
        <v>-0.92877790967208507</v>
      </c>
    </row>
    <row r="62" spans="1:13" x14ac:dyDescent="0.2">
      <c r="A62" s="17"/>
      <c r="B62" s="43" t="s">
        <v>145</v>
      </c>
      <c r="C62" s="17" t="s">
        <v>146</v>
      </c>
      <c r="D62" s="18">
        <v>0</v>
      </c>
      <c r="E62" s="18">
        <v>110295</v>
      </c>
      <c r="F62" s="18">
        <v>0</v>
      </c>
      <c r="G62" s="18">
        <v>0</v>
      </c>
      <c r="H62" s="18">
        <v>0</v>
      </c>
      <c r="I62" s="18">
        <f t="shared" si="27"/>
        <v>0</v>
      </c>
      <c r="J62" s="18">
        <f t="shared" si="28"/>
        <v>110295</v>
      </c>
      <c r="K62" s="37">
        <f t="shared" si="29"/>
        <v>1</v>
      </c>
      <c r="L62" s="37">
        <f t="shared" si="30"/>
        <v>-1</v>
      </c>
      <c r="M62" s="37">
        <f t="shared" si="31"/>
        <v>-1</v>
      </c>
    </row>
    <row r="63" spans="1:13" x14ac:dyDescent="0.2">
      <c r="A63" s="17"/>
      <c r="B63" s="43" t="s">
        <v>147</v>
      </c>
      <c r="C63" s="17" t="s">
        <v>148</v>
      </c>
      <c r="D63" s="18">
        <v>0</v>
      </c>
      <c r="E63" s="18">
        <v>345100</v>
      </c>
      <c r="F63" s="18">
        <v>0</v>
      </c>
      <c r="G63" s="18">
        <v>0</v>
      </c>
      <c r="H63" s="18">
        <v>0</v>
      </c>
      <c r="I63" s="18">
        <f t="shared" si="27"/>
        <v>0</v>
      </c>
      <c r="J63" s="18">
        <f t="shared" si="28"/>
        <v>345100</v>
      </c>
      <c r="K63" s="37">
        <f t="shared" si="29"/>
        <v>1</v>
      </c>
      <c r="L63" s="37">
        <f t="shared" si="30"/>
        <v>-1</v>
      </c>
      <c r="M63" s="37">
        <f t="shared" si="31"/>
        <v>-1</v>
      </c>
    </row>
    <row r="64" spans="1:13" x14ac:dyDescent="0.2">
      <c r="A64" s="17"/>
      <c r="B64" s="43" t="s">
        <v>149</v>
      </c>
      <c r="C64" s="17" t="s">
        <v>150</v>
      </c>
      <c r="D64" s="18">
        <v>4014833.06</v>
      </c>
      <c r="E64" s="18">
        <v>11685928</v>
      </c>
      <c r="F64" s="18">
        <v>408984.51999999996</v>
      </c>
      <c r="G64" s="18">
        <v>2905912.8099999996</v>
      </c>
      <c r="H64" s="18">
        <v>0</v>
      </c>
      <c r="I64" s="18">
        <f t="shared" si="27"/>
        <v>2905912.8099999996</v>
      </c>
      <c r="J64" s="18">
        <f t="shared" si="28"/>
        <v>8780015.1900000013</v>
      </c>
      <c r="K64" s="37">
        <f t="shared" si="29"/>
        <v>0.75133230240679227</v>
      </c>
      <c r="L64" s="37">
        <f t="shared" si="30"/>
        <v>-0.96500196475624367</v>
      </c>
      <c r="M64" s="37">
        <f t="shared" si="31"/>
        <v>-0.72872614808013703</v>
      </c>
    </row>
    <row r="65" spans="1:13" x14ac:dyDescent="0.2">
      <c r="A65" s="17"/>
      <c r="B65" s="43" t="s">
        <v>151</v>
      </c>
      <c r="C65" s="17" t="s">
        <v>152</v>
      </c>
      <c r="D65" s="18">
        <v>3945245.27</v>
      </c>
      <c r="E65" s="18">
        <v>17678612.289999999</v>
      </c>
      <c r="F65" s="18">
        <v>325305.09999999974</v>
      </c>
      <c r="G65" s="18">
        <v>3462058.8899999973</v>
      </c>
      <c r="H65" s="18">
        <v>0</v>
      </c>
      <c r="I65" s="18">
        <f t="shared" si="27"/>
        <v>3462058.8899999973</v>
      </c>
      <c r="J65" s="18">
        <f t="shared" si="28"/>
        <v>14216553.400000002</v>
      </c>
      <c r="K65" s="37">
        <f t="shared" si="29"/>
        <v>0.8041668184578985</v>
      </c>
      <c r="L65" s="37">
        <f t="shared" si="30"/>
        <v>-0.98159894596568464</v>
      </c>
      <c r="M65" s="37">
        <f t="shared" si="31"/>
        <v>-0.78636380195407107</v>
      </c>
    </row>
    <row r="66" spans="1:13" x14ac:dyDescent="0.2">
      <c r="A66" s="17"/>
      <c r="B66" s="43" t="s">
        <v>163</v>
      </c>
      <c r="C66" s="17" t="s">
        <v>164</v>
      </c>
      <c r="D66" s="18">
        <v>1226271.8600000003</v>
      </c>
      <c r="E66" s="18">
        <v>4620228.6400000015</v>
      </c>
      <c r="F66" s="18">
        <v>86872.969999999958</v>
      </c>
      <c r="G66" s="18">
        <v>873287.60999999987</v>
      </c>
      <c r="H66" s="18">
        <v>0</v>
      </c>
      <c r="I66" s="18">
        <f t="shared" si="27"/>
        <v>873287.60999999987</v>
      </c>
      <c r="J66" s="18">
        <f t="shared" si="28"/>
        <v>3746941.0300000017</v>
      </c>
      <c r="K66" s="37">
        <f t="shared" si="29"/>
        <v>0.81098606193653666</v>
      </c>
      <c r="L66" s="37">
        <f t="shared" si="30"/>
        <v>-0.98119725737209407</v>
      </c>
      <c r="M66" s="37">
        <f t="shared" si="31"/>
        <v>-0.79380297665804</v>
      </c>
    </row>
    <row r="67" spans="1:13" x14ac:dyDescent="0.2">
      <c r="A67" s="17"/>
      <c r="B67" s="43" t="s">
        <v>165</v>
      </c>
      <c r="C67" s="17" t="s">
        <v>166</v>
      </c>
      <c r="D67" s="18">
        <v>37534677.049999997</v>
      </c>
      <c r="E67" s="18">
        <v>5960239.3299999991</v>
      </c>
      <c r="F67" s="18">
        <v>110763.2</v>
      </c>
      <c r="G67" s="18">
        <v>1088184.77</v>
      </c>
      <c r="H67" s="18">
        <v>454111.94999999995</v>
      </c>
      <c r="I67" s="18">
        <f t="shared" si="27"/>
        <v>1542296.72</v>
      </c>
      <c r="J67" s="18">
        <f t="shared" si="28"/>
        <v>4417942.6099999994</v>
      </c>
      <c r="K67" s="37">
        <f t="shared" si="29"/>
        <v>0.74123577349703507</v>
      </c>
      <c r="L67" s="37">
        <f t="shared" si="30"/>
        <v>-0.98141631671693286</v>
      </c>
      <c r="M67" s="37">
        <f t="shared" si="31"/>
        <v>-0.80082835730997104</v>
      </c>
    </row>
    <row r="68" spans="1:13" x14ac:dyDescent="0.2">
      <c r="A68" s="17"/>
      <c r="B68" s="43" t="s">
        <v>171</v>
      </c>
      <c r="C68" s="17" t="s">
        <v>172</v>
      </c>
      <c r="D68" s="18">
        <v>1998053</v>
      </c>
      <c r="E68" s="18">
        <v>9822903.5800000001</v>
      </c>
      <c r="F68" s="18">
        <v>525416.59</v>
      </c>
      <c r="G68" s="18">
        <v>2642486.19</v>
      </c>
      <c r="H68" s="18">
        <v>292756.11</v>
      </c>
      <c r="I68" s="18">
        <f t="shared" si="27"/>
        <v>2935242.3</v>
      </c>
      <c r="J68" s="18">
        <f t="shared" si="28"/>
        <v>6887661.2800000003</v>
      </c>
      <c r="K68" s="37">
        <f t="shared" si="29"/>
        <v>0.70118384283275237</v>
      </c>
      <c r="L68" s="37">
        <f t="shared" si="30"/>
        <v>-0.94651107122034894</v>
      </c>
      <c r="M68" s="37">
        <f t="shared" si="31"/>
        <v>-0.70653155823069513</v>
      </c>
    </row>
    <row r="69" spans="1:13" x14ac:dyDescent="0.2">
      <c r="A69" s="17"/>
      <c r="B69" s="43" t="s">
        <v>409</v>
      </c>
      <c r="C69" s="17" t="s">
        <v>410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7"/>
        <v>0</v>
      </c>
      <c r="J69" s="18">
        <f t="shared" si="28"/>
        <v>0</v>
      </c>
      <c r="K69" s="37" t="str">
        <f t="shared" si="29"/>
        <v>NA</v>
      </c>
      <c r="L69" s="37" t="str">
        <f t="shared" si="30"/>
        <v>NA</v>
      </c>
      <c r="M69" s="37" t="str">
        <f t="shared" si="31"/>
        <v>NA</v>
      </c>
    </row>
    <row r="70" spans="1:13" x14ac:dyDescent="0.2">
      <c r="A70" s="17"/>
      <c r="B70" s="43" t="s">
        <v>274</v>
      </c>
      <c r="C70" s="17" t="s">
        <v>275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7"/>
        <v>0</v>
      </c>
      <c r="J70" s="18">
        <f t="shared" si="28"/>
        <v>0</v>
      </c>
      <c r="K70" s="37" t="str">
        <f t="shared" si="29"/>
        <v>NA</v>
      </c>
      <c r="L70" s="37" t="str">
        <f t="shared" si="30"/>
        <v>NA</v>
      </c>
      <c r="M70" s="37" t="str">
        <f t="shared" si="31"/>
        <v>NA</v>
      </c>
    </row>
    <row r="71" spans="1:13" x14ac:dyDescent="0.2">
      <c r="A71" s="17"/>
      <c r="B71" s="43" t="s">
        <v>332</v>
      </c>
      <c r="C71" s="17" t="s">
        <v>333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7"/>
        <v>0</v>
      </c>
      <c r="J71" s="18">
        <f t="shared" si="28"/>
        <v>0</v>
      </c>
      <c r="K71" s="37" t="str">
        <f t="shared" si="29"/>
        <v>NA</v>
      </c>
      <c r="L71" s="37" t="str">
        <f t="shared" si="30"/>
        <v>NA</v>
      </c>
      <c r="M71" s="37" t="str">
        <f t="shared" si="31"/>
        <v>NA</v>
      </c>
    </row>
    <row r="72" spans="1:13" x14ac:dyDescent="0.2">
      <c r="A72" s="17"/>
      <c r="B72" s="43" t="s">
        <v>173</v>
      </c>
      <c r="C72" s="17" t="s">
        <v>174</v>
      </c>
      <c r="D72" s="18">
        <v>15080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27"/>
        <v>0</v>
      </c>
      <c r="J72" s="18">
        <f t="shared" si="28"/>
        <v>0</v>
      </c>
      <c r="K72" s="37" t="str">
        <f t="shared" si="29"/>
        <v>NA</v>
      </c>
      <c r="L72" s="37" t="str">
        <f t="shared" si="30"/>
        <v>NA</v>
      </c>
      <c r="M72" s="37" t="str">
        <f t="shared" si="31"/>
        <v>NA</v>
      </c>
    </row>
    <row r="73" spans="1:13" x14ac:dyDescent="0.2">
      <c r="A73" s="17"/>
      <c r="B73" s="43" t="s">
        <v>241</v>
      </c>
      <c r="C73" s="17" t="s">
        <v>242</v>
      </c>
      <c r="D73" s="18">
        <v>450000</v>
      </c>
      <c r="E73" s="18">
        <v>450000</v>
      </c>
      <c r="F73" s="18">
        <v>0</v>
      </c>
      <c r="G73" s="18">
        <v>0</v>
      </c>
      <c r="H73" s="18">
        <v>0</v>
      </c>
      <c r="I73" s="18">
        <f t="shared" si="27"/>
        <v>0</v>
      </c>
      <c r="J73" s="18">
        <f t="shared" si="28"/>
        <v>450000</v>
      </c>
      <c r="K73" s="37">
        <f t="shared" si="29"/>
        <v>1</v>
      </c>
      <c r="L73" s="37">
        <f t="shared" si="30"/>
        <v>-1</v>
      </c>
      <c r="M73" s="37">
        <f t="shared" si="31"/>
        <v>-1</v>
      </c>
    </row>
    <row r="74" spans="1:13" x14ac:dyDescent="0.2">
      <c r="A74" s="17"/>
      <c r="B74" s="43" t="s">
        <v>175</v>
      </c>
      <c r="C74" s="17" t="s">
        <v>176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7"/>
        <v>0</v>
      </c>
      <c r="J74" s="18">
        <f t="shared" si="28"/>
        <v>0</v>
      </c>
      <c r="K74" s="37" t="str">
        <f t="shared" si="29"/>
        <v>NA</v>
      </c>
      <c r="L74" s="37" t="str">
        <f t="shared" si="30"/>
        <v>NA</v>
      </c>
      <c r="M74" s="37" t="str">
        <f t="shared" si="31"/>
        <v>NA</v>
      </c>
    </row>
    <row r="75" spans="1:13" x14ac:dyDescent="0.2">
      <c r="A75" s="17"/>
      <c r="B75" s="43" t="s">
        <v>177</v>
      </c>
      <c r="C75" s="17" t="s">
        <v>178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7"/>
        <v>0</v>
      </c>
      <c r="J75" s="18">
        <f t="shared" si="28"/>
        <v>0</v>
      </c>
      <c r="K75" s="37" t="str">
        <f t="shared" si="29"/>
        <v>NA</v>
      </c>
      <c r="L75" s="37" t="str">
        <f t="shared" si="30"/>
        <v>NA</v>
      </c>
      <c r="M75" s="37" t="str">
        <f t="shared" si="31"/>
        <v>NA</v>
      </c>
    </row>
    <row r="76" spans="1:13" x14ac:dyDescent="0.2">
      <c r="A76" s="17"/>
      <c r="B76" s="43" t="s">
        <v>411</v>
      </c>
      <c r="C76" s="17" t="s">
        <v>412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32">SUM(G76:H76)</f>
        <v>0</v>
      </c>
      <c r="J76" s="18">
        <f t="shared" ref="J76:J181" si="33">E76-I76</f>
        <v>0</v>
      </c>
      <c r="K76" s="37" t="str">
        <f t="shared" ref="K76:K181" si="34">IF(E76=0,"NA",J76/E76)</f>
        <v>NA</v>
      </c>
      <c r="L76" s="37" t="str">
        <f t="shared" ref="L76:L181" si="35">IF(E76=0,"NA",(  ( F76 - (E76/$L$6)) / (E76/$L$6)))</f>
        <v>NA</v>
      </c>
      <c r="M76" s="37" t="str">
        <f t="shared" ref="M76:M181" si="36">IF(E76=0,"NA",(  ( G76 - ($M$6*(E76/12))) / ($M$6*(E76/12))))</f>
        <v>NA</v>
      </c>
    </row>
    <row r="77" spans="1:13" x14ac:dyDescent="0.2">
      <c r="A77" s="17"/>
      <c r="B77" s="43" t="s">
        <v>243</v>
      </c>
      <c r="C77" s="17" t="s">
        <v>244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f t="shared" si="32"/>
        <v>0</v>
      </c>
      <c r="J77" s="18">
        <f t="shared" si="33"/>
        <v>0</v>
      </c>
      <c r="K77" s="37" t="str">
        <f t="shared" si="34"/>
        <v>NA</v>
      </c>
      <c r="L77" s="37" t="str">
        <f t="shared" si="35"/>
        <v>NA</v>
      </c>
      <c r="M77" s="37" t="str">
        <f t="shared" si="36"/>
        <v>NA</v>
      </c>
    </row>
    <row r="78" spans="1:13" x14ac:dyDescent="0.2">
      <c r="A78" s="17"/>
      <c r="B78" s="43" t="s">
        <v>179</v>
      </c>
      <c r="C78" s="17" t="s">
        <v>180</v>
      </c>
      <c r="D78" s="18">
        <v>500000</v>
      </c>
      <c r="E78" s="18">
        <v>1123839.1600000001</v>
      </c>
      <c r="F78" s="18">
        <v>0</v>
      </c>
      <c r="G78" s="18">
        <v>600</v>
      </c>
      <c r="H78" s="18">
        <v>4048.22</v>
      </c>
      <c r="I78" s="18">
        <f t="shared" si="32"/>
        <v>4648.2199999999993</v>
      </c>
      <c r="J78" s="18">
        <f t="shared" si="33"/>
        <v>1119190.9400000002</v>
      </c>
      <c r="K78" s="37">
        <f t="shared" si="34"/>
        <v>0.99586398110562369</v>
      </c>
      <c r="L78" s="37">
        <f t="shared" si="35"/>
        <v>-1</v>
      </c>
      <c r="M78" s="37">
        <f t="shared" si="36"/>
        <v>-0.99941758084444621</v>
      </c>
    </row>
    <row r="79" spans="1:13" x14ac:dyDescent="0.2">
      <c r="A79" s="17"/>
      <c r="B79" s="43" t="s">
        <v>181</v>
      </c>
      <c r="C79" s="17" t="s">
        <v>182</v>
      </c>
      <c r="D79" s="18">
        <v>5931936.2199999997</v>
      </c>
      <c r="E79" s="18">
        <v>7509870.8500000006</v>
      </c>
      <c r="F79" s="18">
        <v>66048.399999999994</v>
      </c>
      <c r="G79" s="18">
        <v>3685900.2600000007</v>
      </c>
      <c r="H79" s="18">
        <v>120738.77000000002</v>
      </c>
      <c r="I79" s="18">
        <f t="shared" si="32"/>
        <v>3806639.0300000007</v>
      </c>
      <c r="J79" s="18">
        <f t="shared" si="33"/>
        <v>3703231.82</v>
      </c>
      <c r="K79" s="37">
        <f t="shared" si="34"/>
        <v>0.49311524711506849</v>
      </c>
      <c r="L79" s="37">
        <f t="shared" si="35"/>
        <v>-0.99120512172323172</v>
      </c>
      <c r="M79" s="37">
        <f t="shared" si="36"/>
        <v>-0.46457373473763774</v>
      </c>
    </row>
    <row r="80" spans="1:13" x14ac:dyDescent="0.2">
      <c r="A80" s="17"/>
      <c r="B80" s="43" t="s">
        <v>413</v>
      </c>
      <c r="C80" s="17" t="s">
        <v>414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32"/>
        <v>0</v>
      </c>
      <c r="J80" s="18">
        <f t="shared" si="33"/>
        <v>0</v>
      </c>
      <c r="K80" s="37" t="str">
        <f t="shared" si="34"/>
        <v>NA</v>
      </c>
      <c r="L80" s="37" t="str">
        <f t="shared" si="35"/>
        <v>NA</v>
      </c>
      <c r="M80" s="37" t="str">
        <f t="shared" si="36"/>
        <v>NA</v>
      </c>
    </row>
    <row r="81" spans="1:13" x14ac:dyDescent="0.2">
      <c r="A81" s="17"/>
      <c r="B81" s="43" t="s">
        <v>183</v>
      </c>
      <c r="C81" s="17" t="s">
        <v>184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f t="shared" si="32"/>
        <v>0</v>
      </c>
      <c r="J81" s="18">
        <f t="shared" si="33"/>
        <v>0</v>
      </c>
      <c r="K81" s="37" t="str">
        <f t="shared" si="34"/>
        <v>NA</v>
      </c>
      <c r="L81" s="37" t="str">
        <f t="shared" si="35"/>
        <v>NA</v>
      </c>
      <c r="M81" s="37" t="str">
        <f t="shared" si="36"/>
        <v>NA</v>
      </c>
    </row>
    <row r="82" spans="1:13" x14ac:dyDescent="0.2">
      <c r="A82" s="17"/>
      <c r="B82" s="43" t="s">
        <v>316</v>
      </c>
      <c r="C82" s="17" t="s">
        <v>317</v>
      </c>
      <c r="D82" s="18">
        <v>0</v>
      </c>
      <c r="E82" s="18">
        <v>1000</v>
      </c>
      <c r="F82" s="18">
        <v>0</v>
      </c>
      <c r="G82" s="18">
        <v>0</v>
      </c>
      <c r="H82" s="18">
        <v>0</v>
      </c>
      <c r="I82" s="18">
        <f t="shared" si="32"/>
        <v>0</v>
      </c>
      <c r="J82" s="18">
        <f t="shared" si="33"/>
        <v>1000</v>
      </c>
      <c r="K82" s="37">
        <f t="shared" si="34"/>
        <v>1</v>
      </c>
      <c r="L82" s="37">
        <f t="shared" si="35"/>
        <v>-1</v>
      </c>
      <c r="M82" s="37">
        <f t="shared" si="36"/>
        <v>-1</v>
      </c>
    </row>
    <row r="83" spans="1:13" x14ac:dyDescent="0.2">
      <c r="A83" s="17"/>
      <c r="B83" s="43" t="s">
        <v>185</v>
      </c>
      <c r="C83" s="17" t="s">
        <v>186</v>
      </c>
      <c r="D83" s="18">
        <v>390359</v>
      </c>
      <c r="E83" s="18">
        <v>160997.26</v>
      </c>
      <c r="F83" s="18">
        <v>16979.45</v>
      </c>
      <c r="G83" s="18">
        <v>41599.299999999996</v>
      </c>
      <c r="H83" s="18">
        <v>4098.16</v>
      </c>
      <c r="I83" s="18">
        <f t="shared" si="32"/>
        <v>45697.459999999992</v>
      </c>
      <c r="J83" s="18">
        <f t="shared" si="33"/>
        <v>115299.80000000002</v>
      </c>
      <c r="K83" s="37">
        <f t="shared" si="34"/>
        <v>0.71616001415179376</v>
      </c>
      <c r="L83" s="37">
        <f t="shared" si="35"/>
        <v>-0.89453578278288703</v>
      </c>
      <c r="M83" s="37">
        <f t="shared" si="36"/>
        <v>-0.71812529886872278</v>
      </c>
    </row>
    <row r="84" spans="1:13" x14ac:dyDescent="0.2">
      <c r="A84" s="17"/>
      <c r="B84" s="43" t="s">
        <v>189</v>
      </c>
      <c r="C84" s="17" t="s">
        <v>190</v>
      </c>
      <c r="D84" s="18">
        <v>28000</v>
      </c>
      <c r="E84" s="18">
        <v>0</v>
      </c>
      <c r="F84" s="18">
        <v>0</v>
      </c>
      <c r="G84" s="18">
        <v>579.04</v>
      </c>
      <c r="H84" s="18">
        <v>0</v>
      </c>
      <c r="I84" s="18">
        <f t="shared" si="32"/>
        <v>579.04</v>
      </c>
      <c r="J84" s="18">
        <f t="shared" si="33"/>
        <v>-579.04</v>
      </c>
      <c r="K84" s="37" t="str">
        <f t="shared" si="34"/>
        <v>NA</v>
      </c>
      <c r="L84" s="37" t="str">
        <f t="shared" si="35"/>
        <v>NA</v>
      </c>
      <c r="M84" s="37" t="str">
        <f t="shared" si="36"/>
        <v>NA</v>
      </c>
    </row>
    <row r="85" spans="1:13" x14ac:dyDescent="0.2">
      <c r="A85" s="17"/>
      <c r="B85" s="43" t="s">
        <v>191</v>
      </c>
      <c r="C85" s="17" t="s">
        <v>192</v>
      </c>
      <c r="D85" s="18">
        <v>4507061.71</v>
      </c>
      <c r="E85" s="18">
        <v>11048471.620000001</v>
      </c>
      <c r="F85" s="18">
        <v>594926.37000000023</v>
      </c>
      <c r="G85" s="18">
        <v>2790924.1999999993</v>
      </c>
      <c r="H85" s="18">
        <v>2678586.9600000023</v>
      </c>
      <c r="I85" s="18">
        <f t="shared" si="32"/>
        <v>5469511.160000002</v>
      </c>
      <c r="J85" s="18">
        <f t="shared" si="33"/>
        <v>5578960.459999999</v>
      </c>
      <c r="K85" s="37">
        <f t="shared" si="34"/>
        <v>0.50495314210708886</v>
      </c>
      <c r="L85" s="37">
        <f t="shared" si="35"/>
        <v>-0.94615306166664159</v>
      </c>
      <c r="M85" s="37">
        <f t="shared" si="36"/>
        <v>-0.72442843801972123</v>
      </c>
    </row>
    <row r="86" spans="1:13" x14ac:dyDescent="0.2">
      <c r="A86" s="17"/>
      <c r="B86" s="43" t="s">
        <v>415</v>
      </c>
      <c r="C86" s="17" t="s">
        <v>416</v>
      </c>
      <c r="D86" s="18">
        <v>0.31</v>
      </c>
      <c r="E86" s="18">
        <v>3601953.2800000003</v>
      </c>
      <c r="F86" s="18">
        <v>0</v>
      </c>
      <c r="G86" s="18">
        <v>115554.78</v>
      </c>
      <c r="H86" s="18">
        <v>0</v>
      </c>
      <c r="I86" s="18">
        <f t="shared" si="32"/>
        <v>115554.78</v>
      </c>
      <c r="J86" s="18">
        <f t="shared" si="33"/>
        <v>3486398.5000000005</v>
      </c>
      <c r="K86" s="37">
        <f t="shared" si="34"/>
        <v>0.96791885651554044</v>
      </c>
      <c r="L86" s="37">
        <f t="shared" si="35"/>
        <v>-1</v>
      </c>
      <c r="M86" s="37">
        <f t="shared" si="36"/>
        <v>-0.96500238892604406</v>
      </c>
    </row>
    <row r="87" spans="1:13" x14ac:dyDescent="0.2">
      <c r="A87" s="17"/>
      <c r="B87" s="43" t="s">
        <v>193</v>
      </c>
      <c r="C87" s="17" t="s">
        <v>194</v>
      </c>
      <c r="D87" s="18">
        <v>279552.90000000002</v>
      </c>
      <c r="E87" s="18">
        <v>588332.75</v>
      </c>
      <c r="F87" s="18">
        <v>20692.830000000002</v>
      </c>
      <c r="G87" s="18">
        <v>124738.13000000002</v>
      </c>
      <c r="H87" s="18">
        <v>127760.95999999999</v>
      </c>
      <c r="I87" s="18">
        <f t="shared" si="32"/>
        <v>252499.09000000003</v>
      </c>
      <c r="J87" s="18">
        <f t="shared" si="33"/>
        <v>335833.66</v>
      </c>
      <c r="K87" s="37">
        <f t="shared" si="34"/>
        <v>0.57082265095730256</v>
      </c>
      <c r="L87" s="37">
        <f t="shared" si="35"/>
        <v>-0.96482801611842961</v>
      </c>
      <c r="M87" s="37">
        <f t="shared" si="36"/>
        <v>-0.76870578766862796</v>
      </c>
    </row>
    <row r="88" spans="1:13" x14ac:dyDescent="0.2">
      <c r="A88" s="17"/>
      <c r="B88" s="43" t="s">
        <v>195</v>
      </c>
      <c r="C88" s="17" t="s">
        <v>196</v>
      </c>
      <c r="D88" s="18">
        <v>717408</v>
      </c>
      <c r="E88" s="18">
        <v>486924.91000000003</v>
      </c>
      <c r="F88" s="18">
        <v>2631.39</v>
      </c>
      <c r="G88" s="18">
        <v>113680.83</v>
      </c>
      <c r="H88" s="18">
        <v>27979.489999999998</v>
      </c>
      <c r="I88" s="18">
        <f t="shared" si="32"/>
        <v>141660.32</v>
      </c>
      <c r="J88" s="18">
        <f t="shared" si="33"/>
        <v>345264.59</v>
      </c>
      <c r="K88" s="37">
        <f t="shared" si="34"/>
        <v>0.70907152809249374</v>
      </c>
      <c r="L88" s="37">
        <f t="shared" si="35"/>
        <v>-0.9945959018609255</v>
      </c>
      <c r="M88" s="37">
        <f t="shared" si="36"/>
        <v>-0.74530887953731739</v>
      </c>
    </row>
    <row r="89" spans="1:13" x14ac:dyDescent="0.2">
      <c r="A89" s="17"/>
      <c r="B89" s="43" t="s">
        <v>197</v>
      </c>
      <c r="C89" s="17" t="s">
        <v>198</v>
      </c>
      <c r="D89" s="18">
        <v>1141775.02</v>
      </c>
      <c r="E89" s="18">
        <v>6049519.0999999996</v>
      </c>
      <c r="F89" s="18">
        <v>278795.96999999991</v>
      </c>
      <c r="G89" s="18">
        <v>1194985.0200000005</v>
      </c>
      <c r="H89" s="18">
        <v>634130.01</v>
      </c>
      <c r="I89" s="18">
        <f t="shared" si="32"/>
        <v>1829115.0300000005</v>
      </c>
      <c r="J89" s="18">
        <f t="shared" si="33"/>
        <v>4220404.0699999994</v>
      </c>
      <c r="K89" s="37">
        <f t="shared" si="34"/>
        <v>0.69764290354914316</v>
      </c>
      <c r="L89" s="37">
        <f t="shared" si="35"/>
        <v>-0.95391435825039383</v>
      </c>
      <c r="M89" s="37">
        <f t="shared" si="36"/>
        <v>-0.78450848732452427</v>
      </c>
    </row>
    <row r="90" spans="1:13" x14ac:dyDescent="0.2">
      <c r="A90" s="17"/>
      <c r="B90" s="43" t="s">
        <v>199</v>
      </c>
      <c r="C90" s="17" t="s">
        <v>200</v>
      </c>
      <c r="D90" s="18">
        <v>1308791.48</v>
      </c>
      <c r="E90" s="18">
        <v>32609149.109999999</v>
      </c>
      <c r="F90" s="18">
        <v>111741.99</v>
      </c>
      <c r="G90" s="18">
        <v>2586366.6799999997</v>
      </c>
      <c r="H90" s="18">
        <v>3839999.78</v>
      </c>
      <c r="I90" s="18">
        <f t="shared" si="32"/>
        <v>6426366.459999999</v>
      </c>
      <c r="J90" s="18">
        <f t="shared" si="33"/>
        <v>26182782.649999999</v>
      </c>
      <c r="K90" s="37">
        <f t="shared" si="34"/>
        <v>0.8029275023913679</v>
      </c>
      <c r="L90" s="37">
        <f t="shared" si="35"/>
        <v>-0.99657329329192057</v>
      </c>
      <c r="M90" s="37">
        <f t="shared" si="36"/>
        <v>-0.91347548155523262</v>
      </c>
    </row>
    <row r="91" spans="1:13" x14ac:dyDescent="0.2">
      <c r="A91" s="17"/>
      <c r="B91" s="43" t="s">
        <v>201</v>
      </c>
      <c r="C91" s="17" t="s">
        <v>202</v>
      </c>
      <c r="D91" s="18">
        <v>0</v>
      </c>
      <c r="E91" s="18">
        <v>1282218.04</v>
      </c>
      <c r="F91" s="18">
        <v>0</v>
      </c>
      <c r="G91" s="18">
        <v>9140.73</v>
      </c>
      <c r="H91" s="18">
        <v>0</v>
      </c>
      <c r="I91" s="18">
        <f t="shared" si="32"/>
        <v>9140.73</v>
      </c>
      <c r="J91" s="18">
        <f t="shared" si="33"/>
        <v>1273077.31</v>
      </c>
      <c r="K91" s="37">
        <f t="shared" si="34"/>
        <v>0.99287115785705216</v>
      </c>
      <c r="L91" s="37">
        <f t="shared" si="35"/>
        <v>-1</v>
      </c>
      <c r="M91" s="37">
        <f t="shared" si="36"/>
        <v>-0.99222308129860237</v>
      </c>
    </row>
    <row r="92" spans="1:13" x14ac:dyDescent="0.2">
      <c r="A92" s="17"/>
      <c r="B92" s="43" t="s">
        <v>203</v>
      </c>
      <c r="C92" s="17" t="s">
        <v>204</v>
      </c>
      <c r="D92" s="18">
        <v>11348722.809999999</v>
      </c>
      <c r="E92" s="18">
        <v>11377488.93</v>
      </c>
      <c r="F92" s="18">
        <v>0</v>
      </c>
      <c r="G92" s="18">
        <v>4061.64</v>
      </c>
      <c r="H92" s="18">
        <v>2678.4</v>
      </c>
      <c r="I92" s="18">
        <f t="shared" si="32"/>
        <v>6740.04</v>
      </c>
      <c r="J92" s="18">
        <f t="shared" si="33"/>
        <v>11370748.890000001</v>
      </c>
      <c r="K92" s="37">
        <f t="shared" si="34"/>
        <v>0.99940759863257467</v>
      </c>
      <c r="L92" s="37">
        <f t="shared" si="35"/>
        <v>-1</v>
      </c>
      <c r="M92" s="37">
        <f t="shared" si="36"/>
        <v>-0.99961055730071358</v>
      </c>
    </row>
    <row r="93" spans="1:13" x14ac:dyDescent="0.2">
      <c r="A93" s="17"/>
      <c r="B93" s="43" t="s">
        <v>205</v>
      </c>
      <c r="C93" s="17" t="s">
        <v>206</v>
      </c>
      <c r="D93" s="18">
        <v>511190.23</v>
      </c>
      <c r="E93" s="18">
        <v>3616910.4000000004</v>
      </c>
      <c r="F93" s="18">
        <v>26316.670000000002</v>
      </c>
      <c r="G93" s="18">
        <v>332002.91000000003</v>
      </c>
      <c r="H93" s="18">
        <v>275238.99</v>
      </c>
      <c r="I93" s="18">
        <f t="shared" si="32"/>
        <v>607241.9</v>
      </c>
      <c r="J93" s="18">
        <f t="shared" si="33"/>
        <v>3009668.5000000005</v>
      </c>
      <c r="K93" s="37">
        <f t="shared" si="34"/>
        <v>0.83211032819613118</v>
      </c>
      <c r="L93" s="37">
        <f t="shared" si="35"/>
        <v>-0.99272399172509229</v>
      </c>
      <c r="M93" s="37">
        <f t="shared" si="36"/>
        <v>-0.8998634324125715</v>
      </c>
    </row>
    <row r="94" spans="1:13" x14ac:dyDescent="0.2">
      <c r="A94" s="17"/>
      <c r="B94" s="43" t="s">
        <v>207</v>
      </c>
      <c r="C94" s="17" t="s">
        <v>208</v>
      </c>
      <c r="D94" s="18">
        <v>0</v>
      </c>
      <c r="E94" s="18">
        <v>39000</v>
      </c>
      <c r="F94" s="18">
        <v>0</v>
      </c>
      <c r="G94" s="18">
        <v>0</v>
      </c>
      <c r="H94" s="18">
        <v>0</v>
      </c>
      <c r="I94" s="18">
        <f t="shared" si="32"/>
        <v>0</v>
      </c>
      <c r="J94" s="18">
        <f t="shared" si="33"/>
        <v>39000</v>
      </c>
      <c r="K94" s="37">
        <f t="shared" si="34"/>
        <v>1</v>
      </c>
      <c r="L94" s="37">
        <f t="shared" si="35"/>
        <v>-1</v>
      </c>
      <c r="M94" s="37">
        <f t="shared" si="36"/>
        <v>-1</v>
      </c>
    </row>
    <row r="95" spans="1:13" x14ac:dyDescent="0.2">
      <c r="A95" s="17"/>
      <c r="B95" s="43" t="s">
        <v>211</v>
      </c>
      <c r="C95" s="17" t="s">
        <v>212</v>
      </c>
      <c r="D95" s="18">
        <v>498098</v>
      </c>
      <c r="E95" s="18">
        <v>624949.07000000007</v>
      </c>
      <c r="F95" s="18">
        <v>133337.9</v>
      </c>
      <c r="G95" s="18">
        <v>159525.19</v>
      </c>
      <c r="H95" s="18">
        <v>24119.48</v>
      </c>
      <c r="I95" s="18">
        <f t="shared" si="32"/>
        <v>183644.67</v>
      </c>
      <c r="J95" s="18">
        <f t="shared" si="33"/>
        <v>441304.4</v>
      </c>
      <c r="K95" s="37">
        <f t="shared" si="34"/>
        <v>0.70614458230972321</v>
      </c>
      <c r="L95" s="37">
        <f t="shared" si="35"/>
        <v>-0.78664197388116763</v>
      </c>
      <c r="M95" s="37">
        <f t="shared" si="36"/>
        <v>-0.72153334030883509</v>
      </c>
    </row>
    <row r="96" spans="1:13" x14ac:dyDescent="0.2">
      <c r="A96" s="17"/>
      <c r="B96" s="43" t="s">
        <v>213</v>
      </c>
      <c r="C96" s="17" t="s">
        <v>214</v>
      </c>
      <c r="D96" s="18">
        <v>42282</v>
      </c>
      <c r="E96" s="18">
        <v>385425</v>
      </c>
      <c r="F96" s="18">
        <v>0</v>
      </c>
      <c r="G96" s="18">
        <v>137950</v>
      </c>
      <c r="H96" s="18">
        <v>222726.82</v>
      </c>
      <c r="I96" s="18">
        <f t="shared" si="32"/>
        <v>360676.82</v>
      </c>
      <c r="J96" s="18">
        <f t="shared" si="33"/>
        <v>24748.179999999993</v>
      </c>
      <c r="K96" s="37">
        <f t="shared" si="34"/>
        <v>6.4210105727443706E-2</v>
      </c>
      <c r="L96" s="37">
        <f t="shared" si="35"/>
        <v>-1</v>
      </c>
      <c r="M96" s="37">
        <f t="shared" si="36"/>
        <v>-0.60954554299563057</v>
      </c>
    </row>
    <row r="97" spans="1:13" x14ac:dyDescent="0.2">
      <c r="A97" s="17"/>
      <c r="B97" s="43" t="s">
        <v>215</v>
      </c>
      <c r="C97" s="17" t="s">
        <v>216</v>
      </c>
      <c r="D97" s="18">
        <v>85434</v>
      </c>
      <c r="E97" s="18">
        <v>107858</v>
      </c>
      <c r="F97" s="18">
        <v>10890</v>
      </c>
      <c r="G97" s="18">
        <v>11129.85</v>
      </c>
      <c r="H97" s="18">
        <v>53633.07</v>
      </c>
      <c r="I97" s="18">
        <f t="shared" si="32"/>
        <v>64762.92</v>
      </c>
      <c r="J97" s="18">
        <f t="shared" si="33"/>
        <v>43095.08</v>
      </c>
      <c r="K97" s="37">
        <f t="shared" si="34"/>
        <v>0.39955385785013631</v>
      </c>
      <c r="L97" s="37">
        <f t="shared" si="35"/>
        <v>-0.89903391496226515</v>
      </c>
      <c r="M97" s="37">
        <f t="shared" si="36"/>
        <v>-0.88742926305462222</v>
      </c>
    </row>
    <row r="98" spans="1:13" x14ac:dyDescent="0.2">
      <c r="A98" s="17"/>
      <c r="B98" s="43" t="s">
        <v>217</v>
      </c>
      <c r="C98" s="17" t="s">
        <v>218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32"/>
        <v>0</v>
      </c>
      <c r="J98" s="18">
        <f t="shared" si="33"/>
        <v>0</v>
      </c>
      <c r="K98" s="37" t="str">
        <f t="shared" si="34"/>
        <v>NA</v>
      </c>
      <c r="L98" s="37" t="str">
        <f t="shared" si="35"/>
        <v>NA</v>
      </c>
      <c r="M98" s="37" t="str">
        <f t="shared" si="36"/>
        <v>NA</v>
      </c>
    </row>
    <row r="99" spans="1:13" x14ac:dyDescent="0.2">
      <c r="A99" s="74" t="s">
        <v>219</v>
      </c>
      <c r="B99" s="75"/>
      <c r="C99" s="74"/>
      <c r="D99" s="59">
        <v>122237672.84999999</v>
      </c>
      <c r="E99" s="59">
        <v>262636262.34999996</v>
      </c>
      <c r="F99" s="59">
        <v>5209104.9699999988</v>
      </c>
      <c r="G99" s="59">
        <v>48254211.939999975</v>
      </c>
      <c r="H99" s="59">
        <v>8762756.4900000039</v>
      </c>
      <c r="I99" s="59">
        <f t="shared" si="32"/>
        <v>57016968.429999977</v>
      </c>
      <c r="J99" s="59">
        <f t="shared" si="33"/>
        <v>205619293.91999999</v>
      </c>
      <c r="K99" s="60">
        <f t="shared" si="34"/>
        <v>0.78290519397501623</v>
      </c>
      <c r="L99" s="60">
        <f t="shared" si="35"/>
        <v>-0.9801660862693129</v>
      </c>
      <c r="M99" s="60">
        <f t="shared" si="36"/>
        <v>-0.79956705898499103</v>
      </c>
    </row>
    <row r="100" spans="1:13" x14ac:dyDescent="0.2">
      <c r="A100" s="17" t="s">
        <v>220</v>
      </c>
      <c r="B100" s="43" t="s">
        <v>110</v>
      </c>
      <c r="C100" s="17" t="s">
        <v>111</v>
      </c>
      <c r="F100" s="18">
        <v>0</v>
      </c>
      <c r="G100" s="18">
        <v>0</v>
      </c>
      <c r="H100" s="18">
        <v>0</v>
      </c>
      <c r="I100" s="18">
        <f t="shared" si="32"/>
        <v>0</v>
      </c>
      <c r="J100" s="18">
        <f t="shared" si="33"/>
        <v>0</v>
      </c>
      <c r="K100" s="37" t="str">
        <f t="shared" si="34"/>
        <v>NA</v>
      </c>
      <c r="L100" s="37" t="str">
        <f t="shared" si="35"/>
        <v>NA</v>
      </c>
      <c r="M100" s="37" t="str">
        <f t="shared" si="36"/>
        <v>NA</v>
      </c>
    </row>
    <row r="101" spans="1:13" x14ac:dyDescent="0.2">
      <c r="A101" s="17"/>
      <c r="B101" s="43" t="s">
        <v>112</v>
      </c>
      <c r="C101" s="17" t="s">
        <v>113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2"/>
        <v>0</v>
      </c>
      <c r="J101" s="18">
        <f t="shared" si="33"/>
        <v>0</v>
      </c>
      <c r="K101" s="37" t="str">
        <f t="shared" si="34"/>
        <v>NA</v>
      </c>
      <c r="L101" s="37" t="str">
        <f t="shared" si="35"/>
        <v>NA</v>
      </c>
      <c r="M101" s="37" t="str">
        <f t="shared" si="36"/>
        <v>NA</v>
      </c>
    </row>
    <row r="102" spans="1:13" x14ac:dyDescent="0.2">
      <c r="A102" s="17"/>
      <c r="B102" s="43" t="s">
        <v>114</v>
      </c>
      <c r="C102" s="17" t="s">
        <v>113</v>
      </c>
      <c r="D102" s="18">
        <v>0</v>
      </c>
      <c r="E102" s="18">
        <v>1642.5</v>
      </c>
      <c r="F102" s="18">
        <v>180</v>
      </c>
      <c r="G102" s="18">
        <v>3262.5</v>
      </c>
      <c r="H102" s="18">
        <v>0</v>
      </c>
      <c r="I102" s="18">
        <f t="shared" si="32"/>
        <v>3262.5</v>
      </c>
      <c r="J102" s="18">
        <f t="shared" si="33"/>
        <v>-1620</v>
      </c>
      <c r="K102" s="37">
        <f t="shared" si="34"/>
        <v>-0.98630136986301364</v>
      </c>
      <c r="L102" s="37">
        <f t="shared" si="35"/>
        <v>-0.8904109589041096</v>
      </c>
      <c r="M102" s="37">
        <f t="shared" si="36"/>
        <v>1.1668742216687422</v>
      </c>
    </row>
    <row r="103" spans="1:13" x14ac:dyDescent="0.2">
      <c r="A103" s="17"/>
      <c r="B103" s="43" t="s">
        <v>117</v>
      </c>
      <c r="C103" s="17" t="s">
        <v>118</v>
      </c>
      <c r="D103" s="18">
        <v>0</v>
      </c>
      <c r="E103" s="18">
        <v>1960</v>
      </c>
      <c r="F103" s="18">
        <v>0</v>
      </c>
      <c r="G103" s="18">
        <v>0</v>
      </c>
      <c r="H103" s="18">
        <v>0</v>
      </c>
      <c r="I103" s="18">
        <f t="shared" si="32"/>
        <v>0</v>
      </c>
      <c r="J103" s="18">
        <f t="shared" si="33"/>
        <v>1960</v>
      </c>
      <c r="K103" s="37">
        <f t="shared" si="34"/>
        <v>1</v>
      </c>
      <c r="L103" s="37">
        <f t="shared" si="35"/>
        <v>-1</v>
      </c>
      <c r="M103" s="37">
        <f t="shared" si="36"/>
        <v>-1</v>
      </c>
    </row>
    <row r="104" spans="1:13" x14ac:dyDescent="0.2">
      <c r="A104" s="17"/>
      <c r="B104" s="43" t="s">
        <v>125</v>
      </c>
      <c r="C104" s="17" t="s">
        <v>126</v>
      </c>
      <c r="D104" s="18">
        <v>73571.930000000008</v>
      </c>
      <c r="E104" s="18">
        <v>0</v>
      </c>
      <c r="F104" s="18">
        <v>0</v>
      </c>
      <c r="G104" s="18">
        <v>0</v>
      </c>
      <c r="H104" s="18">
        <v>0</v>
      </c>
      <c r="I104" s="18">
        <f t="shared" si="32"/>
        <v>0</v>
      </c>
      <c r="J104" s="18">
        <f t="shared" si="33"/>
        <v>0</v>
      </c>
      <c r="K104" s="37" t="str">
        <f t="shared" si="34"/>
        <v>NA</v>
      </c>
      <c r="L104" s="37" t="str">
        <f t="shared" si="35"/>
        <v>NA</v>
      </c>
      <c r="M104" s="37" t="str">
        <f t="shared" si="36"/>
        <v>NA</v>
      </c>
    </row>
    <row r="105" spans="1:13" x14ac:dyDescent="0.2">
      <c r="A105" s="17"/>
      <c r="B105" s="43" t="s">
        <v>127</v>
      </c>
      <c r="C105" s="17" t="s">
        <v>128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32"/>
        <v>0</v>
      </c>
      <c r="J105" s="18">
        <f t="shared" si="33"/>
        <v>0</v>
      </c>
      <c r="K105" s="37" t="str">
        <f t="shared" si="34"/>
        <v>NA</v>
      </c>
      <c r="L105" s="37" t="str">
        <f t="shared" si="35"/>
        <v>NA</v>
      </c>
      <c r="M105" s="37" t="str">
        <f t="shared" si="36"/>
        <v>NA</v>
      </c>
    </row>
    <row r="106" spans="1:13" x14ac:dyDescent="0.2">
      <c r="A106" s="17"/>
      <c r="B106" s="43" t="s">
        <v>129</v>
      </c>
      <c r="C106" s="17" t="s">
        <v>130</v>
      </c>
      <c r="D106" s="18">
        <v>0</v>
      </c>
      <c r="E106" s="18">
        <v>0</v>
      </c>
      <c r="F106" s="18">
        <v>420</v>
      </c>
      <c r="G106" s="18">
        <v>1330</v>
      </c>
      <c r="H106" s="18">
        <v>0</v>
      </c>
      <c r="I106" s="18">
        <f t="shared" si="32"/>
        <v>1330</v>
      </c>
      <c r="J106" s="18">
        <f t="shared" si="33"/>
        <v>-1330</v>
      </c>
      <c r="K106" s="37" t="str">
        <f t="shared" si="34"/>
        <v>NA</v>
      </c>
      <c r="L106" s="37" t="str">
        <f t="shared" si="35"/>
        <v>NA</v>
      </c>
      <c r="M106" s="37" t="str">
        <f t="shared" si="36"/>
        <v>NA</v>
      </c>
    </row>
    <row r="107" spans="1:13" x14ac:dyDescent="0.2">
      <c r="A107" s="17"/>
      <c r="B107" s="43" t="s">
        <v>221</v>
      </c>
      <c r="C107" s="17" t="s">
        <v>222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32"/>
        <v>0</v>
      </c>
      <c r="J107" s="18">
        <f t="shared" si="33"/>
        <v>0</v>
      </c>
      <c r="K107" s="37" t="str">
        <f t="shared" si="34"/>
        <v>NA</v>
      </c>
      <c r="L107" s="37" t="str">
        <f t="shared" si="35"/>
        <v>NA</v>
      </c>
      <c r="M107" s="37" t="str">
        <f t="shared" si="36"/>
        <v>NA</v>
      </c>
    </row>
    <row r="108" spans="1:13" x14ac:dyDescent="0.2">
      <c r="A108" s="17"/>
      <c r="B108" s="43" t="s">
        <v>223</v>
      </c>
      <c r="C108" s="17" t="s">
        <v>224</v>
      </c>
      <c r="D108" s="18">
        <v>68006</v>
      </c>
      <c r="E108" s="18">
        <v>73174</v>
      </c>
      <c r="F108" s="18">
        <v>6014.5</v>
      </c>
      <c r="G108" s="18">
        <v>54130.5</v>
      </c>
      <c r="H108" s="18">
        <v>0</v>
      </c>
      <c r="I108" s="18">
        <f t="shared" si="32"/>
        <v>54130.5</v>
      </c>
      <c r="J108" s="18">
        <f t="shared" si="33"/>
        <v>19043.5</v>
      </c>
      <c r="K108" s="37">
        <f t="shared" si="34"/>
        <v>0.26024954218711566</v>
      </c>
      <c r="L108" s="37">
        <f t="shared" si="35"/>
        <v>-0.91780550468745725</v>
      </c>
      <c r="M108" s="37">
        <f t="shared" si="36"/>
        <v>-0.19299950056776241</v>
      </c>
    </row>
    <row r="109" spans="1:13" x14ac:dyDescent="0.2">
      <c r="A109" s="17"/>
      <c r="B109" s="43" t="s">
        <v>133</v>
      </c>
      <c r="C109" s="17" t="s">
        <v>134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32"/>
        <v>0</v>
      </c>
      <c r="J109" s="18">
        <f t="shared" si="33"/>
        <v>0</v>
      </c>
      <c r="K109" s="37" t="str">
        <f t="shared" si="34"/>
        <v>NA</v>
      </c>
      <c r="L109" s="37" t="str">
        <f t="shared" si="35"/>
        <v>NA</v>
      </c>
      <c r="M109" s="37" t="str">
        <f t="shared" si="36"/>
        <v>NA</v>
      </c>
    </row>
    <row r="110" spans="1:13" x14ac:dyDescent="0.2">
      <c r="A110" s="17"/>
      <c r="B110" s="43" t="s">
        <v>263</v>
      </c>
      <c r="C110" s="17" t="s">
        <v>264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32"/>
        <v>0</v>
      </c>
      <c r="J110" s="18">
        <f t="shared" si="33"/>
        <v>0</v>
      </c>
      <c r="K110" s="37" t="str">
        <f t="shared" si="34"/>
        <v>NA</v>
      </c>
      <c r="L110" s="37" t="str">
        <f t="shared" si="35"/>
        <v>NA</v>
      </c>
      <c r="M110" s="37" t="str">
        <f t="shared" si="36"/>
        <v>NA</v>
      </c>
    </row>
    <row r="111" spans="1:13" x14ac:dyDescent="0.2">
      <c r="A111" s="17"/>
      <c r="B111" s="43" t="s">
        <v>225</v>
      </c>
      <c r="C111" s="17" t="s">
        <v>226</v>
      </c>
      <c r="D111" s="18">
        <v>1253849.07</v>
      </c>
      <c r="E111" s="18">
        <v>979311</v>
      </c>
      <c r="F111" s="18">
        <v>88638.02</v>
      </c>
      <c r="G111" s="18">
        <v>833150.12</v>
      </c>
      <c r="H111" s="18">
        <v>0</v>
      </c>
      <c r="I111" s="18">
        <f t="shared" si="32"/>
        <v>833150.12</v>
      </c>
      <c r="J111" s="18">
        <f t="shared" si="33"/>
        <v>146160.88</v>
      </c>
      <c r="K111" s="37">
        <f t="shared" si="34"/>
        <v>0.1492486860660199</v>
      </c>
      <c r="L111" s="37">
        <f t="shared" si="35"/>
        <v>-0.90948940632750985</v>
      </c>
      <c r="M111" s="37">
        <f t="shared" si="36"/>
        <v>-7.1907657526567151E-2</v>
      </c>
    </row>
    <row r="112" spans="1:13" x14ac:dyDescent="0.2">
      <c r="A112" s="17"/>
      <c r="B112" s="43" t="s">
        <v>135</v>
      </c>
      <c r="C112" s="17" t="s">
        <v>136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f t="shared" si="32"/>
        <v>0</v>
      </c>
      <c r="J112" s="18">
        <f t="shared" si="33"/>
        <v>0</v>
      </c>
      <c r="K112" s="37" t="str">
        <f t="shared" si="34"/>
        <v>NA</v>
      </c>
      <c r="L112" s="37" t="str">
        <f t="shared" si="35"/>
        <v>NA</v>
      </c>
      <c r="M112" s="37" t="str">
        <f t="shared" si="36"/>
        <v>NA</v>
      </c>
    </row>
    <row r="113" spans="1:13" x14ac:dyDescent="0.2">
      <c r="A113" s="17"/>
      <c r="B113" s="43" t="s">
        <v>137</v>
      </c>
      <c r="C113" s="17" t="s">
        <v>138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f t="shared" si="32"/>
        <v>0</v>
      </c>
      <c r="J113" s="18">
        <f t="shared" si="33"/>
        <v>0</v>
      </c>
      <c r="K113" s="37" t="str">
        <f t="shared" si="34"/>
        <v>NA</v>
      </c>
      <c r="L113" s="37" t="str">
        <f t="shared" si="35"/>
        <v>NA</v>
      </c>
      <c r="M113" s="37" t="str">
        <f t="shared" si="36"/>
        <v>NA</v>
      </c>
    </row>
    <row r="114" spans="1:13" x14ac:dyDescent="0.2">
      <c r="A114" s="17"/>
      <c r="B114" s="43" t="s">
        <v>227</v>
      </c>
      <c r="C114" s="17" t="s">
        <v>228</v>
      </c>
      <c r="D114" s="18">
        <v>0</v>
      </c>
      <c r="E114" s="18">
        <v>71748</v>
      </c>
      <c r="F114" s="18">
        <v>0</v>
      </c>
      <c r="G114" s="18">
        <v>0</v>
      </c>
      <c r="H114" s="18">
        <v>0</v>
      </c>
      <c r="I114" s="18">
        <f t="shared" si="32"/>
        <v>0</v>
      </c>
      <c r="J114" s="18">
        <f t="shared" si="33"/>
        <v>71748</v>
      </c>
      <c r="K114" s="37">
        <f t="shared" si="34"/>
        <v>1</v>
      </c>
      <c r="L114" s="37">
        <f t="shared" si="35"/>
        <v>-1</v>
      </c>
      <c r="M114" s="37">
        <f t="shared" si="36"/>
        <v>-1</v>
      </c>
    </row>
    <row r="115" spans="1:13" x14ac:dyDescent="0.2">
      <c r="A115" s="17"/>
      <c r="B115" s="43" t="s">
        <v>229</v>
      </c>
      <c r="C115" s="17" t="s">
        <v>230</v>
      </c>
      <c r="D115" s="18">
        <v>369497.04</v>
      </c>
      <c r="E115" s="18">
        <v>146669</v>
      </c>
      <c r="F115" s="18">
        <v>10527.6</v>
      </c>
      <c r="G115" s="18">
        <v>94023.420000000013</v>
      </c>
      <c r="H115" s="18">
        <v>0</v>
      </c>
      <c r="I115" s="18">
        <f t="shared" si="32"/>
        <v>94023.420000000013</v>
      </c>
      <c r="J115" s="18">
        <f t="shared" si="33"/>
        <v>52645.579999999987</v>
      </c>
      <c r="K115" s="37">
        <f t="shared" si="34"/>
        <v>0.35894142593186007</v>
      </c>
      <c r="L115" s="37">
        <f t="shared" si="35"/>
        <v>-0.92822205101282473</v>
      </c>
      <c r="M115" s="37">
        <f t="shared" si="36"/>
        <v>-0.30066337374384727</v>
      </c>
    </row>
    <row r="116" spans="1:13" x14ac:dyDescent="0.2">
      <c r="A116" s="17"/>
      <c r="B116" s="43" t="s">
        <v>231</v>
      </c>
      <c r="C116" s="17" t="s">
        <v>232</v>
      </c>
      <c r="D116" s="18">
        <v>500193.88</v>
      </c>
      <c r="E116" s="18">
        <v>1285486</v>
      </c>
      <c r="F116" s="18">
        <v>97148.800000000003</v>
      </c>
      <c r="G116" s="18">
        <v>1021636.8000000002</v>
      </c>
      <c r="H116" s="18">
        <v>0</v>
      </c>
      <c r="I116" s="18">
        <f t="shared" si="32"/>
        <v>1021636.8000000002</v>
      </c>
      <c r="J116" s="18">
        <f t="shared" si="33"/>
        <v>263849.19999999984</v>
      </c>
      <c r="K116" s="37">
        <f t="shared" si="34"/>
        <v>0.20525248816400943</v>
      </c>
      <c r="L116" s="37">
        <f t="shared" si="35"/>
        <v>-0.92442640371034768</v>
      </c>
      <c r="M116" s="37">
        <f t="shared" si="36"/>
        <v>-0.13300271436073746</v>
      </c>
    </row>
    <row r="117" spans="1:13" x14ac:dyDescent="0.2">
      <c r="A117" s="17"/>
      <c r="B117" s="43" t="s">
        <v>417</v>
      </c>
      <c r="C117" s="17" t="s">
        <v>418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f t="shared" si="32"/>
        <v>0</v>
      </c>
      <c r="J117" s="18">
        <f t="shared" si="33"/>
        <v>0</v>
      </c>
      <c r="K117" s="37" t="str">
        <f t="shared" si="34"/>
        <v>NA</v>
      </c>
      <c r="L117" s="37" t="str">
        <f t="shared" si="35"/>
        <v>NA</v>
      </c>
      <c r="M117" s="37" t="str">
        <f t="shared" si="36"/>
        <v>NA</v>
      </c>
    </row>
    <row r="118" spans="1:13" x14ac:dyDescent="0.2">
      <c r="A118" s="17"/>
      <c r="B118" s="43" t="s">
        <v>386</v>
      </c>
      <c r="C118" s="17" t="s">
        <v>387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f t="shared" si="32"/>
        <v>0</v>
      </c>
      <c r="J118" s="18">
        <f t="shared" si="33"/>
        <v>0</v>
      </c>
      <c r="K118" s="37" t="str">
        <f t="shared" si="34"/>
        <v>NA</v>
      </c>
      <c r="L118" s="37" t="str">
        <f t="shared" si="35"/>
        <v>NA</v>
      </c>
      <c r="M118" s="37" t="str">
        <f t="shared" si="36"/>
        <v>NA</v>
      </c>
    </row>
    <row r="119" spans="1:13" x14ac:dyDescent="0.2">
      <c r="A119" s="17"/>
      <c r="B119" s="43" t="s">
        <v>141</v>
      </c>
      <c r="C119" s="17" t="s">
        <v>142</v>
      </c>
      <c r="D119" s="18">
        <v>350991.35</v>
      </c>
      <c r="E119" s="18">
        <v>0</v>
      </c>
      <c r="F119" s="18">
        <v>21571.8</v>
      </c>
      <c r="G119" s="18">
        <v>222308.74999999997</v>
      </c>
      <c r="H119" s="18">
        <v>0</v>
      </c>
      <c r="I119" s="18">
        <f t="shared" si="32"/>
        <v>222308.74999999997</v>
      </c>
      <c r="J119" s="18">
        <f t="shared" si="33"/>
        <v>-222308.74999999997</v>
      </c>
      <c r="K119" s="37" t="str">
        <f t="shared" si="34"/>
        <v>NA</v>
      </c>
      <c r="L119" s="37" t="str">
        <f t="shared" si="35"/>
        <v>NA</v>
      </c>
      <c r="M119" s="37" t="str">
        <f t="shared" si="36"/>
        <v>NA</v>
      </c>
    </row>
    <row r="120" spans="1:13" x14ac:dyDescent="0.2">
      <c r="A120" s="17"/>
      <c r="B120" s="43" t="s">
        <v>233</v>
      </c>
      <c r="C120" s="17" t="s">
        <v>234</v>
      </c>
      <c r="D120" s="18">
        <v>333659</v>
      </c>
      <c r="E120" s="18">
        <v>2922160.81</v>
      </c>
      <c r="F120" s="18">
        <v>27309.11</v>
      </c>
      <c r="G120" s="18">
        <v>244951.93</v>
      </c>
      <c r="H120" s="18">
        <v>0</v>
      </c>
      <c r="I120" s="18">
        <f t="shared" si="32"/>
        <v>244951.93</v>
      </c>
      <c r="J120" s="18">
        <f t="shared" si="33"/>
        <v>2677208.88</v>
      </c>
      <c r="K120" s="37">
        <f t="shared" si="34"/>
        <v>0.91617438398265283</v>
      </c>
      <c r="L120" s="37">
        <f t="shared" si="35"/>
        <v>-0.99065448078471774</v>
      </c>
      <c r="M120" s="37">
        <f t="shared" si="36"/>
        <v>-0.90855387343562133</v>
      </c>
    </row>
    <row r="121" spans="1:13" x14ac:dyDescent="0.2">
      <c r="A121" s="17"/>
      <c r="B121" s="43" t="s">
        <v>143</v>
      </c>
      <c r="C121" s="17" t="s">
        <v>144</v>
      </c>
      <c r="D121" s="18">
        <v>3324719.61</v>
      </c>
      <c r="E121" s="18">
        <v>13700878.459999992</v>
      </c>
      <c r="F121" s="18">
        <v>944085.65</v>
      </c>
      <c r="G121" s="18">
        <v>8113249.7600000007</v>
      </c>
      <c r="H121" s="18">
        <v>0</v>
      </c>
      <c r="I121" s="18">
        <f t="shared" si="32"/>
        <v>8113249.7600000007</v>
      </c>
      <c r="J121" s="18">
        <f t="shared" si="33"/>
        <v>5587628.6999999909</v>
      </c>
      <c r="K121" s="37">
        <f t="shared" si="34"/>
        <v>0.40782995895578467</v>
      </c>
      <c r="L121" s="37">
        <f t="shared" si="35"/>
        <v>-0.93109305707978662</v>
      </c>
      <c r="M121" s="37">
        <f t="shared" si="36"/>
        <v>-0.35399631886085597</v>
      </c>
    </row>
    <row r="122" spans="1:13" x14ac:dyDescent="0.2">
      <c r="A122" s="17"/>
      <c r="B122" s="43" t="s">
        <v>145</v>
      </c>
      <c r="C122" s="17" t="s">
        <v>146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f t="shared" si="32"/>
        <v>0</v>
      </c>
      <c r="J122" s="18">
        <f t="shared" si="33"/>
        <v>0</v>
      </c>
      <c r="K122" s="37" t="str">
        <f t="shared" si="34"/>
        <v>NA</v>
      </c>
      <c r="L122" s="37" t="str">
        <f t="shared" si="35"/>
        <v>NA</v>
      </c>
      <c r="M122" s="37" t="str">
        <f t="shared" si="36"/>
        <v>NA</v>
      </c>
    </row>
    <row r="123" spans="1:13" x14ac:dyDescent="0.2">
      <c r="A123" s="17"/>
      <c r="B123" s="43" t="s">
        <v>147</v>
      </c>
      <c r="C123" s="17" t="s">
        <v>148</v>
      </c>
      <c r="D123" s="18">
        <v>0</v>
      </c>
      <c r="E123" s="18">
        <v>67964</v>
      </c>
      <c r="F123" s="18">
        <v>0</v>
      </c>
      <c r="G123" s="18">
        <v>0</v>
      </c>
      <c r="H123" s="18">
        <v>0</v>
      </c>
      <c r="I123" s="18">
        <f t="shared" si="32"/>
        <v>0</v>
      </c>
      <c r="J123" s="18">
        <f t="shared" si="33"/>
        <v>67964</v>
      </c>
      <c r="K123" s="37">
        <f t="shared" si="34"/>
        <v>1</v>
      </c>
      <c r="L123" s="37">
        <f t="shared" si="35"/>
        <v>-1</v>
      </c>
      <c r="M123" s="37">
        <f t="shared" si="36"/>
        <v>-1</v>
      </c>
    </row>
    <row r="124" spans="1:13" x14ac:dyDescent="0.2">
      <c r="A124" s="17"/>
      <c r="B124" s="43" t="s">
        <v>149</v>
      </c>
      <c r="C124" s="17" t="s">
        <v>150</v>
      </c>
      <c r="D124" s="18">
        <v>621810</v>
      </c>
      <c r="E124" s="18">
        <v>1496905.06</v>
      </c>
      <c r="F124" s="18">
        <v>207583.51</v>
      </c>
      <c r="G124" s="18">
        <v>1489251.26</v>
      </c>
      <c r="H124" s="18">
        <v>0</v>
      </c>
      <c r="I124" s="18">
        <f t="shared" si="32"/>
        <v>1489251.26</v>
      </c>
      <c r="J124" s="18">
        <f t="shared" si="33"/>
        <v>7653.8000000000466</v>
      </c>
      <c r="K124" s="37">
        <f t="shared" si="34"/>
        <v>5.1130831236551808E-3</v>
      </c>
      <c r="L124" s="37">
        <f t="shared" si="35"/>
        <v>-0.86132486585354984</v>
      </c>
      <c r="M124" s="37">
        <f t="shared" si="36"/>
        <v>8.5331182046921653E-2</v>
      </c>
    </row>
    <row r="125" spans="1:13" x14ac:dyDescent="0.2">
      <c r="A125" s="17"/>
      <c r="B125" s="43" t="s">
        <v>151</v>
      </c>
      <c r="C125" s="17" t="s">
        <v>152</v>
      </c>
      <c r="D125" s="18">
        <v>744373.02999999991</v>
      </c>
      <c r="E125" s="18">
        <v>2052723.3399999999</v>
      </c>
      <c r="F125" s="18">
        <v>221797.58</v>
      </c>
      <c r="G125" s="18">
        <v>1975889.62</v>
      </c>
      <c r="H125" s="18">
        <v>0</v>
      </c>
      <c r="I125" s="18">
        <f t="shared" si="32"/>
        <v>1975889.62</v>
      </c>
      <c r="J125" s="18">
        <f t="shared" si="33"/>
        <v>76833.719999999739</v>
      </c>
      <c r="K125" s="37">
        <f t="shared" si="34"/>
        <v>3.7430139026918136E-2</v>
      </c>
      <c r="L125" s="37">
        <f t="shared" si="35"/>
        <v>-0.89194959901415649</v>
      </c>
      <c r="M125" s="37">
        <f t="shared" si="36"/>
        <v>5.0076211970634762E-2</v>
      </c>
    </row>
    <row r="126" spans="1:13" x14ac:dyDescent="0.2">
      <c r="A126" s="17"/>
      <c r="B126" s="43" t="s">
        <v>419</v>
      </c>
      <c r="C126" s="17" t="s">
        <v>420</v>
      </c>
      <c r="D126" s="18">
        <v>0</v>
      </c>
      <c r="E126" s="18">
        <v>4972</v>
      </c>
      <c r="F126" s="18">
        <v>0</v>
      </c>
      <c r="G126" s="18">
        <v>0</v>
      </c>
      <c r="H126" s="18">
        <v>0</v>
      </c>
      <c r="I126" s="18">
        <f t="shared" si="32"/>
        <v>0</v>
      </c>
      <c r="J126" s="18">
        <f t="shared" si="33"/>
        <v>4972</v>
      </c>
      <c r="K126" s="37">
        <f t="shared" si="34"/>
        <v>1</v>
      </c>
      <c r="L126" s="37">
        <f t="shared" si="35"/>
        <v>-1</v>
      </c>
      <c r="M126" s="37">
        <f t="shared" si="36"/>
        <v>-1</v>
      </c>
    </row>
    <row r="127" spans="1:13" x14ac:dyDescent="0.2">
      <c r="A127" s="17"/>
      <c r="B127" s="43" t="s">
        <v>163</v>
      </c>
      <c r="C127" s="17" t="s">
        <v>164</v>
      </c>
      <c r="D127" s="18">
        <v>161561.45000000001</v>
      </c>
      <c r="E127" s="18">
        <v>622467.23000000021</v>
      </c>
      <c r="F127" s="18">
        <v>43848.459999999934</v>
      </c>
      <c r="G127" s="18">
        <v>387316.37</v>
      </c>
      <c r="H127" s="18">
        <v>0</v>
      </c>
      <c r="I127" s="18">
        <f t="shared" si="32"/>
        <v>387316.37</v>
      </c>
      <c r="J127" s="18">
        <f t="shared" si="33"/>
        <v>235150.86000000022</v>
      </c>
      <c r="K127" s="37">
        <f t="shared" si="34"/>
        <v>0.37777227244557138</v>
      </c>
      <c r="L127" s="37">
        <f t="shared" si="35"/>
        <v>-0.92955699852665341</v>
      </c>
      <c r="M127" s="37">
        <f t="shared" si="36"/>
        <v>-0.3212061153951688</v>
      </c>
    </row>
    <row r="128" spans="1:13" x14ac:dyDescent="0.2">
      <c r="A128" s="17"/>
      <c r="B128" s="43" t="s">
        <v>165</v>
      </c>
      <c r="C128" s="17" t="s">
        <v>166</v>
      </c>
      <c r="D128" s="18">
        <v>37733652.060000002</v>
      </c>
      <c r="E128" s="18">
        <v>18531080.920000002</v>
      </c>
      <c r="F128" s="18">
        <v>532473.26</v>
      </c>
      <c r="G128" s="18">
        <v>3436968.82</v>
      </c>
      <c r="H128" s="18">
        <v>2353410.8299999996</v>
      </c>
      <c r="I128" s="18">
        <f t="shared" si="32"/>
        <v>5790379.6499999994</v>
      </c>
      <c r="J128" s="18">
        <f t="shared" si="33"/>
        <v>12740701.270000003</v>
      </c>
      <c r="K128" s="37">
        <f t="shared" si="34"/>
        <v>0.68753146807801013</v>
      </c>
      <c r="L128" s="37">
        <f t="shared" si="35"/>
        <v>-0.97126593627761237</v>
      </c>
      <c r="M128" s="37">
        <f t="shared" si="36"/>
        <v>-0.79766854685403366</v>
      </c>
    </row>
    <row r="129" spans="1:13" x14ac:dyDescent="0.2">
      <c r="A129" s="17"/>
      <c r="B129" s="43" t="s">
        <v>173</v>
      </c>
      <c r="C129" s="17" t="s">
        <v>174</v>
      </c>
      <c r="D129" s="18">
        <v>0</v>
      </c>
      <c r="E129" s="18">
        <v>0</v>
      </c>
      <c r="F129" s="18">
        <v>0</v>
      </c>
      <c r="G129" s="18">
        <v>2500</v>
      </c>
      <c r="H129" s="18">
        <v>0</v>
      </c>
      <c r="I129" s="18">
        <f t="shared" si="32"/>
        <v>2500</v>
      </c>
      <c r="J129" s="18">
        <f t="shared" si="33"/>
        <v>-2500</v>
      </c>
      <c r="K129" s="37" t="str">
        <f t="shared" si="34"/>
        <v>NA</v>
      </c>
      <c r="L129" s="37" t="str">
        <f t="shared" si="35"/>
        <v>NA</v>
      </c>
      <c r="M129" s="37" t="str">
        <f t="shared" si="36"/>
        <v>NA</v>
      </c>
    </row>
    <row r="130" spans="1:13" x14ac:dyDescent="0.2">
      <c r="A130" s="17"/>
      <c r="B130" s="43" t="s">
        <v>243</v>
      </c>
      <c r="C130" s="17" t="s">
        <v>244</v>
      </c>
      <c r="D130" s="18">
        <v>0</v>
      </c>
      <c r="E130" s="18">
        <v>1250</v>
      </c>
      <c r="F130" s="18">
        <v>1225</v>
      </c>
      <c r="G130" s="18">
        <v>1225</v>
      </c>
      <c r="H130" s="18">
        <v>0</v>
      </c>
      <c r="I130" s="18">
        <f t="shared" si="32"/>
        <v>1225</v>
      </c>
      <c r="J130" s="18">
        <f t="shared" si="33"/>
        <v>25</v>
      </c>
      <c r="K130" s="37">
        <f t="shared" si="34"/>
        <v>0.02</v>
      </c>
      <c r="L130" s="37">
        <f t="shared" si="35"/>
        <v>-0.02</v>
      </c>
      <c r="M130" s="37">
        <f t="shared" si="36"/>
        <v>6.9090909090908953E-2</v>
      </c>
    </row>
    <row r="131" spans="1:13" x14ac:dyDescent="0.2">
      <c r="A131" s="17"/>
      <c r="B131" s="43" t="s">
        <v>179</v>
      </c>
      <c r="C131" s="17" t="s">
        <v>180</v>
      </c>
      <c r="D131" s="18">
        <v>82727</v>
      </c>
      <c r="E131" s="18">
        <v>95982</v>
      </c>
      <c r="F131" s="18">
        <v>6660</v>
      </c>
      <c r="G131" s="18">
        <v>67664.38</v>
      </c>
      <c r="H131" s="18">
        <v>14843.82</v>
      </c>
      <c r="I131" s="18">
        <f t="shared" si="32"/>
        <v>82508.200000000012</v>
      </c>
      <c r="J131" s="18">
        <f t="shared" si="33"/>
        <v>13473.799999999988</v>
      </c>
      <c r="K131" s="37">
        <f t="shared" si="34"/>
        <v>0.14037840428413648</v>
      </c>
      <c r="L131" s="37">
        <f t="shared" si="35"/>
        <v>-0.93061198974807779</v>
      </c>
      <c r="M131" s="37">
        <f t="shared" si="36"/>
        <v>-0.2309423926077048</v>
      </c>
    </row>
    <row r="132" spans="1:13" x14ac:dyDescent="0.2">
      <c r="A132" s="17"/>
      <c r="B132" s="43" t="s">
        <v>181</v>
      </c>
      <c r="C132" s="17" t="s">
        <v>182</v>
      </c>
      <c r="D132" s="18">
        <v>117158</v>
      </c>
      <c r="E132" s="18">
        <v>2774005</v>
      </c>
      <c r="F132" s="18">
        <v>0</v>
      </c>
      <c r="G132" s="18">
        <v>528055.80000000005</v>
      </c>
      <c r="H132" s="18">
        <v>31503.100000000002</v>
      </c>
      <c r="I132" s="18">
        <f t="shared" si="32"/>
        <v>559558.9</v>
      </c>
      <c r="J132" s="18">
        <f t="shared" si="33"/>
        <v>2214446.1</v>
      </c>
      <c r="K132" s="37">
        <f t="shared" si="34"/>
        <v>0.79828482645128618</v>
      </c>
      <c r="L132" s="37">
        <f t="shared" si="35"/>
        <v>-1</v>
      </c>
      <c r="M132" s="37">
        <f t="shared" si="36"/>
        <v>-0.79233603662312335</v>
      </c>
    </row>
    <row r="133" spans="1:13" x14ac:dyDescent="0.2">
      <c r="A133" s="17"/>
      <c r="B133" s="43" t="s">
        <v>185</v>
      </c>
      <c r="C133" s="17" t="s">
        <v>186</v>
      </c>
      <c r="D133" s="18">
        <v>34000</v>
      </c>
      <c r="E133" s="18">
        <v>64000</v>
      </c>
      <c r="F133" s="18">
        <v>1645.29</v>
      </c>
      <c r="G133" s="18">
        <v>3365.23</v>
      </c>
      <c r="H133" s="18">
        <v>0</v>
      </c>
      <c r="I133" s="18">
        <f t="shared" si="32"/>
        <v>3365.23</v>
      </c>
      <c r="J133" s="18">
        <f t="shared" si="33"/>
        <v>60634.77</v>
      </c>
      <c r="K133" s="37">
        <f t="shared" si="34"/>
        <v>0.94741828124999994</v>
      </c>
      <c r="L133" s="37">
        <f t="shared" si="35"/>
        <v>-0.97429234374999996</v>
      </c>
      <c r="M133" s="37">
        <f t="shared" si="36"/>
        <v>-0.94263812499999999</v>
      </c>
    </row>
    <row r="134" spans="1:13" x14ac:dyDescent="0.2">
      <c r="A134" s="17"/>
      <c r="B134" s="43" t="s">
        <v>189</v>
      </c>
      <c r="C134" s="17" t="s">
        <v>190</v>
      </c>
      <c r="D134" s="18">
        <v>8000</v>
      </c>
      <c r="E134" s="18">
        <v>11422</v>
      </c>
      <c r="F134" s="18">
        <v>0</v>
      </c>
      <c r="G134" s="18">
        <v>0</v>
      </c>
      <c r="H134" s="18">
        <v>0</v>
      </c>
      <c r="I134" s="18">
        <f t="shared" si="32"/>
        <v>0</v>
      </c>
      <c r="J134" s="18">
        <f t="shared" si="33"/>
        <v>11422</v>
      </c>
      <c r="K134" s="37">
        <f t="shared" si="34"/>
        <v>1</v>
      </c>
      <c r="L134" s="37">
        <f t="shared" si="35"/>
        <v>-1</v>
      </c>
      <c r="M134" s="37">
        <f t="shared" si="36"/>
        <v>-1</v>
      </c>
    </row>
    <row r="135" spans="1:13" x14ac:dyDescent="0.2">
      <c r="A135" s="17"/>
      <c r="B135" s="43" t="s">
        <v>191</v>
      </c>
      <c r="C135" s="17" t="s">
        <v>192</v>
      </c>
      <c r="D135" s="18">
        <v>470063.22</v>
      </c>
      <c r="E135" s="18">
        <v>841052.44000000006</v>
      </c>
      <c r="F135" s="18">
        <v>43205.079999999994</v>
      </c>
      <c r="G135" s="18">
        <v>405988.07000000012</v>
      </c>
      <c r="H135" s="18">
        <v>202770.62000000005</v>
      </c>
      <c r="I135" s="18">
        <f t="shared" si="32"/>
        <v>608758.69000000018</v>
      </c>
      <c r="J135" s="18">
        <f t="shared" si="33"/>
        <v>232293.74999999988</v>
      </c>
      <c r="K135" s="37">
        <f t="shared" si="34"/>
        <v>0.27619413362619799</v>
      </c>
      <c r="L135" s="37">
        <f t="shared" si="35"/>
        <v>-0.94862974299200664</v>
      </c>
      <c r="M135" s="37">
        <f t="shared" si="36"/>
        <v>-0.4734025426956297</v>
      </c>
    </row>
    <row r="136" spans="1:13" x14ac:dyDescent="0.2">
      <c r="A136" s="17"/>
      <c r="B136" s="43" t="s">
        <v>193</v>
      </c>
      <c r="C136" s="17" t="s">
        <v>194</v>
      </c>
      <c r="D136" s="18">
        <v>5260</v>
      </c>
      <c r="E136" s="18">
        <v>9665</v>
      </c>
      <c r="F136" s="18">
        <v>0</v>
      </c>
      <c r="G136" s="18">
        <v>3261.9</v>
      </c>
      <c r="H136" s="18">
        <v>0</v>
      </c>
      <c r="I136" s="18">
        <f t="shared" si="32"/>
        <v>3261.9</v>
      </c>
      <c r="J136" s="18">
        <f t="shared" si="33"/>
        <v>6403.1</v>
      </c>
      <c r="K136" s="37">
        <f t="shared" si="34"/>
        <v>0.66250387997930682</v>
      </c>
      <c r="L136" s="37">
        <f t="shared" si="35"/>
        <v>-1</v>
      </c>
      <c r="M136" s="37">
        <f t="shared" si="36"/>
        <v>-0.63182241452288013</v>
      </c>
    </row>
    <row r="137" spans="1:13" x14ac:dyDescent="0.2">
      <c r="A137" s="17"/>
      <c r="B137" s="43" t="s">
        <v>195</v>
      </c>
      <c r="C137" s="17" t="s">
        <v>196</v>
      </c>
      <c r="D137" s="18">
        <v>4741.6000000000004</v>
      </c>
      <c r="E137" s="18">
        <v>11241.6</v>
      </c>
      <c r="F137" s="18">
        <v>0</v>
      </c>
      <c r="G137" s="18">
        <v>0</v>
      </c>
      <c r="H137" s="18">
        <v>641.66999999999996</v>
      </c>
      <c r="I137" s="18">
        <f t="shared" si="32"/>
        <v>641.66999999999996</v>
      </c>
      <c r="J137" s="18">
        <f t="shared" si="33"/>
        <v>10599.93</v>
      </c>
      <c r="K137" s="37">
        <f t="shared" si="34"/>
        <v>0.94292004696840304</v>
      </c>
      <c r="L137" s="37">
        <f t="shared" si="35"/>
        <v>-1</v>
      </c>
      <c r="M137" s="37">
        <f t="shared" si="36"/>
        <v>-1</v>
      </c>
    </row>
    <row r="138" spans="1:13" x14ac:dyDescent="0.2">
      <c r="A138" s="17"/>
      <c r="B138" s="43" t="s">
        <v>197</v>
      </c>
      <c r="C138" s="17" t="s">
        <v>198</v>
      </c>
      <c r="D138" s="18">
        <v>25351</v>
      </c>
      <c r="E138" s="18">
        <v>170145.65</v>
      </c>
      <c r="F138" s="18">
        <v>1174.8800000000001</v>
      </c>
      <c r="G138" s="18">
        <v>77257.69</v>
      </c>
      <c r="H138" s="18">
        <v>12152.48</v>
      </c>
      <c r="I138" s="18">
        <f t="shared" si="32"/>
        <v>89410.17</v>
      </c>
      <c r="J138" s="18">
        <f t="shared" si="33"/>
        <v>80735.48</v>
      </c>
      <c r="K138" s="37">
        <f t="shared" si="34"/>
        <v>0.47450804648840567</v>
      </c>
      <c r="L138" s="37">
        <f t="shared" si="35"/>
        <v>-0.9930948572590601</v>
      </c>
      <c r="M138" s="37">
        <f t="shared" si="36"/>
        <v>-0.50465312299411491</v>
      </c>
    </row>
    <row r="139" spans="1:13" x14ac:dyDescent="0.2">
      <c r="A139" s="17"/>
      <c r="B139" s="43" t="s">
        <v>199</v>
      </c>
      <c r="C139" s="17" t="s">
        <v>200</v>
      </c>
      <c r="D139" s="18">
        <v>88492</v>
      </c>
      <c r="E139" s="18">
        <v>226183</v>
      </c>
      <c r="F139" s="18">
        <v>2610.6800000000003</v>
      </c>
      <c r="G139" s="18">
        <v>76697.3</v>
      </c>
      <c r="H139" s="18">
        <v>16099.33</v>
      </c>
      <c r="I139" s="18">
        <f t="shared" si="32"/>
        <v>92796.63</v>
      </c>
      <c r="J139" s="18">
        <f t="shared" si="33"/>
        <v>133386.37</v>
      </c>
      <c r="K139" s="37">
        <f t="shared" si="34"/>
        <v>0.58972765415614792</v>
      </c>
      <c r="L139" s="37">
        <f t="shared" si="35"/>
        <v>-0.98845766481123698</v>
      </c>
      <c r="M139" s="37">
        <f t="shared" si="36"/>
        <v>-0.63007926405529224</v>
      </c>
    </row>
    <row r="140" spans="1:13" x14ac:dyDescent="0.2">
      <c r="A140" s="17"/>
      <c r="B140" s="43" t="s">
        <v>372</v>
      </c>
      <c r="C140" s="17" t="s">
        <v>373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f t="shared" si="32"/>
        <v>0</v>
      </c>
      <c r="J140" s="18">
        <f t="shared" si="33"/>
        <v>0</v>
      </c>
      <c r="K140" s="37" t="str">
        <f t="shared" si="34"/>
        <v>NA</v>
      </c>
      <c r="L140" s="37" t="str">
        <f t="shared" si="35"/>
        <v>NA</v>
      </c>
      <c r="M140" s="37" t="str">
        <f t="shared" si="36"/>
        <v>NA</v>
      </c>
    </row>
    <row r="141" spans="1:13" x14ac:dyDescent="0.2">
      <c r="A141" s="17"/>
      <c r="B141" s="43" t="s">
        <v>203</v>
      </c>
      <c r="C141" s="17" t="s">
        <v>204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32"/>
        <v>0</v>
      </c>
      <c r="J141" s="18">
        <f t="shared" si="33"/>
        <v>0</v>
      </c>
      <c r="K141" s="37" t="str">
        <f t="shared" si="34"/>
        <v>NA</v>
      </c>
      <c r="L141" s="37" t="str">
        <f t="shared" si="35"/>
        <v>NA</v>
      </c>
      <c r="M141" s="37" t="str">
        <f t="shared" si="36"/>
        <v>NA</v>
      </c>
    </row>
    <row r="142" spans="1:13" x14ac:dyDescent="0.2">
      <c r="A142" s="17"/>
      <c r="B142" s="43" t="s">
        <v>205</v>
      </c>
      <c r="C142" s="17" t="s">
        <v>206</v>
      </c>
      <c r="D142" s="18">
        <v>93116</v>
      </c>
      <c r="E142" s="18">
        <v>138776</v>
      </c>
      <c r="F142" s="18">
        <v>4858.8100000000004</v>
      </c>
      <c r="G142" s="18">
        <v>13688.72</v>
      </c>
      <c r="H142" s="18">
        <v>17142.810000000001</v>
      </c>
      <c r="I142" s="18">
        <f t="shared" si="32"/>
        <v>30831.53</v>
      </c>
      <c r="J142" s="18">
        <f t="shared" si="33"/>
        <v>107944.47</v>
      </c>
      <c r="K142" s="37">
        <f t="shared" si="34"/>
        <v>0.77783240617974292</v>
      </c>
      <c r="L142" s="37">
        <f t="shared" si="35"/>
        <v>-0.96498811033608123</v>
      </c>
      <c r="M142" s="37">
        <f t="shared" si="36"/>
        <v>-0.89239386427834</v>
      </c>
    </row>
    <row r="143" spans="1:13" x14ac:dyDescent="0.2">
      <c r="A143" s="17"/>
      <c r="B143" s="43" t="s">
        <v>211</v>
      </c>
      <c r="C143" s="17" t="s">
        <v>212</v>
      </c>
      <c r="D143" s="18">
        <v>0</v>
      </c>
      <c r="E143" s="18">
        <v>30380</v>
      </c>
      <c r="F143" s="18">
        <v>0</v>
      </c>
      <c r="G143" s="18">
        <v>46500</v>
      </c>
      <c r="H143" s="18">
        <v>2700</v>
      </c>
      <c r="I143" s="18">
        <f t="shared" si="32"/>
        <v>49200</v>
      </c>
      <c r="J143" s="18">
        <f t="shared" si="33"/>
        <v>-18820</v>
      </c>
      <c r="K143" s="37">
        <f t="shared" si="34"/>
        <v>-0.61948650427913099</v>
      </c>
      <c r="L143" s="37">
        <f t="shared" si="35"/>
        <v>-1</v>
      </c>
      <c r="M143" s="37">
        <f t="shared" si="36"/>
        <v>0.6697588126159556</v>
      </c>
    </row>
    <row r="144" spans="1:13" x14ac:dyDescent="0.2">
      <c r="A144" s="17"/>
      <c r="B144" s="43" t="s">
        <v>213</v>
      </c>
      <c r="C144" s="17" t="s">
        <v>214</v>
      </c>
      <c r="D144" s="18">
        <v>0</v>
      </c>
      <c r="E144" s="18">
        <v>100000</v>
      </c>
      <c r="F144" s="18">
        <v>0</v>
      </c>
      <c r="G144" s="18">
        <v>0</v>
      </c>
      <c r="H144" s="18">
        <v>0</v>
      </c>
      <c r="I144" s="18">
        <f t="shared" si="32"/>
        <v>0</v>
      </c>
      <c r="J144" s="18">
        <f t="shared" si="33"/>
        <v>100000</v>
      </c>
      <c r="K144" s="37">
        <f t="shared" si="34"/>
        <v>1</v>
      </c>
      <c r="L144" s="37">
        <f t="shared" si="35"/>
        <v>-1</v>
      </c>
      <c r="M144" s="37">
        <f t="shared" si="36"/>
        <v>-1</v>
      </c>
    </row>
    <row r="145" spans="1:13" x14ac:dyDescent="0.2">
      <c r="A145" s="17"/>
      <c r="B145" s="43" t="s">
        <v>215</v>
      </c>
      <c r="C145" s="17" t="s">
        <v>216</v>
      </c>
      <c r="D145" s="18">
        <v>12027</v>
      </c>
      <c r="E145" s="18">
        <v>37941.660000000003</v>
      </c>
      <c r="F145" s="18">
        <v>1880</v>
      </c>
      <c r="G145" s="18">
        <v>5875.66</v>
      </c>
      <c r="H145" s="18">
        <v>1303.5</v>
      </c>
      <c r="I145" s="18">
        <f t="shared" si="32"/>
        <v>7179.16</v>
      </c>
      <c r="J145" s="18">
        <f t="shared" si="33"/>
        <v>30762.500000000004</v>
      </c>
      <c r="K145" s="37">
        <f t="shared" si="34"/>
        <v>0.81078424085820178</v>
      </c>
      <c r="L145" s="37">
        <f t="shared" si="35"/>
        <v>-0.95045024387441135</v>
      </c>
      <c r="M145" s="37">
        <f t="shared" si="36"/>
        <v>-0.83106140034223841</v>
      </c>
    </row>
    <row r="146" spans="1:13" x14ac:dyDescent="0.2">
      <c r="A146" s="17"/>
      <c r="B146" s="43" t="s">
        <v>217</v>
      </c>
      <c r="C146" s="17" t="s">
        <v>218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f t="shared" si="32"/>
        <v>0</v>
      </c>
      <c r="J146" s="18">
        <f t="shared" si="33"/>
        <v>0</v>
      </c>
      <c r="K146" s="37" t="str">
        <f t="shared" si="34"/>
        <v>NA</v>
      </c>
      <c r="L146" s="37" t="str">
        <f t="shared" si="35"/>
        <v>NA</v>
      </c>
      <c r="M146" s="37" t="str">
        <f t="shared" si="36"/>
        <v>NA</v>
      </c>
    </row>
    <row r="147" spans="1:13" x14ac:dyDescent="0.2">
      <c r="A147" s="74" t="s">
        <v>249</v>
      </c>
      <c r="B147" s="75"/>
      <c r="C147" s="74"/>
      <c r="D147" s="59">
        <v>46476820.240000002</v>
      </c>
      <c r="E147" s="59">
        <v>46471186.669999987</v>
      </c>
      <c r="F147" s="59">
        <v>2264858.0300000003</v>
      </c>
      <c r="G147" s="59">
        <v>19109549.599999998</v>
      </c>
      <c r="H147" s="59">
        <v>2652568.1599999997</v>
      </c>
      <c r="I147" s="59">
        <f t="shared" si="32"/>
        <v>21762117.759999998</v>
      </c>
      <c r="J147" s="59">
        <f t="shared" si="33"/>
        <v>24709068.909999989</v>
      </c>
      <c r="K147" s="60">
        <f t="shared" si="34"/>
        <v>0.53170729392953542</v>
      </c>
      <c r="L147" s="60">
        <f t="shared" si="35"/>
        <v>-0.95126317634014479</v>
      </c>
      <c r="M147" s="60">
        <f t="shared" si="36"/>
        <v>-0.55140415221468708</v>
      </c>
    </row>
    <row r="148" spans="1:13" x14ac:dyDescent="0.2">
      <c r="A148" s="17" t="s">
        <v>250</v>
      </c>
      <c r="B148" s="43" t="s">
        <v>110</v>
      </c>
      <c r="C148" s="17" t="s">
        <v>111</v>
      </c>
      <c r="D148" s="18">
        <v>184284</v>
      </c>
      <c r="E148" s="18">
        <v>0</v>
      </c>
      <c r="F148" s="18">
        <v>11158.3</v>
      </c>
      <c r="G148" s="18">
        <v>11158.3</v>
      </c>
      <c r="H148" s="18">
        <v>0</v>
      </c>
      <c r="I148" s="18">
        <f t="shared" si="32"/>
        <v>11158.3</v>
      </c>
      <c r="J148" s="18">
        <f t="shared" si="33"/>
        <v>-11158.3</v>
      </c>
      <c r="K148" s="37" t="str">
        <f t="shared" si="34"/>
        <v>NA</v>
      </c>
      <c r="L148" s="37" t="str">
        <f t="shared" si="35"/>
        <v>NA</v>
      </c>
      <c r="M148" s="37" t="str">
        <f t="shared" si="36"/>
        <v>NA</v>
      </c>
    </row>
    <row r="149" spans="1:13" x14ac:dyDescent="0.2">
      <c r="A149" s="17"/>
      <c r="B149" s="43" t="s">
        <v>112</v>
      </c>
      <c r="C149" s="17" t="s">
        <v>113</v>
      </c>
      <c r="D149" s="18">
        <v>0</v>
      </c>
      <c r="E149" s="18">
        <v>540.30999999999995</v>
      </c>
      <c r="F149" s="18">
        <v>0</v>
      </c>
      <c r="G149" s="18">
        <v>2880</v>
      </c>
      <c r="H149" s="18">
        <v>0</v>
      </c>
      <c r="I149" s="18">
        <f t="shared" si="32"/>
        <v>2880</v>
      </c>
      <c r="J149" s="18">
        <f t="shared" si="33"/>
        <v>-2339.69</v>
      </c>
      <c r="K149" s="37">
        <f t="shared" si="34"/>
        <v>-4.3302733615887181</v>
      </c>
      <c r="L149" s="37">
        <f t="shared" si="35"/>
        <v>-1</v>
      </c>
      <c r="M149" s="37">
        <f t="shared" si="36"/>
        <v>4.8148436671876915</v>
      </c>
    </row>
    <row r="150" spans="1:13" x14ac:dyDescent="0.2">
      <c r="A150" s="17"/>
      <c r="B150" s="43" t="s">
        <v>114</v>
      </c>
      <c r="C150" s="17" t="s">
        <v>113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32"/>
        <v>0</v>
      </c>
      <c r="J150" s="18">
        <f t="shared" si="33"/>
        <v>0</v>
      </c>
      <c r="K150" s="37" t="str">
        <f t="shared" si="34"/>
        <v>NA</v>
      </c>
      <c r="L150" s="37" t="str">
        <f t="shared" si="35"/>
        <v>NA</v>
      </c>
      <c r="M150" s="37" t="str">
        <f t="shared" si="36"/>
        <v>NA</v>
      </c>
    </row>
    <row r="151" spans="1:13" x14ac:dyDescent="0.2">
      <c r="A151" s="17"/>
      <c r="B151" s="43" t="s">
        <v>115</v>
      </c>
      <c r="C151" s="17" t="s">
        <v>116</v>
      </c>
      <c r="D151" s="18">
        <v>0</v>
      </c>
      <c r="E151" s="18">
        <v>2000</v>
      </c>
      <c r="F151" s="18">
        <v>706.12</v>
      </c>
      <c r="G151" s="18">
        <v>1115.58</v>
      </c>
      <c r="H151" s="18">
        <v>0</v>
      </c>
      <c r="I151" s="18">
        <f t="shared" si="32"/>
        <v>1115.58</v>
      </c>
      <c r="J151" s="18">
        <f t="shared" si="33"/>
        <v>884.42000000000007</v>
      </c>
      <c r="K151" s="37">
        <f t="shared" si="34"/>
        <v>0.44221000000000005</v>
      </c>
      <c r="L151" s="37">
        <f t="shared" si="35"/>
        <v>-0.64694000000000007</v>
      </c>
      <c r="M151" s="37">
        <f t="shared" si="36"/>
        <v>-0.39150181818181817</v>
      </c>
    </row>
    <row r="152" spans="1:13" x14ac:dyDescent="0.2">
      <c r="A152" s="17"/>
      <c r="B152" s="43" t="s">
        <v>117</v>
      </c>
      <c r="C152" s="17" t="s">
        <v>118</v>
      </c>
      <c r="D152" s="18">
        <v>0</v>
      </c>
      <c r="E152" s="18">
        <v>7750</v>
      </c>
      <c r="F152" s="18">
        <v>0</v>
      </c>
      <c r="G152" s="18">
        <v>17868.509999999998</v>
      </c>
      <c r="H152" s="18">
        <v>0</v>
      </c>
      <c r="I152" s="18">
        <f t="shared" si="32"/>
        <v>17868.509999999998</v>
      </c>
      <c r="J152" s="18">
        <f t="shared" si="33"/>
        <v>-10118.509999999998</v>
      </c>
      <c r="K152" s="37">
        <f t="shared" si="34"/>
        <v>-1.3056141935483869</v>
      </c>
      <c r="L152" s="37">
        <f t="shared" si="35"/>
        <v>-1</v>
      </c>
      <c r="M152" s="37">
        <f t="shared" si="36"/>
        <v>1.5152154838709673</v>
      </c>
    </row>
    <row r="153" spans="1:13" x14ac:dyDescent="0.2">
      <c r="A153" s="17"/>
      <c r="B153" s="43" t="s">
        <v>125</v>
      </c>
      <c r="C153" s="17" t="s">
        <v>126</v>
      </c>
      <c r="F153" s="18">
        <v>0</v>
      </c>
      <c r="G153" s="18">
        <v>0</v>
      </c>
      <c r="H153" s="18">
        <v>0</v>
      </c>
      <c r="I153" s="18">
        <f t="shared" si="32"/>
        <v>0</v>
      </c>
      <c r="J153" s="18">
        <f t="shared" si="33"/>
        <v>0</v>
      </c>
      <c r="K153" s="37" t="str">
        <f t="shared" si="34"/>
        <v>NA</v>
      </c>
      <c r="L153" s="37" t="str">
        <f t="shared" si="35"/>
        <v>NA</v>
      </c>
      <c r="M153" s="37" t="str">
        <f t="shared" si="36"/>
        <v>NA</v>
      </c>
    </row>
    <row r="154" spans="1:13" x14ac:dyDescent="0.2">
      <c r="A154" s="17"/>
      <c r="B154" s="43" t="s">
        <v>127</v>
      </c>
      <c r="C154" s="17" t="s">
        <v>128</v>
      </c>
      <c r="D154" s="18">
        <v>50001</v>
      </c>
      <c r="E154" s="18">
        <v>83871</v>
      </c>
      <c r="F154" s="18">
        <v>4503.2</v>
      </c>
      <c r="G154" s="18">
        <v>74040.91</v>
      </c>
      <c r="H154" s="18">
        <v>0</v>
      </c>
      <c r="I154" s="18">
        <f t="shared" si="32"/>
        <v>74040.91</v>
      </c>
      <c r="J154" s="18">
        <f t="shared" si="33"/>
        <v>9830.0899999999965</v>
      </c>
      <c r="K154" s="37">
        <f t="shared" si="34"/>
        <v>0.11720487415197144</v>
      </c>
      <c r="L154" s="37">
        <f t="shared" si="35"/>
        <v>-0.94630802065076136</v>
      </c>
      <c r="M154" s="37">
        <f t="shared" si="36"/>
        <v>-3.6950771802150659E-2</v>
      </c>
    </row>
    <row r="155" spans="1:13" x14ac:dyDescent="0.2">
      <c r="A155" s="17"/>
      <c r="B155" s="43" t="s">
        <v>231</v>
      </c>
      <c r="C155" s="17" t="s">
        <v>232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f t="shared" si="32"/>
        <v>0</v>
      </c>
      <c r="J155" s="18">
        <f t="shared" si="33"/>
        <v>0</v>
      </c>
      <c r="K155" s="37" t="str">
        <f t="shared" si="34"/>
        <v>NA</v>
      </c>
      <c r="L155" s="37" t="str">
        <f t="shared" si="35"/>
        <v>NA</v>
      </c>
      <c r="M155" s="37" t="str">
        <f t="shared" si="36"/>
        <v>NA</v>
      </c>
    </row>
    <row r="156" spans="1:13" x14ac:dyDescent="0.2">
      <c r="A156" s="17"/>
      <c r="B156" s="43" t="s">
        <v>141</v>
      </c>
      <c r="C156" s="17" t="s">
        <v>142</v>
      </c>
      <c r="D156" s="18">
        <v>330602.5</v>
      </c>
      <c r="E156" s="18">
        <v>344589.5</v>
      </c>
      <c r="F156" s="18">
        <v>28325.340000000004</v>
      </c>
      <c r="G156" s="18">
        <v>310797.50000000006</v>
      </c>
      <c r="H156" s="18">
        <v>0</v>
      </c>
      <c r="I156" s="18">
        <f t="shared" si="32"/>
        <v>310797.50000000006</v>
      </c>
      <c r="J156" s="18">
        <f t="shared" si="33"/>
        <v>33791.999999999942</v>
      </c>
      <c r="K156" s="37">
        <f t="shared" si="34"/>
        <v>9.8064508639990319E-2</v>
      </c>
      <c r="L156" s="37">
        <f t="shared" si="35"/>
        <v>-0.91779975884349341</v>
      </c>
      <c r="M156" s="37">
        <f t="shared" si="36"/>
        <v>-1.6070373061807735E-2</v>
      </c>
    </row>
    <row r="157" spans="1:13" x14ac:dyDescent="0.2">
      <c r="A157" s="17"/>
      <c r="B157" s="43" t="s">
        <v>233</v>
      </c>
      <c r="C157" s="17" t="s">
        <v>234</v>
      </c>
      <c r="D157" s="18">
        <v>0</v>
      </c>
      <c r="E157" s="18">
        <v>95267</v>
      </c>
      <c r="F157" s="18">
        <v>17912.579999999998</v>
      </c>
      <c r="G157" s="18">
        <v>211314.93999999997</v>
      </c>
      <c r="H157" s="18">
        <v>0</v>
      </c>
      <c r="I157" s="18">
        <f t="shared" si="32"/>
        <v>211314.93999999997</v>
      </c>
      <c r="J157" s="18">
        <f t="shared" si="33"/>
        <v>-116047.93999999997</v>
      </c>
      <c r="K157" s="37">
        <f t="shared" si="34"/>
        <v>-1.2181336664322375</v>
      </c>
      <c r="L157" s="37">
        <f t="shared" si="35"/>
        <v>-0.81197497559490694</v>
      </c>
      <c r="M157" s="37">
        <f t="shared" si="36"/>
        <v>1.4197821815624407</v>
      </c>
    </row>
    <row r="158" spans="1:13" x14ac:dyDescent="0.2">
      <c r="A158" s="17"/>
      <c r="B158" s="43" t="s">
        <v>143</v>
      </c>
      <c r="C158" s="17" t="s">
        <v>144</v>
      </c>
      <c r="D158" s="18">
        <v>0</v>
      </c>
      <c r="E158" s="18">
        <v>950181.07000000007</v>
      </c>
      <c r="F158" s="18">
        <v>0</v>
      </c>
      <c r="G158" s="18">
        <v>0</v>
      </c>
      <c r="H158" s="18">
        <v>0</v>
      </c>
      <c r="I158" s="18">
        <f t="shared" si="32"/>
        <v>0</v>
      </c>
      <c r="J158" s="18">
        <f t="shared" si="33"/>
        <v>950181.07000000007</v>
      </c>
      <c r="K158" s="37">
        <f t="shared" si="34"/>
        <v>1</v>
      </c>
      <c r="L158" s="37">
        <f t="shared" si="35"/>
        <v>-1</v>
      </c>
      <c r="M158" s="37">
        <f t="shared" si="36"/>
        <v>-1</v>
      </c>
    </row>
    <row r="159" spans="1:13" x14ac:dyDescent="0.2">
      <c r="A159" s="17"/>
      <c r="B159" s="43" t="s">
        <v>145</v>
      </c>
      <c r="C159" s="17" t="s">
        <v>146</v>
      </c>
      <c r="D159" s="18">
        <v>0</v>
      </c>
      <c r="E159" s="18">
        <v>0</v>
      </c>
      <c r="F159" s="18">
        <v>0</v>
      </c>
      <c r="G159" s="18">
        <v>4099.0200000000004</v>
      </c>
      <c r="H159" s="18">
        <v>0</v>
      </c>
      <c r="I159" s="18">
        <f t="shared" si="32"/>
        <v>4099.0200000000004</v>
      </c>
      <c r="J159" s="18">
        <f t="shared" si="33"/>
        <v>-4099.0200000000004</v>
      </c>
      <c r="K159" s="37" t="str">
        <f t="shared" si="34"/>
        <v>NA</v>
      </c>
      <c r="L159" s="37" t="str">
        <f t="shared" si="35"/>
        <v>NA</v>
      </c>
      <c r="M159" s="37" t="str">
        <f t="shared" si="36"/>
        <v>NA</v>
      </c>
    </row>
    <row r="160" spans="1:13" x14ac:dyDescent="0.2">
      <c r="A160" s="17"/>
      <c r="B160" s="43" t="s">
        <v>147</v>
      </c>
      <c r="C160" s="17" t="s">
        <v>148</v>
      </c>
      <c r="D160" s="18">
        <v>0</v>
      </c>
      <c r="E160" s="18">
        <v>1689</v>
      </c>
      <c r="F160" s="18">
        <v>0</v>
      </c>
      <c r="G160" s="18">
        <v>0</v>
      </c>
      <c r="H160" s="18">
        <v>0</v>
      </c>
      <c r="I160" s="18">
        <f t="shared" si="32"/>
        <v>0</v>
      </c>
      <c r="J160" s="18">
        <f t="shared" si="33"/>
        <v>1689</v>
      </c>
      <c r="K160" s="37">
        <f t="shared" si="34"/>
        <v>1</v>
      </c>
      <c r="L160" s="37">
        <f t="shared" si="35"/>
        <v>-1</v>
      </c>
      <c r="M160" s="37">
        <f t="shared" si="36"/>
        <v>-1</v>
      </c>
    </row>
    <row r="161" spans="1:13" x14ac:dyDescent="0.2">
      <c r="A161" s="17"/>
      <c r="B161" s="43" t="s">
        <v>149</v>
      </c>
      <c r="C161" s="17" t="s">
        <v>150</v>
      </c>
      <c r="D161" s="18">
        <v>68040</v>
      </c>
      <c r="E161" s="18">
        <v>79380</v>
      </c>
      <c r="F161" s="18">
        <v>3470</v>
      </c>
      <c r="G161" s="18">
        <v>34544.54</v>
      </c>
      <c r="H161" s="18">
        <v>0</v>
      </c>
      <c r="I161" s="18">
        <f t="shared" si="32"/>
        <v>34544.54</v>
      </c>
      <c r="J161" s="18">
        <f t="shared" si="33"/>
        <v>44835.46</v>
      </c>
      <c r="K161" s="37">
        <f t="shared" si="34"/>
        <v>0.56482060972537163</v>
      </c>
      <c r="L161" s="37">
        <f t="shared" si="35"/>
        <v>-0.95628621819098014</v>
      </c>
      <c r="M161" s="37">
        <f t="shared" si="36"/>
        <v>-0.52525884697313263</v>
      </c>
    </row>
    <row r="162" spans="1:13" x14ac:dyDescent="0.2">
      <c r="A162" s="17"/>
      <c r="B162" s="43" t="s">
        <v>151</v>
      </c>
      <c r="C162" s="17" t="s">
        <v>152</v>
      </c>
      <c r="D162" s="18">
        <v>111909.77</v>
      </c>
      <c r="E162" s="18">
        <v>76900.11</v>
      </c>
      <c r="F162" s="18">
        <v>6559.16</v>
      </c>
      <c r="G162" s="18">
        <v>74284.75</v>
      </c>
      <c r="H162" s="18">
        <v>0</v>
      </c>
      <c r="I162" s="18">
        <f t="shared" si="32"/>
        <v>74284.75</v>
      </c>
      <c r="J162" s="18">
        <f t="shared" si="33"/>
        <v>2615.3600000000006</v>
      </c>
      <c r="K162" s="37">
        <f t="shared" si="34"/>
        <v>3.4009834316231807E-2</v>
      </c>
      <c r="L162" s="37">
        <f t="shared" si="35"/>
        <v>-0.9147054536072835</v>
      </c>
      <c r="M162" s="37">
        <f t="shared" si="36"/>
        <v>5.380745347320165E-2</v>
      </c>
    </row>
    <row r="163" spans="1:13" x14ac:dyDescent="0.2">
      <c r="A163" s="17"/>
      <c r="B163" s="43" t="s">
        <v>163</v>
      </c>
      <c r="C163" s="17" t="s">
        <v>164</v>
      </c>
      <c r="D163" s="18">
        <v>14719.179999999998</v>
      </c>
      <c r="E163" s="18">
        <v>52827.909999999989</v>
      </c>
      <c r="F163" s="18">
        <v>2502.08</v>
      </c>
      <c r="G163" s="18">
        <v>27959.11</v>
      </c>
      <c r="H163" s="18">
        <v>0</v>
      </c>
      <c r="I163" s="18">
        <f t="shared" si="32"/>
        <v>27959.11</v>
      </c>
      <c r="J163" s="18">
        <f t="shared" si="33"/>
        <v>24868.799999999988</v>
      </c>
      <c r="K163" s="37">
        <f t="shared" si="34"/>
        <v>0.47075116164921144</v>
      </c>
      <c r="L163" s="37">
        <f t="shared" si="35"/>
        <v>-0.95263715713909558</v>
      </c>
      <c r="M163" s="37">
        <f t="shared" si="36"/>
        <v>-0.4226376308900488</v>
      </c>
    </row>
    <row r="164" spans="1:13" x14ac:dyDescent="0.2">
      <c r="A164" s="17"/>
      <c r="B164" s="43" t="s">
        <v>165</v>
      </c>
      <c r="C164" s="17" t="s">
        <v>166</v>
      </c>
      <c r="D164" s="18">
        <v>27175748.170000002</v>
      </c>
      <c r="E164" s="18">
        <v>1057971.0899999999</v>
      </c>
      <c r="F164" s="18">
        <v>0</v>
      </c>
      <c r="G164" s="18">
        <v>27522.95</v>
      </c>
      <c r="H164" s="18">
        <v>0</v>
      </c>
      <c r="I164" s="18">
        <f t="shared" si="32"/>
        <v>27522.95</v>
      </c>
      <c r="J164" s="18">
        <f t="shared" si="33"/>
        <v>1030448.1399999999</v>
      </c>
      <c r="K164" s="37">
        <f t="shared" si="34"/>
        <v>0.97398515870599078</v>
      </c>
      <c r="L164" s="37">
        <f t="shared" si="35"/>
        <v>-1</v>
      </c>
      <c r="M164" s="37">
        <f t="shared" si="36"/>
        <v>-0.97162017313380811</v>
      </c>
    </row>
    <row r="165" spans="1:13" x14ac:dyDescent="0.2">
      <c r="A165" s="17"/>
      <c r="B165" s="43" t="s">
        <v>320</v>
      </c>
      <c r="C165" s="17" t="s">
        <v>321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f t="shared" si="32"/>
        <v>0</v>
      </c>
      <c r="J165" s="18">
        <f t="shared" si="33"/>
        <v>0</v>
      </c>
      <c r="K165" s="37" t="str">
        <f t="shared" si="34"/>
        <v>NA</v>
      </c>
      <c r="L165" s="37" t="str">
        <f t="shared" si="35"/>
        <v>NA</v>
      </c>
      <c r="M165" s="37" t="str">
        <f t="shared" si="36"/>
        <v>NA</v>
      </c>
    </row>
    <row r="166" spans="1:13" x14ac:dyDescent="0.2">
      <c r="A166" s="17"/>
      <c r="B166" s="43" t="s">
        <v>253</v>
      </c>
      <c r="C166" s="17" t="s">
        <v>254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f t="shared" si="32"/>
        <v>0</v>
      </c>
      <c r="J166" s="18">
        <f t="shared" si="33"/>
        <v>0</v>
      </c>
      <c r="K166" s="37" t="str">
        <f t="shared" si="34"/>
        <v>NA</v>
      </c>
      <c r="L166" s="37" t="str">
        <f t="shared" si="35"/>
        <v>NA</v>
      </c>
      <c r="M166" s="37" t="str">
        <f t="shared" si="36"/>
        <v>NA</v>
      </c>
    </row>
    <row r="167" spans="1:13" x14ac:dyDescent="0.2">
      <c r="A167" s="17"/>
      <c r="B167" s="43" t="s">
        <v>171</v>
      </c>
      <c r="C167" s="17" t="s">
        <v>172</v>
      </c>
      <c r="D167" s="18">
        <v>60000</v>
      </c>
      <c r="E167" s="18">
        <v>45000</v>
      </c>
      <c r="F167" s="18">
        <v>0</v>
      </c>
      <c r="G167" s="18">
        <v>29475</v>
      </c>
      <c r="H167" s="18">
        <v>0</v>
      </c>
      <c r="I167" s="18">
        <f t="shared" si="32"/>
        <v>29475</v>
      </c>
      <c r="J167" s="18">
        <f t="shared" si="33"/>
        <v>15525</v>
      </c>
      <c r="K167" s="37">
        <f t="shared" si="34"/>
        <v>0.34499999999999997</v>
      </c>
      <c r="L167" s="37">
        <f t="shared" si="35"/>
        <v>-1</v>
      </c>
      <c r="M167" s="37">
        <f t="shared" si="36"/>
        <v>-0.28545454545454546</v>
      </c>
    </row>
    <row r="168" spans="1:13" x14ac:dyDescent="0.2">
      <c r="A168" s="17"/>
      <c r="B168" s="43" t="s">
        <v>173</v>
      </c>
      <c r="C168" s="17" t="s">
        <v>174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f t="shared" si="32"/>
        <v>0</v>
      </c>
      <c r="J168" s="18">
        <f t="shared" si="33"/>
        <v>0</v>
      </c>
      <c r="K168" s="37" t="str">
        <f t="shared" si="34"/>
        <v>NA</v>
      </c>
      <c r="L168" s="37" t="str">
        <f t="shared" si="35"/>
        <v>NA</v>
      </c>
      <c r="M168" s="37" t="str">
        <f t="shared" si="36"/>
        <v>NA</v>
      </c>
    </row>
    <row r="169" spans="1:13" x14ac:dyDescent="0.2">
      <c r="A169" s="17"/>
      <c r="B169" s="43" t="s">
        <v>175</v>
      </c>
      <c r="C169" s="17" t="s">
        <v>176</v>
      </c>
      <c r="D169" s="18">
        <v>2000</v>
      </c>
      <c r="E169" s="18">
        <v>2000</v>
      </c>
      <c r="F169" s="18">
        <v>0</v>
      </c>
      <c r="G169" s="18">
        <v>0</v>
      </c>
      <c r="H169" s="18">
        <v>0</v>
      </c>
      <c r="I169" s="18">
        <f t="shared" si="32"/>
        <v>0</v>
      </c>
      <c r="J169" s="18">
        <f t="shared" si="33"/>
        <v>2000</v>
      </c>
      <c r="K169" s="37">
        <f t="shared" si="34"/>
        <v>1</v>
      </c>
      <c r="L169" s="37">
        <f t="shared" si="35"/>
        <v>-1</v>
      </c>
      <c r="M169" s="37">
        <f t="shared" si="36"/>
        <v>-1</v>
      </c>
    </row>
    <row r="170" spans="1:13" x14ac:dyDescent="0.2">
      <c r="A170" s="17"/>
      <c r="B170" s="43" t="s">
        <v>179</v>
      </c>
      <c r="C170" s="17" t="s">
        <v>180</v>
      </c>
      <c r="D170" s="18">
        <v>4100</v>
      </c>
      <c r="E170" s="18">
        <v>2500</v>
      </c>
      <c r="F170" s="18">
        <v>0</v>
      </c>
      <c r="G170" s="18">
        <v>1041.75</v>
      </c>
      <c r="H170" s="18">
        <v>0</v>
      </c>
      <c r="I170" s="18">
        <f t="shared" si="32"/>
        <v>1041.75</v>
      </c>
      <c r="J170" s="18">
        <f t="shared" si="33"/>
        <v>1458.25</v>
      </c>
      <c r="K170" s="37">
        <f t="shared" si="34"/>
        <v>0.58330000000000004</v>
      </c>
      <c r="L170" s="37">
        <f t="shared" si="35"/>
        <v>-1</v>
      </c>
      <c r="M170" s="37">
        <f t="shared" si="36"/>
        <v>-0.54541818181818191</v>
      </c>
    </row>
    <row r="171" spans="1:13" x14ac:dyDescent="0.2">
      <c r="A171" s="17"/>
      <c r="B171" s="43" t="s">
        <v>181</v>
      </c>
      <c r="C171" s="17" t="s">
        <v>182</v>
      </c>
      <c r="D171" s="18">
        <v>49096.800000000003</v>
      </c>
      <c r="E171" s="18">
        <v>1309868</v>
      </c>
      <c r="F171" s="18">
        <v>185</v>
      </c>
      <c r="G171" s="18">
        <v>1308837</v>
      </c>
      <c r="H171" s="18">
        <v>0</v>
      </c>
      <c r="I171" s="18">
        <f t="shared" si="32"/>
        <v>1308837</v>
      </c>
      <c r="J171" s="18">
        <f t="shared" si="33"/>
        <v>1031</v>
      </c>
      <c r="K171" s="37">
        <f t="shared" si="34"/>
        <v>7.8710221182592445E-4</v>
      </c>
      <c r="L171" s="37">
        <f t="shared" si="35"/>
        <v>-0.99985876439458021</v>
      </c>
      <c r="M171" s="37">
        <f t="shared" si="36"/>
        <v>9.0050433950735212E-2</v>
      </c>
    </row>
    <row r="172" spans="1:13" x14ac:dyDescent="0.2">
      <c r="A172" s="17"/>
      <c r="B172" s="43" t="s">
        <v>185</v>
      </c>
      <c r="C172" s="17" t="s">
        <v>186</v>
      </c>
      <c r="D172" s="18">
        <v>36779</v>
      </c>
      <c r="E172" s="18">
        <v>97365.35</v>
      </c>
      <c r="F172" s="18">
        <v>2539.8200000000002</v>
      </c>
      <c r="G172" s="18">
        <v>17272.82</v>
      </c>
      <c r="H172" s="18">
        <v>1897.34</v>
      </c>
      <c r="I172" s="18">
        <f t="shared" si="32"/>
        <v>19170.16</v>
      </c>
      <c r="J172" s="18">
        <f t="shared" si="33"/>
        <v>78195.19</v>
      </c>
      <c r="K172" s="37">
        <f t="shared" si="34"/>
        <v>0.80311106569226109</v>
      </c>
      <c r="L172" s="37">
        <f t="shared" si="35"/>
        <v>-0.97391453941263495</v>
      </c>
      <c r="M172" s="37">
        <f t="shared" si="36"/>
        <v>-0.80647040899420208</v>
      </c>
    </row>
    <row r="173" spans="1:13" x14ac:dyDescent="0.2">
      <c r="A173" s="17"/>
      <c r="B173" s="43" t="s">
        <v>189</v>
      </c>
      <c r="C173" s="17" t="s">
        <v>190</v>
      </c>
      <c r="D173" s="18">
        <v>0</v>
      </c>
      <c r="E173" s="18">
        <v>53912</v>
      </c>
      <c r="F173" s="18">
        <v>0</v>
      </c>
      <c r="G173" s="18">
        <v>38709.450000000004</v>
      </c>
      <c r="H173" s="18">
        <v>0</v>
      </c>
      <c r="I173" s="18">
        <f t="shared" si="32"/>
        <v>38709.450000000004</v>
      </c>
      <c r="J173" s="18">
        <f t="shared" si="33"/>
        <v>15202.549999999996</v>
      </c>
      <c r="K173" s="37">
        <f t="shared" si="34"/>
        <v>0.28198824009496948</v>
      </c>
      <c r="L173" s="37">
        <f t="shared" si="35"/>
        <v>-1</v>
      </c>
      <c r="M173" s="37">
        <f t="shared" si="36"/>
        <v>-0.21671444373996676</v>
      </c>
    </row>
    <row r="174" spans="1:13" x14ac:dyDescent="0.2">
      <c r="A174" s="17"/>
      <c r="B174" s="43" t="s">
        <v>191</v>
      </c>
      <c r="C174" s="17" t="s">
        <v>192</v>
      </c>
      <c r="D174" s="18">
        <v>208400</v>
      </c>
      <c r="E174" s="18">
        <v>568043.94999999995</v>
      </c>
      <c r="F174" s="18">
        <v>19079.059999999998</v>
      </c>
      <c r="G174" s="18">
        <v>427927.71999999991</v>
      </c>
      <c r="H174" s="18">
        <v>83148.78</v>
      </c>
      <c r="I174" s="18">
        <f t="shared" si="32"/>
        <v>511076.49999999988</v>
      </c>
      <c r="J174" s="18">
        <f t="shared" si="33"/>
        <v>56967.45000000007</v>
      </c>
      <c r="K174" s="37">
        <f t="shared" si="34"/>
        <v>0.10028704645124743</v>
      </c>
      <c r="L174" s="37">
        <f t="shared" si="35"/>
        <v>-0.96641270450992378</v>
      </c>
      <c r="M174" s="37">
        <f t="shared" si="36"/>
        <v>-0.17817936446642912</v>
      </c>
    </row>
    <row r="175" spans="1:13" x14ac:dyDescent="0.2">
      <c r="A175" s="17"/>
      <c r="B175" s="43" t="s">
        <v>193</v>
      </c>
      <c r="C175" s="17" t="s">
        <v>194</v>
      </c>
      <c r="D175" s="18">
        <v>14150</v>
      </c>
      <c r="E175" s="18">
        <v>14291.009999999997</v>
      </c>
      <c r="F175" s="18">
        <v>1760.75</v>
      </c>
      <c r="G175" s="18">
        <v>7054.24</v>
      </c>
      <c r="H175" s="18">
        <v>0</v>
      </c>
      <c r="I175" s="18">
        <f t="shared" si="32"/>
        <v>7054.24</v>
      </c>
      <c r="J175" s="18">
        <f t="shared" si="33"/>
        <v>7236.7699999999968</v>
      </c>
      <c r="K175" s="37">
        <f t="shared" si="34"/>
        <v>0.50638618264209445</v>
      </c>
      <c r="L175" s="37">
        <f t="shared" si="35"/>
        <v>-0.87679317277085378</v>
      </c>
      <c r="M175" s="37">
        <f t="shared" si="36"/>
        <v>-0.46151219924592124</v>
      </c>
    </row>
    <row r="176" spans="1:13" x14ac:dyDescent="0.2">
      <c r="A176" s="17"/>
      <c r="B176" s="43" t="s">
        <v>195</v>
      </c>
      <c r="C176" s="17" t="s">
        <v>196</v>
      </c>
      <c r="D176" s="18">
        <v>309583</v>
      </c>
      <c r="E176" s="18">
        <v>337731</v>
      </c>
      <c r="F176" s="18">
        <v>0</v>
      </c>
      <c r="G176" s="18">
        <v>67591.259999999995</v>
      </c>
      <c r="H176" s="18">
        <v>76.97</v>
      </c>
      <c r="I176" s="18">
        <f t="shared" si="32"/>
        <v>67668.23</v>
      </c>
      <c r="J176" s="18">
        <f t="shared" si="33"/>
        <v>270062.77</v>
      </c>
      <c r="K176" s="37">
        <f t="shared" si="34"/>
        <v>0.79963867693519408</v>
      </c>
      <c r="L176" s="37">
        <f t="shared" si="35"/>
        <v>-1</v>
      </c>
      <c r="M176" s="37">
        <f t="shared" si="36"/>
        <v>-0.78167263295344513</v>
      </c>
    </row>
    <row r="177" spans="1:13" x14ac:dyDescent="0.2">
      <c r="A177" s="17"/>
      <c r="B177" s="43" t="s">
        <v>197</v>
      </c>
      <c r="C177" s="17" t="s">
        <v>198</v>
      </c>
      <c r="D177" s="18">
        <v>8000</v>
      </c>
      <c r="E177" s="18">
        <v>419639.16999999993</v>
      </c>
      <c r="F177" s="18">
        <v>27847.129999999997</v>
      </c>
      <c r="G177" s="18">
        <v>372201.70000000013</v>
      </c>
      <c r="H177" s="18">
        <v>61939.990000000013</v>
      </c>
      <c r="I177" s="18">
        <f t="shared" si="32"/>
        <v>434141.69000000012</v>
      </c>
      <c r="J177" s="18">
        <f t="shared" si="33"/>
        <v>-14502.520000000193</v>
      </c>
      <c r="K177" s="37">
        <f t="shared" si="34"/>
        <v>-3.4559500248749889E-2</v>
      </c>
      <c r="L177" s="37">
        <f t="shared" si="35"/>
        <v>-0.93364029864037712</v>
      </c>
      <c r="M177" s="37">
        <f t="shared" si="36"/>
        <v>-3.2411063576790473E-2</v>
      </c>
    </row>
    <row r="178" spans="1:13" x14ac:dyDescent="0.2">
      <c r="A178" s="17"/>
      <c r="B178" s="43" t="s">
        <v>199</v>
      </c>
      <c r="C178" s="17" t="s">
        <v>200</v>
      </c>
      <c r="D178" s="18">
        <v>29500</v>
      </c>
      <c r="E178" s="18">
        <v>34375.86</v>
      </c>
      <c r="F178" s="18">
        <v>2749.3</v>
      </c>
      <c r="G178" s="18">
        <v>14485.96</v>
      </c>
      <c r="H178" s="18">
        <v>3642.98</v>
      </c>
      <c r="I178" s="18">
        <f t="shared" si="32"/>
        <v>18128.939999999999</v>
      </c>
      <c r="J178" s="18">
        <f t="shared" si="33"/>
        <v>16246.920000000002</v>
      </c>
      <c r="K178" s="37">
        <f t="shared" si="34"/>
        <v>0.47262584848786332</v>
      </c>
      <c r="L178" s="37">
        <f t="shared" si="35"/>
        <v>-0.92002236453138919</v>
      </c>
      <c r="M178" s="37">
        <f t="shared" si="36"/>
        <v>-0.54029177874981305</v>
      </c>
    </row>
    <row r="179" spans="1:13" x14ac:dyDescent="0.2">
      <c r="A179" s="17"/>
      <c r="B179" s="43" t="s">
        <v>203</v>
      </c>
      <c r="C179" s="17" t="s">
        <v>204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f t="shared" si="32"/>
        <v>0</v>
      </c>
      <c r="J179" s="18">
        <f t="shared" si="33"/>
        <v>0</v>
      </c>
      <c r="K179" s="37" t="str">
        <f t="shared" si="34"/>
        <v>NA</v>
      </c>
      <c r="L179" s="37" t="str">
        <f t="shared" si="35"/>
        <v>NA</v>
      </c>
      <c r="M179" s="37" t="str">
        <f t="shared" si="36"/>
        <v>NA</v>
      </c>
    </row>
    <row r="180" spans="1:13" x14ac:dyDescent="0.2">
      <c r="A180" s="17"/>
      <c r="B180" s="43" t="s">
        <v>205</v>
      </c>
      <c r="C180" s="17" t="s">
        <v>206</v>
      </c>
      <c r="D180" s="18">
        <v>3017</v>
      </c>
      <c r="E180" s="18">
        <v>34303.97</v>
      </c>
      <c r="F180" s="18">
        <v>12535.39</v>
      </c>
      <c r="G180" s="18">
        <v>24093.31</v>
      </c>
      <c r="H180" s="18">
        <v>907.2</v>
      </c>
      <c r="I180" s="18">
        <f t="shared" si="32"/>
        <v>25000.510000000002</v>
      </c>
      <c r="J180" s="18">
        <f t="shared" si="33"/>
        <v>9303.4599999999991</v>
      </c>
      <c r="K180" s="37">
        <f t="shared" si="34"/>
        <v>0.27120651050009659</v>
      </c>
      <c r="L180" s="37">
        <f t="shared" si="35"/>
        <v>-0.63457902977410485</v>
      </c>
      <c r="M180" s="37">
        <f t="shared" si="36"/>
        <v>-0.23380264998217673</v>
      </c>
    </row>
    <row r="181" spans="1:13" x14ac:dyDescent="0.2">
      <c r="A181" s="17"/>
      <c r="B181" s="43" t="s">
        <v>211</v>
      </c>
      <c r="C181" s="17" t="s">
        <v>212</v>
      </c>
      <c r="D181" s="18">
        <v>1000</v>
      </c>
      <c r="E181" s="18">
        <v>1000</v>
      </c>
      <c r="F181" s="18">
        <v>0</v>
      </c>
      <c r="G181" s="18">
        <v>0</v>
      </c>
      <c r="H181" s="18">
        <v>0</v>
      </c>
      <c r="I181" s="18">
        <f t="shared" si="32"/>
        <v>0</v>
      </c>
      <c r="J181" s="18">
        <f t="shared" si="33"/>
        <v>1000</v>
      </c>
      <c r="K181" s="37">
        <f t="shared" si="34"/>
        <v>1</v>
      </c>
      <c r="L181" s="37">
        <f t="shared" si="35"/>
        <v>-1</v>
      </c>
      <c r="M181" s="37">
        <f t="shared" si="36"/>
        <v>-1</v>
      </c>
    </row>
    <row r="182" spans="1:13" x14ac:dyDescent="0.2">
      <c r="A182" s="17"/>
      <c r="B182" s="43" t="s">
        <v>215</v>
      </c>
      <c r="C182" s="17" t="s">
        <v>216</v>
      </c>
      <c r="D182" s="18">
        <v>34700</v>
      </c>
      <c r="E182" s="18">
        <v>43335</v>
      </c>
      <c r="F182" s="18">
        <v>1600</v>
      </c>
      <c r="G182" s="18">
        <v>17683</v>
      </c>
      <c r="H182" s="18">
        <v>2370</v>
      </c>
      <c r="I182" s="18">
        <f t="shared" ref="I182:I343" si="37">SUM(G182:H182)</f>
        <v>20053</v>
      </c>
      <c r="J182" s="18">
        <f t="shared" ref="J182:J343" si="38">E182-I182</f>
        <v>23282</v>
      </c>
      <c r="K182" s="37">
        <f t="shared" ref="K182:K343" si="39">IF(E182=0,"NA",J182/E182)</f>
        <v>0.53725625937463939</v>
      </c>
      <c r="L182" s="37">
        <f t="shared" ref="L182:L343" si="40">IF(E182=0,"NA",(  ( F182 - (E182/$L$6)) / (E182/$L$6)))</f>
        <v>-0.96307834314064844</v>
      </c>
      <c r="M182" s="37">
        <f t="shared" ref="M182:M343" si="41">IF(E182=0,"NA",(  ( G182 - ($M$6*(E182/12))) / ($M$6*(E182/12))))</f>
        <v>-0.55485068756096789</v>
      </c>
    </row>
    <row r="183" spans="1:13" x14ac:dyDescent="0.2">
      <c r="A183" s="17"/>
      <c r="B183" s="43" t="s">
        <v>217</v>
      </c>
      <c r="C183" s="17" t="s">
        <v>218</v>
      </c>
      <c r="F183" s="18">
        <v>0</v>
      </c>
      <c r="G183" s="18">
        <v>0</v>
      </c>
      <c r="H183" s="18">
        <v>0</v>
      </c>
      <c r="I183" s="18">
        <f t="shared" si="37"/>
        <v>0</v>
      </c>
      <c r="J183" s="18">
        <f t="shared" si="38"/>
        <v>0</v>
      </c>
      <c r="K183" s="37" t="str">
        <f t="shared" si="39"/>
        <v>NA</v>
      </c>
      <c r="L183" s="37" t="str">
        <f t="shared" si="40"/>
        <v>NA</v>
      </c>
      <c r="M183" s="37" t="str">
        <f t="shared" si="41"/>
        <v>NA</v>
      </c>
    </row>
    <row r="184" spans="1:13" x14ac:dyDescent="0.2">
      <c r="A184" s="17"/>
      <c r="B184" s="43" t="s">
        <v>421</v>
      </c>
      <c r="C184" s="17" t="s">
        <v>104</v>
      </c>
      <c r="D184" s="18">
        <v>3000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37"/>
        <v>0</v>
      </c>
      <c r="J184" s="18">
        <f t="shared" si="38"/>
        <v>0</v>
      </c>
      <c r="K184" s="37" t="str">
        <f t="shared" si="39"/>
        <v>NA</v>
      </c>
      <c r="L184" s="37" t="str">
        <f t="shared" si="40"/>
        <v>NA</v>
      </c>
      <c r="M184" s="37" t="str">
        <f t="shared" si="41"/>
        <v>NA</v>
      </c>
    </row>
    <row r="185" spans="1:13" x14ac:dyDescent="0.2">
      <c r="A185" s="74" t="s">
        <v>259</v>
      </c>
      <c r="B185" s="75"/>
      <c r="C185" s="74"/>
      <c r="D185" s="59">
        <v>28698630.420000002</v>
      </c>
      <c r="E185" s="59">
        <v>5716332.2999999998</v>
      </c>
      <c r="F185" s="59">
        <v>143433.23000000001</v>
      </c>
      <c r="G185" s="59">
        <v>3123959.32</v>
      </c>
      <c r="H185" s="59">
        <v>153983.26000000004</v>
      </c>
      <c r="I185" s="59">
        <f t="shared" si="37"/>
        <v>3277942.58</v>
      </c>
      <c r="J185" s="59">
        <f t="shared" si="38"/>
        <v>2438389.7199999997</v>
      </c>
      <c r="K185" s="60">
        <f t="shared" si="39"/>
        <v>0.42656542552643412</v>
      </c>
      <c r="L185" s="60">
        <f t="shared" si="40"/>
        <v>-0.97490817145112429</v>
      </c>
      <c r="M185" s="60">
        <f t="shared" si="41"/>
        <v>-0.4038212890775818</v>
      </c>
    </row>
    <row r="186" spans="1:13" x14ac:dyDescent="0.2">
      <c r="A186" s="17" t="s">
        <v>260</v>
      </c>
      <c r="B186" s="43" t="s">
        <v>110</v>
      </c>
      <c r="C186" s="17" t="s">
        <v>111</v>
      </c>
      <c r="F186" s="18">
        <v>0</v>
      </c>
      <c r="G186" s="18">
        <v>0</v>
      </c>
      <c r="H186" s="18">
        <v>0</v>
      </c>
      <c r="I186" s="18">
        <f t="shared" si="37"/>
        <v>0</v>
      </c>
      <c r="J186" s="18">
        <f t="shared" si="38"/>
        <v>0</v>
      </c>
      <c r="K186" s="37" t="str">
        <f t="shared" si="39"/>
        <v>NA</v>
      </c>
      <c r="L186" s="37" t="str">
        <f t="shared" si="40"/>
        <v>NA</v>
      </c>
      <c r="M186" s="37" t="str">
        <f t="shared" si="41"/>
        <v>NA</v>
      </c>
    </row>
    <row r="187" spans="1:13" x14ac:dyDescent="0.2">
      <c r="A187" s="17"/>
      <c r="B187" s="43" t="s">
        <v>112</v>
      </c>
      <c r="C187" s="17" t="s">
        <v>113</v>
      </c>
      <c r="D187" s="18">
        <v>0</v>
      </c>
      <c r="E187" s="18">
        <v>29450</v>
      </c>
      <c r="F187" s="18">
        <v>6840</v>
      </c>
      <c r="G187" s="18">
        <v>13051.880000000001</v>
      </c>
      <c r="H187" s="18">
        <v>0</v>
      </c>
      <c r="I187" s="18">
        <f t="shared" si="37"/>
        <v>13051.880000000001</v>
      </c>
      <c r="J187" s="18">
        <f t="shared" si="38"/>
        <v>16398.12</v>
      </c>
      <c r="K187" s="37">
        <f t="shared" si="39"/>
        <v>0.55681222410865872</v>
      </c>
      <c r="L187" s="37">
        <f t="shared" si="40"/>
        <v>-0.76774193548387093</v>
      </c>
      <c r="M187" s="37">
        <f t="shared" si="41"/>
        <v>-0.51652242630035494</v>
      </c>
    </row>
    <row r="188" spans="1:13" x14ac:dyDescent="0.2">
      <c r="A188" s="17"/>
      <c r="B188" s="43" t="s">
        <v>114</v>
      </c>
      <c r="C188" s="17" t="s">
        <v>113</v>
      </c>
      <c r="D188" s="18">
        <v>0</v>
      </c>
      <c r="E188" s="18">
        <v>35820</v>
      </c>
      <c r="F188" s="18">
        <v>0</v>
      </c>
      <c r="G188" s="18">
        <v>0</v>
      </c>
      <c r="H188" s="18">
        <v>0</v>
      </c>
      <c r="I188" s="18">
        <f t="shared" si="37"/>
        <v>0</v>
      </c>
      <c r="J188" s="18">
        <f t="shared" si="38"/>
        <v>35820</v>
      </c>
      <c r="K188" s="37">
        <f t="shared" si="39"/>
        <v>1</v>
      </c>
      <c r="L188" s="37">
        <f t="shared" si="40"/>
        <v>-1</v>
      </c>
      <c r="M188" s="37">
        <f t="shared" si="41"/>
        <v>-1</v>
      </c>
    </row>
    <row r="189" spans="1:13" x14ac:dyDescent="0.2">
      <c r="A189" s="17"/>
      <c r="B189" s="43" t="s">
        <v>117</v>
      </c>
      <c r="C189" s="17" t="s">
        <v>118</v>
      </c>
      <c r="D189" s="18">
        <v>54226</v>
      </c>
      <c r="E189" s="18">
        <v>14608505.309999999</v>
      </c>
      <c r="F189" s="18">
        <v>15875.75</v>
      </c>
      <c r="G189" s="18">
        <v>978803.06</v>
      </c>
      <c r="H189" s="18">
        <v>0</v>
      </c>
      <c r="I189" s="18">
        <f t="shared" si="37"/>
        <v>978803.06</v>
      </c>
      <c r="J189" s="18">
        <f t="shared" si="38"/>
        <v>13629702.249999998</v>
      </c>
      <c r="K189" s="37">
        <f t="shared" si="39"/>
        <v>0.93299772706178385</v>
      </c>
      <c r="L189" s="37">
        <f t="shared" si="40"/>
        <v>-0.99891325295346045</v>
      </c>
      <c r="M189" s="37">
        <f t="shared" si="41"/>
        <v>-0.92690661134012775</v>
      </c>
    </row>
    <row r="190" spans="1:13" x14ac:dyDescent="0.2">
      <c r="A190" s="17"/>
      <c r="B190" s="43" t="s">
        <v>119</v>
      </c>
      <c r="C190" s="17" t="s">
        <v>120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f t="shared" si="37"/>
        <v>0</v>
      </c>
      <c r="J190" s="18">
        <f t="shared" si="38"/>
        <v>0</v>
      </c>
      <c r="K190" s="37" t="str">
        <f t="shared" si="39"/>
        <v>NA</v>
      </c>
      <c r="L190" s="37" t="str">
        <f t="shared" si="40"/>
        <v>NA</v>
      </c>
      <c r="M190" s="37" t="str">
        <f t="shared" si="41"/>
        <v>NA</v>
      </c>
    </row>
    <row r="191" spans="1:13" x14ac:dyDescent="0.2">
      <c r="A191" s="17"/>
      <c r="B191" s="43" t="s">
        <v>229</v>
      </c>
      <c r="C191" s="17" t="s">
        <v>230</v>
      </c>
      <c r="F191" s="18">
        <v>0</v>
      </c>
      <c r="G191" s="18">
        <v>0</v>
      </c>
      <c r="H191" s="18">
        <v>0</v>
      </c>
      <c r="I191" s="18">
        <f t="shared" si="37"/>
        <v>0</v>
      </c>
      <c r="J191" s="18">
        <f t="shared" si="38"/>
        <v>0</v>
      </c>
      <c r="K191" s="37" t="str">
        <f t="shared" si="39"/>
        <v>NA</v>
      </c>
      <c r="L191" s="37" t="str">
        <f t="shared" si="40"/>
        <v>NA</v>
      </c>
      <c r="M191" s="37" t="str">
        <f t="shared" si="41"/>
        <v>NA</v>
      </c>
    </row>
    <row r="192" spans="1:13" x14ac:dyDescent="0.2">
      <c r="A192" s="17"/>
      <c r="B192" s="43" t="s">
        <v>141</v>
      </c>
      <c r="C192" s="17" t="s">
        <v>142</v>
      </c>
      <c r="D192" s="18">
        <v>0</v>
      </c>
      <c r="E192" s="18">
        <v>60000</v>
      </c>
      <c r="F192" s="18">
        <v>0</v>
      </c>
      <c r="G192" s="18">
        <v>19800</v>
      </c>
      <c r="H192" s="18">
        <v>0</v>
      </c>
      <c r="I192" s="18">
        <f t="shared" si="37"/>
        <v>19800</v>
      </c>
      <c r="J192" s="18">
        <f t="shared" si="38"/>
        <v>40200</v>
      </c>
      <c r="K192" s="37">
        <f t="shared" si="39"/>
        <v>0.67</v>
      </c>
      <c r="L192" s="37">
        <f t="shared" si="40"/>
        <v>-1</v>
      </c>
      <c r="M192" s="37">
        <f t="shared" si="41"/>
        <v>-0.64</v>
      </c>
    </row>
    <row r="193" spans="1:13" x14ac:dyDescent="0.2">
      <c r="A193" s="17"/>
      <c r="B193" s="43" t="s">
        <v>233</v>
      </c>
      <c r="C193" s="17" t="s">
        <v>234</v>
      </c>
      <c r="D193" s="18">
        <v>2477064</v>
      </c>
      <c r="E193" s="18">
        <v>14333160.649999999</v>
      </c>
      <c r="F193" s="18">
        <v>276887.17</v>
      </c>
      <c r="G193" s="18">
        <v>9652462.7599999998</v>
      </c>
      <c r="H193" s="18">
        <v>0</v>
      </c>
      <c r="I193" s="18">
        <f t="shared" si="37"/>
        <v>9652462.7599999998</v>
      </c>
      <c r="J193" s="18">
        <f t="shared" si="38"/>
        <v>4680697.8899999987</v>
      </c>
      <c r="K193" s="37">
        <f t="shared" si="39"/>
        <v>0.3265642522467645</v>
      </c>
      <c r="L193" s="37">
        <f t="shared" si="40"/>
        <v>-0.98068205772883732</v>
      </c>
      <c r="M193" s="37">
        <f t="shared" si="41"/>
        <v>-0.26534282063283399</v>
      </c>
    </row>
    <row r="194" spans="1:13" x14ac:dyDescent="0.2">
      <c r="A194" s="17"/>
      <c r="B194" s="43" t="s">
        <v>143</v>
      </c>
      <c r="C194" s="17" t="s">
        <v>144</v>
      </c>
      <c r="D194" s="18">
        <v>11394196.76</v>
      </c>
      <c r="E194" s="18">
        <v>2754978.82</v>
      </c>
      <c r="F194" s="18">
        <v>866240.55000000016</v>
      </c>
      <c r="G194" s="18">
        <v>921578.28000000026</v>
      </c>
      <c r="H194" s="18">
        <v>0</v>
      </c>
      <c r="I194" s="18">
        <f t="shared" si="37"/>
        <v>921578.28000000026</v>
      </c>
      <c r="J194" s="18">
        <f t="shared" si="38"/>
        <v>1833400.5399999996</v>
      </c>
      <c r="K194" s="37">
        <f t="shared" si="39"/>
        <v>0.66548625589796717</v>
      </c>
      <c r="L194" s="37">
        <f t="shared" si="40"/>
        <v>-0.68557270070047205</v>
      </c>
      <c r="M194" s="37">
        <f t="shared" si="41"/>
        <v>-0.63507591552505516</v>
      </c>
    </row>
    <row r="195" spans="1:13" x14ac:dyDescent="0.2">
      <c r="A195" s="17"/>
      <c r="B195" s="43" t="s">
        <v>147</v>
      </c>
      <c r="C195" s="17" t="s">
        <v>148</v>
      </c>
      <c r="D195" s="18">
        <v>0</v>
      </c>
      <c r="E195" s="18">
        <v>156274</v>
      </c>
      <c r="F195" s="18">
        <v>0</v>
      </c>
      <c r="G195" s="18">
        <v>0</v>
      </c>
      <c r="H195" s="18">
        <v>0</v>
      </c>
      <c r="I195" s="18">
        <f t="shared" si="37"/>
        <v>0</v>
      </c>
      <c r="J195" s="18">
        <f t="shared" si="38"/>
        <v>156274</v>
      </c>
      <c r="K195" s="37">
        <f t="shared" si="39"/>
        <v>1</v>
      </c>
      <c r="L195" s="37">
        <f t="shared" si="40"/>
        <v>-1</v>
      </c>
      <c r="M195" s="37">
        <f t="shared" si="41"/>
        <v>-1</v>
      </c>
    </row>
    <row r="196" spans="1:13" x14ac:dyDescent="0.2">
      <c r="A196" s="17"/>
      <c r="B196" s="43" t="s">
        <v>149</v>
      </c>
      <c r="C196" s="17" t="s">
        <v>150</v>
      </c>
      <c r="D196" s="18">
        <v>1576260</v>
      </c>
      <c r="E196" s="18">
        <v>1881711</v>
      </c>
      <c r="F196" s="18">
        <v>251220</v>
      </c>
      <c r="G196" s="18">
        <v>1656938.7599999998</v>
      </c>
      <c r="H196" s="18">
        <v>0</v>
      </c>
      <c r="I196" s="18">
        <f t="shared" si="37"/>
        <v>1656938.7599999998</v>
      </c>
      <c r="J196" s="18">
        <f t="shared" si="38"/>
        <v>224772.24000000022</v>
      </c>
      <c r="K196" s="37">
        <f t="shared" si="39"/>
        <v>0.11945098902009937</v>
      </c>
      <c r="L196" s="37">
        <f t="shared" si="40"/>
        <v>-0.86649384522915585</v>
      </c>
      <c r="M196" s="37">
        <f t="shared" si="41"/>
        <v>-3.9401078931017505E-2</v>
      </c>
    </row>
    <row r="197" spans="1:13" x14ac:dyDescent="0.2">
      <c r="A197" s="17"/>
      <c r="B197" s="43" t="s">
        <v>151</v>
      </c>
      <c r="C197" s="17" t="s">
        <v>152</v>
      </c>
      <c r="D197" s="18">
        <v>2420051.1999999997</v>
      </c>
      <c r="E197" s="18">
        <v>2877060.67</v>
      </c>
      <c r="F197" s="18">
        <v>227255.17999999993</v>
      </c>
      <c r="G197" s="18">
        <v>2086456.8299999994</v>
      </c>
      <c r="H197" s="18">
        <v>0</v>
      </c>
      <c r="I197" s="18">
        <f t="shared" si="37"/>
        <v>2086456.8299999994</v>
      </c>
      <c r="J197" s="18">
        <f t="shared" si="38"/>
        <v>790603.84000000055</v>
      </c>
      <c r="K197" s="37">
        <f t="shared" si="39"/>
        <v>0.27479567888292067</v>
      </c>
      <c r="L197" s="37">
        <f t="shared" si="40"/>
        <v>-0.92101133550305014</v>
      </c>
      <c r="M197" s="37">
        <f t="shared" si="41"/>
        <v>-0.20886801332682245</v>
      </c>
    </row>
    <row r="198" spans="1:13" x14ac:dyDescent="0.2">
      <c r="A198" s="17"/>
      <c r="B198" s="43" t="s">
        <v>163</v>
      </c>
      <c r="C198" s="17" t="s">
        <v>164</v>
      </c>
      <c r="D198" s="18">
        <v>375254.35000000003</v>
      </c>
      <c r="E198" s="18">
        <v>764437.2200000002</v>
      </c>
      <c r="F198" s="18">
        <v>44803.280000000064</v>
      </c>
      <c r="G198" s="18">
        <v>423860.22000000009</v>
      </c>
      <c r="H198" s="18">
        <v>0</v>
      </c>
      <c r="I198" s="18">
        <f t="shared" si="37"/>
        <v>423860.22000000009</v>
      </c>
      <c r="J198" s="18">
        <f t="shared" si="38"/>
        <v>340577.00000000012</v>
      </c>
      <c r="K198" s="37">
        <f t="shared" si="39"/>
        <v>0.44552644885606174</v>
      </c>
      <c r="L198" s="37">
        <f t="shared" si="40"/>
        <v>-0.94139050424572468</v>
      </c>
      <c r="M198" s="37">
        <f t="shared" si="41"/>
        <v>-0.395119762388431</v>
      </c>
    </row>
    <row r="199" spans="1:13" x14ac:dyDescent="0.2">
      <c r="A199" s="17"/>
      <c r="B199" s="43" t="s">
        <v>165</v>
      </c>
      <c r="C199" s="17" t="s">
        <v>166</v>
      </c>
      <c r="D199" s="18">
        <v>27412633.43</v>
      </c>
      <c r="E199" s="18">
        <v>5363966.09</v>
      </c>
      <c r="F199" s="18">
        <v>87378.91</v>
      </c>
      <c r="G199" s="18">
        <v>1076906.29</v>
      </c>
      <c r="H199" s="18">
        <v>168728.81</v>
      </c>
      <c r="I199" s="18">
        <f t="shared" si="37"/>
        <v>1245635.1000000001</v>
      </c>
      <c r="J199" s="18">
        <f t="shared" si="38"/>
        <v>4118330.9899999998</v>
      </c>
      <c r="K199" s="37">
        <f t="shared" si="39"/>
        <v>0.76777722321507069</v>
      </c>
      <c r="L199" s="37">
        <f t="shared" si="40"/>
        <v>-0.98371001819662884</v>
      </c>
      <c r="M199" s="37">
        <f t="shared" si="41"/>
        <v>-0.78098167622491776</v>
      </c>
    </row>
    <row r="200" spans="1:13" x14ac:dyDescent="0.2">
      <c r="A200" s="17"/>
      <c r="B200" s="43" t="s">
        <v>171</v>
      </c>
      <c r="C200" s="17" t="s">
        <v>172</v>
      </c>
      <c r="D200" s="18">
        <v>0</v>
      </c>
      <c r="E200" s="18">
        <v>59144</v>
      </c>
      <c r="F200" s="18">
        <v>0</v>
      </c>
      <c r="G200" s="18">
        <v>0</v>
      </c>
      <c r="H200" s="18">
        <v>0</v>
      </c>
      <c r="I200" s="18">
        <f t="shared" si="37"/>
        <v>0</v>
      </c>
      <c r="J200" s="18">
        <f t="shared" si="38"/>
        <v>59144</v>
      </c>
      <c r="K200" s="37">
        <f t="shared" si="39"/>
        <v>1</v>
      </c>
      <c r="L200" s="37">
        <f t="shared" si="40"/>
        <v>-1</v>
      </c>
      <c r="M200" s="37">
        <f t="shared" si="41"/>
        <v>-1</v>
      </c>
    </row>
    <row r="201" spans="1:13" x14ac:dyDescent="0.2">
      <c r="A201" s="17"/>
      <c r="B201" s="43" t="s">
        <v>422</v>
      </c>
      <c r="C201" s="17" t="s">
        <v>423</v>
      </c>
      <c r="D201" s="18">
        <v>0</v>
      </c>
      <c r="E201" s="18">
        <v>28563</v>
      </c>
      <c r="F201" s="18">
        <v>0</v>
      </c>
      <c r="G201" s="18">
        <v>11200</v>
      </c>
      <c r="H201" s="18">
        <v>0</v>
      </c>
      <c r="I201" s="18">
        <f t="shared" si="37"/>
        <v>11200</v>
      </c>
      <c r="J201" s="18">
        <f t="shared" si="38"/>
        <v>17363</v>
      </c>
      <c r="K201" s="37">
        <f t="shared" si="39"/>
        <v>0.6078843258761335</v>
      </c>
      <c r="L201" s="37">
        <f t="shared" si="40"/>
        <v>-1</v>
      </c>
      <c r="M201" s="37">
        <f t="shared" si="41"/>
        <v>-0.57223744641032737</v>
      </c>
    </row>
    <row r="202" spans="1:13" x14ac:dyDescent="0.2">
      <c r="A202" s="17"/>
      <c r="B202" s="43" t="s">
        <v>424</v>
      </c>
      <c r="C202" s="17" t="s">
        <v>425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f t="shared" si="37"/>
        <v>0</v>
      </c>
      <c r="J202" s="18">
        <f t="shared" si="38"/>
        <v>0</v>
      </c>
      <c r="K202" s="37" t="str">
        <f t="shared" si="39"/>
        <v>NA</v>
      </c>
      <c r="L202" s="37" t="str">
        <f t="shared" si="40"/>
        <v>NA</v>
      </c>
      <c r="M202" s="37" t="str">
        <f t="shared" si="41"/>
        <v>NA</v>
      </c>
    </row>
    <row r="203" spans="1:13" x14ac:dyDescent="0.2">
      <c r="A203" s="17"/>
      <c r="B203" s="43" t="s">
        <v>181</v>
      </c>
      <c r="C203" s="17" t="s">
        <v>182</v>
      </c>
      <c r="D203" s="18">
        <v>51649</v>
      </c>
      <c r="E203" s="18">
        <v>2220054</v>
      </c>
      <c r="F203" s="18">
        <v>0</v>
      </c>
      <c r="G203" s="18">
        <v>698509</v>
      </c>
      <c r="H203" s="18">
        <v>1425</v>
      </c>
      <c r="I203" s="18">
        <f t="shared" si="37"/>
        <v>699934</v>
      </c>
      <c r="J203" s="18">
        <f t="shared" si="38"/>
        <v>1520120</v>
      </c>
      <c r="K203" s="37">
        <f t="shared" si="39"/>
        <v>0.68472208333671158</v>
      </c>
      <c r="L203" s="37">
        <f t="shared" si="40"/>
        <v>-1</v>
      </c>
      <c r="M203" s="37">
        <f t="shared" si="41"/>
        <v>-0.65676068321679648</v>
      </c>
    </row>
    <row r="204" spans="1:13" x14ac:dyDescent="0.2">
      <c r="A204" s="17"/>
      <c r="B204" s="43" t="s">
        <v>185</v>
      </c>
      <c r="C204" s="17" t="s">
        <v>186</v>
      </c>
      <c r="D204" s="18">
        <v>118573</v>
      </c>
      <c r="E204" s="18">
        <v>1079192.0699999998</v>
      </c>
      <c r="F204" s="18">
        <v>73909.94</v>
      </c>
      <c r="G204" s="18">
        <v>259435.92999999993</v>
      </c>
      <c r="H204" s="18">
        <v>34295.57</v>
      </c>
      <c r="I204" s="18">
        <f t="shared" si="37"/>
        <v>293731.49999999994</v>
      </c>
      <c r="J204" s="18">
        <f t="shared" si="38"/>
        <v>785460.56999999983</v>
      </c>
      <c r="K204" s="37">
        <f t="shared" si="39"/>
        <v>0.72782277764513226</v>
      </c>
      <c r="L204" s="37">
        <f t="shared" si="40"/>
        <v>-0.93151363686354738</v>
      </c>
      <c r="M204" s="37">
        <f t="shared" si="41"/>
        <v>-0.73774731819012118</v>
      </c>
    </row>
    <row r="205" spans="1:13" x14ac:dyDescent="0.2">
      <c r="A205" s="17"/>
      <c r="B205" s="43" t="s">
        <v>189</v>
      </c>
      <c r="C205" s="17" t="s">
        <v>190</v>
      </c>
      <c r="D205" s="18">
        <v>0</v>
      </c>
      <c r="E205" s="18">
        <v>20299</v>
      </c>
      <c r="F205" s="18">
        <v>0</v>
      </c>
      <c r="G205" s="18">
        <v>0</v>
      </c>
      <c r="H205" s="18">
        <v>0</v>
      </c>
      <c r="I205" s="18">
        <f t="shared" si="37"/>
        <v>0</v>
      </c>
      <c r="J205" s="18">
        <f t="shared" si="38"/>
        <v>20299</v>
      </c>
      <c r="K205" s="37">
        <f t="shared" si="39"/>
        <v>1</v>
      </c>
      <c r="L205" s="37">
        <f t="shared" si="40"/>
        <v>-1</v>
      </c>
      <c r="M205" s="37">
        <f t="shared" si="41"/>
        <v>-1</v>
      </c>
    </row>
    <row r="206" spans="1:13" x14ac:dyDescent="0.2">
      <c r="A206" s="17"/>
      <c r="B206" s="43" t="s">
        <v>191</v>
      </c>
      <c r="C206" s="17" t="s">
        <v>192</v>
      </c>
      <c r="D206" s="18">
        <v>177015.66999999998</v>
      </c>
      <c r="E206" s="18">
        <v>2189188</v>
      </c>
      <c r="F206" s="18">
        <v>9858.16</v>
      </c>
      <c r="G206" s="18">
        <v>214586.22</v>
      </c>
      <c r="H206" s="18">
        <v>75597.989999999991</v>
      </c>
      <c r="I206" s="18">
        <f t="shared" si="37"/>
        <v>290184.20999999996</v>
      </c>
      <c r="J206" s="18">
        <f t="shared" si="38"/>
        <v>1899003.79</v>
      </c>
      <c r="K206" s="37">
        <f t="shared" si="39"/>
        <v>0.86744664688459827</v>
      </c>
      <c r="L206" s="37">
        <f t="shared" si="40"/>
        <v>-0.99549688743040787</v>
      </c>
      <c r="M206" s="37">
        <f t="shared" si="41"/>
        <v>-0.89306808817615568</v>
      </c>
    </row>
    <row r="207" spans="1:13" x14ac:dyDescent="0.2">
      <c r="A207" s="17"/>
      <c r="B207" s="43" t="s">
        <v>193</v>
      </c>
      <c r="C207" s="17" t="s">
        <v>194</v>
      </c>
      <c r="D207" s="18">
        <v>36279</v>
      </c>
      <c r="E207" s="18">
        <v>1080</v>
      </c>
      <c r="F207" s="18">
        <v>0</v>
      </c>
      <c r="G207" s="18">
        <v>7920</v>
      </c>
      <c r="H207" s="18">
        <v>45.61</v>
      </c>
      <c r="I207" s="18">
        <f t="shared" si="37"/>
        <v>7965.61</v>
      </c>
      <c r="J207" s="18">
        <f t="shared" si="38"/>
        <v>-6885.61</v>
      </c>
      <c r="K207" s="37">
        <f t="shared" si="39"/>
        <v>-6.3755648148148145</v>
      </c>
      <c r="L207" s="37">
        <f t="shared" si="40"/>
        <v>-1</v>
      </c>
      <c r="M207" s="37">
        <f t="shared" si="41"/>
        <v>7</v>
      </c>
    </row>
    <row r="208" spans="1:13" x14ac:dyDescent="0.2">
      <c r="A208" s="17"/>
      <c r="B208" s="43" t="s">
        <v>195</v>
      </c>
      <c r="C208" s="17" t="s">
        <v>196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f t="shared" si="37"/>
        <v>0</v>
      </c>
      <c r="J208" s="18">
        <f t="shared" si="38"/>
        <v>0</v>
      </c>
      <c r="K208" s="37" t="str">
        <f t="shared" si="39"/>
        <v>NA</v>
      </c>
      <c r="L208" s="37" t="str">
        <f t="shared" si="40"/>
        <v>NA</v>
      </c>
      <c r="M208" s="37" t="str">
        <f t="shared" si="41"/>
        <v>NA</v>
      </c>
    </row>
    <row r="209" spans="1:13" x14ac:dyDescent="0.2">
      <c r="A209" s="17"/>
      <c r="B209" s="43" t="s">
        <v>197</v>
      </c>
      <c r="C209" s="17" t="s">
        <v>198</v>
      </c>
      <c r="D209" s="18">
        <v>2400</v>
      </c>
      <c r="E209" s="18">
        <v>2650335</v>
      </c>
      <c r="F209" s="18">
        <v>0</v>
      </c>
      <c r="G209" s="18">
        <v>6668.1</v>
      </c>
      <c r="H209" s="18">
        <v>732.07999999999993</v>
      </c>
      <c r="I209" s="18">
        <f t="shared" si="37"/>
        <v>7400.18</v>
      </c>
      <c r="J209" s="18">
        <f t="shared" si="38"/>
        <v>2642934.8199999998</v>
      </c>
      <c r="K209" s="37">
        <f t="shared" si="39"/>
        <v>0.99720783221743658</v>
      </c>
      <c r="L209" s="37">
        <f t="shared" si="40"/>
        <v>-1</v>
      </c>
      <c r="M209" s="37">
        <f t="shared" si="41"/>
        <v>-0.99725533153013068</v>
      </c>
    </row>
    <row r="210" spans="1:13" x14ac:dyDescent="0.2">
      <c r="A210" s="17"/>
      <c r="B210" s="43" t="s">
        <v>199</v>
      </c>
      <c r="C210" s="17" t="s">
        <v>200</v>
      </c>
      <c r="D210" s="18">
        <v>96840</v>
      </c>
      <c r="E210" s="18">
        <v>185528.74</v>
      </c>
      <c r="F210" s="18">
        <v>0</v>
      </c>
      <c r="G210" s="18">
        <v>37920</v>
      </c>
      <c r="H210" s="18">
        <v>0</v>
      </c>
      <c r="I210" s="18">
        <f t="shared" si="37"/>
        <v>37920</v>
      </c>
      <c r="J210" s="18">
        <f t="shared" si="38"/>
        <v>147608.74</v>
      </c>
      <c r="K210" s="37">
        <f t="shared" si="39"/>
        <v>0.79561118131886199</v>
      </c>
      <c r="L210" s="37">
        <f t="shared" si="40"/>
        <v>-1</v>
      </c>
      <c r="M210" s="37">
        <f t="shared" si="41"/>
        <v>-0.77703037962057664</v>
      </c>
    </row>
    <row r="211" spans="1:13" x14ac:dyDescent="0.2">
      <c r="A211" s="17"/>
      <c r="B211" s="43" t="s">
        <v>201</v>
      </c>
      <c r="C211" s="17" t="s">
        <v>202</v>
      </c>
      <c r="D211" s="18">
        <v>0</v>
      </c>
      <c r="E211" s="18">
        <v>0</v>
      </c>
      <c r="F211" s="18">
        <v>0</v>
      </c>
      <c r="G211" s="18">
        <v>0</v>
      </c>
      <c r="H211" s="18">
        <v>0</v>
      </c>
      <c r="I211" s="18">
        <f t="shared" si="37"/>
        <v>0</v>
      </c>
      <c r="J211" s="18">
        <f t="shared" si="38"/>
        <v>0</v>
      </c>
      <c r="K211" s="37" t="str">
        <f t="shared" si="39"/>
        <v>NA</v>
      </c>
      <c r="L211" s="37" t="str">
        <f t="shared" si="40"/>
        <v>NA</v>
      </c>
      <c r="M211" s="37" t="str">
        <f t="shared" si="41"/>
        <v>NA</v>
      </c>
    </row>
    <row r="212" spans="1:13" x14ac:dyDescent="0.2">
      <c r="A212" s="17"/>
      <c r="B212" s="43" t="s">
        <v>205</v>
      </c>
      <c r="C212" s="17" t="s">
        <v>206</v>
      </c>
      <c r="D212" s="18">
        <v>389276.71</v>
      </c>
      <c r="E212" s="18">
        <v>7492505.7999999998</v>
      </c>
      <c r="F212" s="18">
        <v>6806.95</v>
      </c>
      <c r="G212" s="18">
        <v>217728.90000000002</v>
      </c>
      <c r="H212" s="18">
        <v>23380.679999999997</v>
      </c>
      <c r="I212" s="18">
        <f t="shared" si="37"/>
        <v>241109.58000000002</v>
      </c>
      <c r="J212" s="18">
        <f t="shared" si="38"/>
        <v>7251396.2199999997</v>
      </c>
      <c r="K212" s="37">
        <f t="shared" si="39"/>
        <v>0.96781990078673008</v>
      </c>
      <c r="L212" s="37">
        <f t="shared" si="40"/>
        <v>-0.999091498868109</v>
      </c>
      <c r="M212" s="37">
        <f t="shared" si="41"/>
        <v>-0.96829866499887973</v>
      </c>
    </row>
    <row r="213" spans="1:13" x14ac:dyDescent="0.2">
      <c r="A213" s="17"/>
      <c r="B213" s="43" t="s">
        <v>211</v>
      </c>
      <c r="C213" s="17" t="s">
        <v>212</v>
      </c>
      <c r="F213" s="18">
        <v>0</v>
      </c>
      <c r="G213" s="18">
        <v>0</v>
      </c>
      <c r="H213" s="18">
        <v>0</v>
      </c>
      <c r="I213" s="18">
        <f t="shared" si="37"/>
        <v>0</v>
      </c>
      <c r="J213" s="18">
        <f t="shared" si="38"/>
        <v>0</v>
      </c>
      <c r="K213" s="37" t="str">
        <f t="shared" si="39"/>
        <v>NA</v>
      </c>
      <c r="L213" s="37" t="str">
        <f t="shared" si="40"/>
        <v>NA</v>
      </c>
      <c r="M213" s="37" t="str">
        <f t="shared" si="41"/>
        <v>NA</v>
      </c>
    </row>
    <row r="214" spans="1:13" x14ac:dyDescent="0.2">
      <c r="A214" s="17"/>
      <c r="B214" s="43" t="s">
        <v>215</v>
      </c>
      <c r="C214" s="17" t="s">
        <v>216</v>
      </c>
      <c r="D214" s="18">
        <v>689149.70000000007</v>
      </c>
      <c r="E214" s="18">
        <v>3065511.52</v>
      </c>
      <c r="F214" s="18">
        <v>119527</v>
      </c>
      <c r="G214" s="18">
        <v>341043.83999999997</v>
      </c>
      <c r="H214" s="18">
        <v>33887</v>
      </c>
      <c r="I214" s="18">
        <f t="shared" si="37"/>
        <v>374930.83999999997</v>
      </c>
      <c r="J214" s="18">
        <f t="shared" si="38"/>
        <v>2690580.68</v>
      </c>
      <c r="K214" s="37">
        <f t="shared" si="39"/>
        <v>0.87769387341920679</v>
      </c>
      <c r="L214" s="37">
        <f t="shared" si="40"/>
        <v>-0.9610091173299522</v>
      </c>
      <c r="M214" s="37">
        <f t="shared" si="41"/>
        <v>-0.87863434111167671</v>
      </c>
    </row>
    <row r="215" spans="1:13" x14ac:dyDescent="0.2">
      <c r="A215" s="17"/>
      <c r="B215" s="43" t="s">
        <v>217</v>
      </c>
      <c r="C215" s="17" t="s">
        <v>218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f t="shared" si="37"/>
        <v>0</v>
      </c>
      <c r="J215" s="18">
        <f t="shared" si="38"/>
        <v>0</v>
      </c>
      <c r="K215" s="37" t="str">
        <f t="shared" si="39"/>
        <v>NA</v>
      </c>
      <c r="L215" s="37" t="str">
        <f t="shared" si="40"/>
        <v>NA</v>
      </c>
      <c r="M215" s="37" t="str">
        <f t="shared" si="41"/>
        <v>NA</v>
      </c>
    </row>
    <row r="216" spans="1:13" x14ac:dyDescent="0.2">
      <c r="A216" s="74" t="s">
        <v>261</v>
      </c>
      <c r="B216" s="75"/>
      <c r="C216" s="74"/>
      <c r="D216" s="59">
        <v>47270868.820000008</v>
      </c>
      <c r="E216" s="59">
        <v>61856764.890000008</v>
      </c>
      <c r="F216" s="59">
        <v>1986602.89</v>
      </c>
      <c r="G216" s="59">
        <v>18624870.07</v>
      </c>
      <c r="H216" s="59">
        <v>338092.74</v>
      </c>
      <c r="I216" s="59">
        <f t="shared" si="37"/>
        <v>18962962.809999999</v>
      </c>
      <c r="J216" s="59">
        <f t="shared" si="38"/>
        <v>42893802.080000013</v>
      </c>
      <c r="K216" s="60">
        <f t="shared" si="39"/>
        <v>0.69343752710440221</v>
      </c>
      <c r="L216" s="60">
        <f t="shared" si="40"/>
        <v>-0.9678838217043394</v>
      </c>
      <c r="M216" s="60">
        <f t="shared" si="41"/>
        <v>-0.67153083235931843</v>
      </c>
    </row>
    <row r="217" spans="1:13" x14ac:dyDescent="0.2">
      <c r="A217" s="17" t="s">
        <v>262</v>
      </c>
      <c r="B217" s="43" t="s">
        <v>127</v>
      </c>
      <c r="C217" s="17" t="s">
        <v>128</v>
      </c>
      <c r="D217" s="18">
        <v>0</v>
      </c>
      <c r="E217" s="18">
        <v>0</v>
      </c>
      <c r="F217" s="18">
        <v>3522.78</v>
      </c>
      <c r="G217" s="18">
        <v>3522.78</v>
      </c>
      <c r="H217" s="18">
        <v>0</v>
      </c>
      <c r="I217" s="18">
        <f t="shared" si="37"/>
        <v>3522.78</v>
      </c>
      <c r="J217" s="18">
        <f t="shared" si="38"/>
        <v>-3522.78</v>
      </c>
      <c r="K217" s="37" t="str">
        <f t="shared" si="39"/>
        <v>NA</v>
      </c>
      <c r="L217" s="37" t="str">
        <f t="shared" si="40"/>
        <v>NA</v>
      </c>
      <c r="M217" s="37" t="str">
        <f t="shared" si="41"/>
        <v>NA</v>
      </c>
    </row>
    <row r="218" spans="1:13" x14ac:dyDescent="0.2">
      <c r="A218" s="17"/>
      <c r="B218" s="43" t="s">
        <v>263</v>
      </c>
      <c r="C218" s="17" t="s">
        <v>264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f t="shared" si="37"/>
        <v>0</v>
      </c>
      <c r="J218" s="18">
        <f t="shared" si="38"/>
        <v>0</v>
      </c>
      <c r="K218" s="37" t="str">
        <f t="shared" si="39"/>
        <v>NA</v>
      </c>
      <c r="L218" s="37" t="str">
        <f t="shared" si="40"/>
        <v>NA</v>
      </c>
      <c r="M218" s="37" t="str">
        <f t="shared" si="41"/>
        <v>NA</v>
      </c>
    </row>
    <row r="219" spans="1:13" x14ac:dyDescent="0.2">
      <c r="A219" s="17"/>
      <c r="B219" s="43" t="s">
        <v>143</v>
      </c>
      <c r="C219" s="17" t="s">
        <v>144</v>
      </c>
      <c r="D219" s="18">
        <v>2800000</v>
      </c>
      <c r="E219" s="18">
        <v>2800500</v>
      </c>
      <c r="F219" s="18">
        <v>0</v>
      </c>
      <c r="G219" s="18">
        <v>0</v>
      </c>
      <c r="H219" s="18">
        <v>0</v>
      </c>
      <c r="I219" s="18">
        <f t="shared" si="37"/>
        <v>0</v>
      </c>
      <c r="J219" s="18">
        <f t="shared" si="38"/>
        <v>2800500</v>
      </c>
      <c r="K219" s="37">
        <f t="shared" si="39"/>
        <v>1</v>
      </c>
      <c r="L219" s="37">
        <f t="shared" si="40"/>
        <v>-1</v>
      </c>
      <c r="M219" s="37">
        <f t="shared" si="41"/>
        <v>-1</v>
      </c>
    </row>
    <row r="220" spans="1:13" x14ac:dyDescent="0.2">
      <c r="A220" s="17"/>
      <c r="B220" s="43" t="s">
        <v>149</v>
      </c>
      <c r="C220" s="17" t="s">
        <v>150</v>
      </c>
      <c r="D220" s="18">
        <v>0</v>
      </c>
      <c r="E220" s="18">
        <v>0</v>
      </c>
      <c r="F220" s="18">
        <v>0</v>
      </c>
      <c r="G220" s="18">
        <v>0</v>
      </c>
      <c r="H220" s="18">
        <v>0</v>
      </c>
      <c r="I220" s="18">
        <f t="shared" si="37"/>
        <v>0</v>
      </c>
      <c r="J220" s="18">
        <f t="shared" si="38"/>
        <v>0</v>
      </c>
      <c r="K220" s="37" t="str">
        <f t="shared" si="39"/>
        <v>NA</v>
      </c>
      <c r="L220" s="37" t="str">
        <f t="shared" si="40"/>
        <v>NA</v>
      </c>
      <c r="M220" s="37" t="str">
        <f t="shared" si="41"/>
        <v>NA</v>
      </c>
    </row>
    <row r="221" spans="1:13" x14ac:dyDescent="0.2">
      <c r="A221" s="17"/>
      <c r="B221" s="43" t="s">
        <v>151</v>
      </c>
      <c r="C221" s="17" t="s">
        <v>152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f t="shared" si="37"/>
        <v>0</v>
      </c>
      <c r="J221" s="18">
        <f t="shared" si="38"/>
        <v>0</v>
      </c>
      <c r="K221" s="37" t="str">
        <f t="shared" si="39"/>
        <v>NA</v>
      </c>
      <c r="L221" s="37" t="str">
        <f t="shared" si="40"/>
        <v>NA</v>
      </c>
      <c r="M221" s="37" t="str">
        <f t="shared" si="41"/>
        <v>NA</v>
      </c>
    </row>
    <row r="222" spans="1:13" x14ac:dyDescent="0.2">
      <c r="A222" s="17"/>
      <c r="B222" s="43" t="s">
        <v>163</v>
      </c>
      <c r="C222" s="17" t="s">
        <v>164</v>
      </c>
      <c r="D222" s="18">
        <v>74200</v>
      </c>
      <c r="E222" s="18">
        <v>74200</v>
      </c>
      <c r="F222" s="18">
        <v>269.49</v>
      </c>
      <c r="G222" s="18">
        <v>269.49</v>
      </c>
      <c r="H222" s="18">
        <v>0</v>
      </c>
      <c r="I222" s="18">
        <f t="shared" si="37"/>
        <v>269.49</v>
      </c>
      <c r="J222" s="18">
        <f t="shared" si="38"/>
        <v>73930.509999999995</v>
      </c>
      <c r="K222" s="37">
        <f t="shared" si="39"/>
        <v>0.99636805929919126</v>
      </c>
      <c r="L222" s="37">
        <f t="shared" si="40"/>
        <v>-0.99636805929919126</v>
      </c>
      <c r="M222" s="37">
        <f t="shared" si="41"/>
        <v>-0.99603788287184503</v>
      </c>
    </row>
    <row r="223" spans="1:13" x14ac:dyDescent="0.2">
      <c r="A223" s="17"/>
      <c r="B223" s="43" t="s">
        <v>165</v>
      </c>
      <c r="C223" s="17" t="s">
        <v>166</v>
      </c>
      <c r="D223" s="18">
        <v>0</v>
      </c>
      <c r="E223" s="18">
        <v>215882</v>
      </c>
      <c r="F223" s="18">
        <v>0</v>
      </c>
      <c r="G223" s="18">
        <v>0</v>
      </c>
      <c r="H223" s="18">
        <v>0</v>
      </c>
      <c r="I223" s="18">
        <f t="shared" si="37"/>
        <v>0</v>
      </c>
      <c r="J223" s="18">
        <f t="shared" si="38"/>
        <v>215882</v>
      </c>
      <c r="K223" s="37">
        <f t="shared" si="39"/>
        <v>1</v>
      </c>
      <c r="L223" s="37">
        <f t="shared" si="40"/>
        <v>-1</v>
      </c>
      <c r="M223" s="37">
        <f t="shared" si="41"/>
        <v>-1</v>
      </c>
    </row>
    <row r="224" spans="1:13" x14ac:dyDescent="0.2">
      <c r="A224" s="17"/>
      <c r="B224" s="43" t="s">
        <v>197</v>
      </c>
      <c r="C224" s="17" t="s">
        <v>198</v>
      </c>
      <c r="D224" s="18">
        <v>5000</v>
      </c>
      <c r="E224" s="18">
        <v>7209.74</v>
      </c>
      <c r="F224" s="18">
        <v>4716.8900000000003</v>
      </c>
      <c r="G224" s="18">
        <v>4716.8900000000003</v>
      </c>
      <c r="H224" s="18">
        <v>2492.85</v>
      </c>
      <c r="I224" s="18">
        <f t="shared" si="37"/>
        <v>7209.74</v>
      </c>
      <c r="J224" s="18">
        <f t="shared" si="38"/>
        <v>0</v>
      </c>
      <c r="K224" s="37">
        <f t="shared" si="39"/>
        <v>0</v>
      </c>
      <c r="L224" s="37">
        <f t="shared" si="40"/>
        <v>-0.34576142829006312</v>
      </c>
      <c r="M224" s="37">
        <f t="shared" si="41"/>
        <v>-0.28628519449825057</v>
      </c>
    </row>
    <row r="225" spans="1:13" x14ac:dyDescent="0.2">
      <c r="A225" s="17"/>
      <c r="B225" s="43" t="s">
        <v>205</v>
      </c>
      <c r="C225" s="17" t="s">
        <v>206</v>
      </c>
      <c r="D225" s="18">
        <v>14375</v>
      </c>
      <c r="E225" s="18">
        <v>77882</v>
      </c>
      <c r="F225" s="18">
        <v>1888.24</v>
      </c>
      <c r="G225" s="18">
        <v>36505.589999999997</v>
      </c>
      <c r="H225" s="18">
        <v>45477.890000000007</v>
      </c>
      <c r="I225" s="18">
        <f t="shared" si="37"/>
        <v>81983.48000000001</v>
      </c>
      <c r="J225" s="18">
        <f t="shared" si="38"/>
        <v>-4101.4800000000105</v>
      </c>
      <c r="K225" s="37">
        <f t="shared" si="39"/>
        <v>-5.2662746205798652E-2</v>
      </c>
      <c r="L225" s="37">
        <f t="shared" si="40"/>
        <v>-0.97575511671503035</v>
      </c>
      <c r="M225" s="37">
        <f t="shared" si="41"/>
        <v>-0.48865874014534821</v>
      </c>
    </row>
    <row r="226" spans="1:13" x14ac:dyDescent="0.2">
      <c r="A226" s="74" t="s">
        <v>265</v>
      </c>
      <c r="B226" s="75"/>
      <c r="C226" s="74"/>
      <c r="D226" s="59">
        <v>2893575</v>
      </c>
      <c r="E226" s="59">
        <v>3175673.74</v>
      </c>
      <c r="F226" s="59">
        <v>10397.4</v>
      </c>
      <c r="G226" s="59">
        <v>45014.75</v>
      </c>
      <c r="H226" s="59">
        <v>47970.740000000005</v>
      </c>
      <c r="I226" s="59">
        <f t="shared" si="37"/>
        <v>92985.49</v>
      </c>
      <c r="J226" s="59">
        <f t="shared" si="38"/>
        <v>3082688.25</v>
      </c>
      <c r="K226" s="60">
        <f t="shared" si="39"/>
        <v>0.97071944487597139</v>
      </c>
      <c r="L226" s="60">
        <f t="shared" si="40"/>
        <v>-0.99672592311072861</v>
      </c>
      <c r="M226" s="60">
        <f t="shared" si="41"/>
        <v>-0.98453650972344531</v>
      </c>
    </row>
    <row r="227" spans="1:13" x14ac:dyDescent="0.2">
      <c r="A227" s="17" t="s">
        <v>426</v>
      </c>
      <c r="B227" s="43" t="s">
        <v>112</v>
      </c>
      <c r="C227" s="17" t="s">
        <v>113</v>
      </c>
      <c r="F227" s="18">
        <v>0</v>
      </c>
      <c r="G227" s="18">
        <v>0</v>
      </c>
      <c r="H227" s="18">
        <v>0</v>
      </c>
      <c r="I227" s="18">
        <f t="shared" si="37"/>
        <v>0</v>
      </c>
      <c r="J227" s="18">
        <f t="shared" si="38"/>
        <v>0</v>
      </c>
      <c r="K227" s="37" t="str">
        <f t="shared" si="39"/>
        <v>NA</v>
      </c>
      <c r="L227" s="37" t="str">
        <f t="shared" si="40"/>
        <v>NA</v>
      </c>
      <c r="M227" s="37" t="str">
        <f t="shared" si="41"/>
        <v>NA</v>
      </c>
    </row>
    <row r="228" spans="1:13" x14ac:dyDescent="0.2">
      <c r="A228" s="17"/>
      <c r="B228" s="43" t="s">
        <v>114</v>
      </c>
      <c r="C228" s="17" t="s">
        <v>113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f t="shared" si="37"/>
        <v>0</v>
      </c>
      <c r="J228" s="18">
        <f t="shared" si="38"/>
        <v>0</v>
      </c>
      <c r="K228" s="37" t="str">
        <f t="shared" si="39"/>
        <v>NA</v>
      </c>
      <c r="L228" s="37" t="str">
        <f t="shared" si="40"/>
        <v>NA</v>
      </c>
      <c r="M228" s="37" t="str">
        <f t="shared" si="41"/>
        <v>NA</v>
      </c>
    </row>
    <row r="229" spans="1:13" x14ac:dyDescent="0.2">
      <c r="A229" s="17"/>
      <c r="B229" s="43" t="s">
        <v>117</v>
      </c>
      <c r="C229" s="17" t="s">
        <v>118</v>
      </c>
      <c r="D229" s="18">
        <v>0</v>
      </c>
      <c r="E229" s="18">
        <v>5000</v>
      </c>
      <c r="F229" s="18">
        <v>0</v>
      </c>
      <c r="G229" s="18">
        <v>0</v>
      </c>
      <c r="H229" s="18">
        <v>0</v>
      </c>
      <c r="I229" s="18">
        <f t="shared" si="37"/>
        <v>0</v>
      </c>
      <c r="J229" s="18">
        <f t="shared" si="38"/>
        <v>5000</v>
      </c>
      <c r="K229" s="37">
        <f t="shared" si="39"/>
        <v>1</v>
      </c>
      <c r="L229" s="37">
        <f t="shared" si="40"/>
        <v>-1</v>
      </c>
      <c r="M229" s="37">
        <f t="shared" si="41"/>
        <v>-1</v>
      </c>
    </row>
    <row r="230" spans="1:13" x14ac:dyDescent="0.2">
      <c r="A230" s="17"/>
      <c r="B230" s="43" t="s">
        <v>119</v>
      </c>
      <c r="C230" s="17" t="s">
        <v>120</v>
      </c>
      <c r="F230" s="18">
        <v>2096</v>
      </c>
      <c r="G230" s="18">
        <v>2096</v>
      </c>
      <c r="H230" s="18">
        <v>0</v>
      </c>
      <c r="I230" s="18">
        <f t="shared" si="37"/>
        <v>2096</v>
      </c>
      <c r="J230" s="18">
        <f t="shared" si="38"/>
        <v>-2096</v>
      </c>
      <c r="K230" s="37" t="str">
        <f t="shared" si="39"/>
        <v>NA</v>
      </c>
      <c r="L230" s="37" t="str">
        <f t="shared" si="40"/>
        <v>NA</v>
      </c>
      <c r="M230" s="37" t="str">
        <f t="shared" si="41"/>
        <v>NA</v>
      </c>
    </row>
    <row r="231" spans="1:13" x14ac:dyDescent="0.2">
      <c r="A231" s="17"/>
      <c r="B231" s="43" t="s">
        <v>427</v>
      </c>
      <c r="C231" s="17" t="s">
        <v>428</v>
      </c>
      <c r="D231" s="18">
        <v>0</v>
      </c>
      <c r="E231" s="18">
        <v>0</v>
      </c>
      <c r="F231" s="18">
        <v>1663.54</v>
      </c>
      <c r="G231" s="18">
        <v>1663.54</v>
      </c>
      <c r="H231" s="18">
        <v>0</v>
      </c>
      <c r="I231" s="18">
        <f t="shared" si="37"/>
        <v>1663.54</v>
      </c>
      <c r="J231" s="18">
        <f t="shared" si="38"/>
        <v>-1663.54</v>
      </c>
      <c r="K231" s="37" t="str">
        <f t="shared" si="39"/>
        <v>NA</v>
      </c>
      <c r="L231" s="37" t="str">
        <f t="shared" si="40"/>
        <v>NA</v>
      </c>
      <c r="M231" s="37" t="str">
        <f t="shared" si="41"/>
        <v>NA</v>
      </c>
    </row>
    <row r="232" spans="1:13" x14ac:dyDescent="0.2">
      <c r="A232" s="17"/>
      <c r="B232" s="43" t="s">
        <v>127</v>
      </c>
      <c r="C232" s="17" t="s">
        <v>128</v>
      </c>
      <c r="D232" s="18">
        <v>18209</v>
      </c>
      <c r="E232" s="18">
        <v>381688</v>
      </c>
      <c r="F232" s="18">
        <v>14146.3</v>
      </c>
      <c r="G232" s="18">
        <v>162606.19999999998</v>
      </c>
      <c r="H232" s="18">
        <v>0</v>
      </c>
      <c r="I232" s="18">
        <f t="shared" si="37"/>
        <v>162606.19999999998</v>
      </c>
      <c r="J232" s="18">
        <f t="shared" si="38"/>
        <v>219081.80000000002</v>
      </c>
      <c r="K232" s="37">
        <f t="shared" si="39"/>
        <v>0.57398136698036095</v>
      </c>
      <c r="L232" s="37">
        <f t="shared" si="40"/>
        <v>-0.96293753012932026</v>
      </c>
      <c r="M232" s="37">
        <f t="shared" si="41"/>
        <v>-0.53525240034221189</v>
      </c>
    </row>
    <row r="233" spans="1:13" x14ac:dyDescent="0.2">
      <c r="A233" s="17"/>
      <c r="B233" s="43" t="s">
        <v>312</v>
      </c>
      <c r="C233" s="17" t="s">
        <v>313</v>
      </c>
      <c r="D233" s="18">
        <v>0</v>
      </c>
      <c r="E233" s="18">
        <v>0</v>
      </c>
      <c r="F233" s="18">
        <v>13392.09</v>
      </c>
      <c r="G233" s="18">
        <v>13392.09</v>
      </c>
      <c r="H233" s="18">
        <v>0</v>
      </c>
      <c r="I233" s="18">
        <f t="shared" si="37"/>
        <v>13392.09</v>
      </c>
      <c r="J233" s="18">
        <f t="shared" si="38"/>
        <v>-13392.09</v>
      </c>
      <c r="K233" s="37" t="str">
        <f t="shared" si="39"/>
        <v>NA</v>
      </c>
      <c r="L233" s="37" t="str">
        <f t="shared" si="40"/>
        <v>NA</v>
      </c>
      <c r="M233" s="37" t="str">
        <f t="shared" si="41"/>
        <v>NA</v>
      </c>
    </row>
    <row r="234" spans="1:13" x14ac:dyDescent="0.2">
      <c r="A234" s="17"/>
      <c r="B234" s="43" t="s">
        <v>229</v>
      </c>
      <c r="C234" s="17" t="s">
        <v>230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f t="shared" si="37"/>
        <v>0</v>
      </c>
      <c r="J234" s="18">
        <f t="shared" si="38"/>
        <v>0</v>
      </c>
      <c r="K234" s="37" t="str">
        <f t="shared" si="39"/>
        <v>NA</v>
      </c>
      <c r="L234" s="37" t="str">
        <f t="shared" si="40"/>
        <v>NA</v>
      </c>
      <c r="M234" s="37" t="str">
        <f t="shared" si="41"/>
        <v>NA</v>
      </c>
    </row>
    <row r="235" spans="1:13" x14ac:dyDescent="0.2">
      <c r="A235" s="17"/>
      <c r="B235" s="43" t="s">
        <v>231</v>
      </c>
      <c r="C235" s="17" t="s">
        <v>232</v>
      </c>
      <c r="D235" s="18">
        <v>114614</v>
      </c>
      <c r="E235" s="18">
        <v>0</v>
      </c>
      <c r="F235" s="18">
        <v>0</v>
      </c>
      <c r="G235" s="18">
        <v>0</v>
      </c>
      <c r="H235" s="18">
        <v>0</v>
      </c>
      <c r="I235" s="18">
        <f t="shared" si="37"/>
        <v>0</v>
      </c>
      <c r="J235" s="18">
        <f t="shared" si="38"/>
        <v>0</v>
      </c>
      <c r="K235" s="37" t="str">
        <f t="shared" si="39"/>
        <v>NA</v>
      </c>
      <c r="L235" s="37" t="str">
        <f t="shared" si="40"/>
        <v>NA</v>
      </c>
      <c r="M235" s="37" t="str">
        <f t="shared" si="41"/>
        <v>NA</v>
      </c>
    </row>
    <row r="236" spans="1:13" x14ac:dyDescent="0.2">
      <c r="A236" s="17"/>
      <c r="B236" s="43" t="s">
        <v>141</v>
      </c>
      <c r="C236" s="17" t="s">
        <v>142</v>
      </c>
      <c r="D236" s="18">
        <v>1801623.9</v>
      </c>
      <c r="E236" s="18">
        <v>373473</v>
      </c>
      <c r="F236" s="18">
        <v>141885.6</v>
      </c>
      <c r="G236" s="18">
        <v>345749.73</v>
      </c>
      <c r="H236" s="18">
        <v>0</v>
      </c>
      <c r="I236" s="18">
        <f t="shared" si="37"/>
        <v>345749.73</v>
      </c>
      <c r="J236" s="18">
        <f t="shared" si="38"/>
        <v>27723.270000000019</v>
      </c>
      <c r="K236" s="37">
        <f t="shared" si="39"/>
        <v>7.4230988585520283E-2</v>
      </c>
      <c r="L236" s="37">
        <f t="shared" si="40"/>
        <v>-0.62009141223060305</v>
      </c>
      <c r="M236" s="37">
        <f t="shared" si="41"/>
        <v>9.9298306339778673E-3</v>
      </c>
    </row>
    <row r="237" spans="1:13" x14ac:dyDescent="0.2">
      <c r="A237" s="17"/>
      <c r="B237" s="43" t="s">
        <v>233</v>
      </c>
      <c r="C237" s="17" t="s">
        <v>234</v>
      </c>
      <c r="D237" s="18">
        <v>313385.09999999998</v>
      </c>
      <c r="E237" s="18">
        <v>3291274.8099999996</v>
      </c>
      <c r="F237" s="18">
        <v>60553.08</v>
      </c>
      <c r="G237" s="18">
        <v>1997702.97</v>
      </c>
      <c r="H237" s="18">
        <v>0</v>
      </c>
      <c r="I237" s="18">
        <f t="shared" si="37"/>
        <v>1997702.97</v>
      </c>
      <c r="J237" s="18">
        <f t="shared" si="38"/>
        <v>1293571.8399999996</v>
      </c>
      <c r="K237" s="37">
        <f t="shared" si="39"/>
        <v>0.39303063848381586</v>
      </c>
      <c r="L237" s="37">
        <f t="shared" si="40"/>
        <v>-0.98160193739640955</v>
      </c>
      <c r="M237" s="37">
        <f t="shared" si="41"/>
        <v>-0.33785160561870831</v>
      </c>
    </row>
    <row r="238" spans="1:13" x14ac:dyDescent="0.2">
      <c r="A238" s="17"/>
      <c r="B238" s="43" t="s">
        <v>143</v>
      </c>
      <c r="C238" s="17" t="s">
        <v>144</v>
      </c>
      <c r="D238" s="18">
        <v>1200000</v>
      </c>
      <c r="E238" s="18">
        <v>1620698.69</v>
      </c>
      <c r="F238" s="18">
        <v>0</v>
      </c>
      <c r="G238" s="18">
        <v>10000</v>
      </c>
      <c r="H238" s="18">
        <v>0</v>
      </c>
      <c r="I238" s="18">
        <f t="shared" si="37"/>
        <v>10000</v>
      </c>
      <c r="J238" s="18">
        <f t="shared" si="38"/>
        <v>1610698.69</v>
      </c>
      <c r="K238" s="37">
        <f t="shared" si="39"/>
        <v>0.99382982163081779</v>
      </c>
      <c r="L238" s="37">
        <f t="shared" si="40"/>
        <v>-1</v>
      </c>
      <c r="M238" s="37">
        <f t="shared" si="41"/>
        <v>-0.99326889632452842</v>
      </c>
    </row>
    <row r="239" spans="1:13" x14ac:dyDescent="0.2">
      <c r="A239" s="17"/>
      <c r="B239" s="43" t="s">
        <v>145</v>
      </c>
      <c r="C239" s="17" t="s">
        <v>146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37"/>
        <v>0</v>
      </c>
      <c r="J239" s="18">
        <f t="shared" si="38"/>
        <v>0</v>
      </c>
      <c r="K239" s="37" t="str">
        <f t="shared" si="39"/>
        <v>NA</v>
      </c>
      <c r="L239" s="37" t="str">
        <f t="shared" si="40"/>
        <v>NA</v>
      </c>
      <c r="M239" s="37" t="str">
        <f t="shared" si="41"/>
        <v>NA</v>
      </c>
    </row>
    <row r="240" spans="1:13" x14ac:dyDescent="0.2">
      <c r="A240" s="17"/>
      <c r="B240" s="43" t="s">
        <v>149</v>
      </c>
      <c r="C240" s="17" t="s">
        <v>150</v>
      </c>
      <c r="D240" s="18">
        <v>246645</v>
      </c>
      <c r="E240" s="18">
        <v>520859.45</v>
      </c>
      <c r="F240" s="18">
        <v>29931.25</v>
      </c>
      <c r="G240" s="18">
        <v>268502.66000000003</v>
      </c>
      <c r="H240" s="18">
        <v>0</v>
      </c>
      <c r="I240" s="18">
        <f t="shared" si="37"/>
        <v>268502.66000000003</v>
      </c>
      <c r="J240" s="18">
        <f t="shared" si="38"/>
        <v>252356.78999999998</v>
      </c>
      <c r="K240" s="37">
        <f t="shared" si="39"/>
        <v>0.48450074199479337</v>
      </c>
      <c r="L240" s="37">
        <f t="shared" si="40"/>
        <v>-0.94253488153090048</v>
      </c>
      <c r="M240" s="37">
        <f t="shared" si="41"/>
        <v>-0.43763717308522915</v>
      </c>
    </row>
    <row r="241" spans="1:13" x14ac:dyDescent="0.2">
      <c r="A241" s="17"/>
      <c r="B241" s="43" t="s">
        <v>151</v>
      </c>
      <c r="C241" s="17" t="s">
        <v>152</v>
      </c>
      <c r="D241" s="18">
        <v>445295.51</v>
      </c>
      <c r="E241" s="18">
        <v>863066.3</v>
      </c>
      <c r="F241" s="18">
        <v>43170.36</v>
      </c>
      <c r="G241" s="18">
        <v>572432.92999999982</v>
      </c>
      <c r="H241" s="18">
        <v>0</v>
      </c>
      <c r="I241" s="18">
        <f t="shared" si="37"/>
        <v>572432.92999999982</v>
      </c>
      <c r="J241" s="18">
        <f t="shared" si="38"/>
        <v>290633.37000000023</v>
      </c>
      <c r="K241" s="37">
        <f t="shared" si="39"/>
        <v>0.3367451260696892</v>
      </c>
      <c r="L241" s="37">
        <f t="shared" si="40"/>
        <v>-0.94998025064818314</v>
      </c>
      <c r="M241" s="37">
        <f t="shared" si="41"/>
        <v>-0.27644922843966085</v>
      </c>
    </row>
    <row r="242" spans="1:13" x14ac:dyDescent="0.2">
      <c r="A242" s="17"/>
      <c r="B242" s="43" t="s">
        <v>163</v>
      </c>
      <c r="C242" s="17" t="s">
        <v>164</v>
      </c>
      <c r="D242" s="18">
        <v>91367.55</v>
      </c>
      <c r="E242" s="18">
        <v>200984.50999999998</v>
      </c>
      <c r="F242" s="18">
        <v>9504.49</v>
      </c>
      <c r="G242" s="18">
        <v>108634.4</v>
      </c>
      <c r="H242" s="18">
        <v>0</v>
      </c>
      <c r="I242" s="18">
        <f t="shared" si="37"/>
        <v>108634.4</v>
      </c>
      <c r="J242" s="18">
        <f t="shared" si="38"/>
        <v>92350.109999999986</v>
      </c>
      <c r="K242" s="37">
        <f t="shared" si="39"/>
        <v>0.45948869392969632</v>
      </c>
      <c r="L242" s="37">
        <f t="shared" si="40"/>
        <v>-0.95271033573681874</v>
      </c>
      <c r="M242" s="37">
        <f t="shared" si="41"/>
        <v>-0.41035130246875967</v>
      </c>
    </row>
    <row r="243" spans="1:13" x14ac:dyDescent="0.2">
      <c r="A243" s="17"/>
      <c r="B243" s="43" t="s">
        <v>165</v>
      </c>
      <c r="C243" s="17" t="s">
        <v>166</v>
      </c>
      <c r="D243" s="18">
        <v>-5635750</v>
      </c>
      <c r="E243" s="18">
        <v>607466.32999999996</v>
      </c>
      <c r="F243" s="18">
        <v>13611.15</v>
      </c>
      <c r="G243" s="18">
        <v>211725.08</v>
      </c>
      <c r="H243" s="18">
        <v>40682.660000000003</v>
      </c>
      <c r="I243" s="18">
        <f t="shared" si="37"/>
        <v>252407.74</v>
      </c>
      <c r="J243" s="18">
        <f t="shared" si="38"/>
        <v>355058.58999999997</v>
      </c>
      <c r="K243" s="37">
        <f t="shared" si="39"/>
        <v>0.58449097911319625</v>
      </c>
      <c r="L243" s="37">
        <f t="shared" si="40"/>
        <v>-0.97759357296395333</v>
      </c>
      <c r="M243" s="37">
        <f t="shared" si="41"/>
        <v>-0.6197767626965357</v>
      </c>
    </row>
    <row r="244" spans="1:13" x14ac:dyDescent="0.2">
      <c r="A244" s="17"/>
      <c r="B244" s="43" t="s">
        <v>429</v>
      </c>
      <c r="C244" s="17" t="s">
        <v>430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f t="shared" si="37"/>
        <v>0</v>
      </c>
      <c r="J244" s="18">
        <f t="shared" si="38"/>
        <v>0</v>
      </c>
      <c r="K244" s="37" t="str">
        <f t="shared" si="39"/>
        <v>NA</v>
      </c>
      <c r="L244" s="37" t="str">
        <f t="shared" si="40"/>
        <v>NA</v>
      </c>
      <c r="M244" s="37" t="str">
        <f t="shared" si="41"/>
        <v>NA</v>
      </c>
    </row>
    <row r="245" spans="1:13" x14ac:dyDescent="0.2">
      <c r="A245" s="17"/>
      <c r="B245" s="43" t="s">
        <v>171</v>
      </c>
      <c r="C245" s="17" t="s">
        <v>172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f t="shared" si="37"/>
        <v>0</v>
      </c>
      <c r="J245" s="18">
        <f t="shared" si="38"/>
        <v>0</v>
      </c>
      <c r="K245" s="37" t="str">
        <f t="shared" si="39"/>
        <v>NA</v>
      </c>
      <c r="L245" s="37" t="str">
        <f t="shared" si="40"/>
        <v>NA</v>
      </c>
      <c r="M245" s="37" t="str">
        <f t="shared" si="41"/>
        <v>NA</v>
      </c>
    </row>
    <row r="246" spans="1:13" x14ac:dyDescent="0.2">
      <c r="A246" s="17"/>
      <c r="B246" s="43" t="s">
        <v>274</v>
      </c>
      <c r="C246" s="17" t="s">
        <v>275</v>
      </c>
      <c r="F246" s="18">
        <v>0</v>
      </c>
      <c r="G246" s="18">
        <v>0</v>
      </c>
      <c r="H246" s="18">
        <v>0</v>
      </c>
      <c r="I246" s="18">
        <f t="shared" si="37"/>
        <v>0</v>
      </c>
      <c r="J246" s="18">
        <f t="shared" si="38"/>
        <v>0</v>
      </c>
      <c r="K246" s="37" t="str">
        <f t="shared" si="39"/>
        <v>NA</v>
      </c>
      <c r="L246" s="37" t="str">
        <f t="shared" si="40"/>
        <v>NA</v>
      </c>
      <c r="M246" s="37" t="str">
        <f t="shared" si="41"/>
        <v>NA</v>
      </c>
    </row>
    <row r="247" spans="1:13" x14ac:dyDescent="0.2">
      <c r="A247" s="17"/>
      <c r="B247" s="43" t="s">
        <v>179</v>
      </c>
      <c r="C247" s="17" t="s">
        <v>180</v>
      </c>
      <c r="D247" s="18">
        <v>1575</v>
      </c>
      <c r="E247" s="18">
        <v>20000</v>
      </c>
      <c r="F247" s="18">
        <v>0.84</v>
      </c>
      <c r="G247" s="18">
        <v>53.33</v>
      </c>
      <c r="H247" s="18">
        <v>0</v>
      </c>
      <c r="I247" s="18">
        <f t="shared" si="37"/>
        <v>53.33</v>
      </c>
      <c r="J247" s="18">
        <f t="shared" si="38"/>
        <v>19946.669999999998</v>
      </c>
      <c r="K247" s="37">
        <f t="shared" si="39"/>
        <v>0.99733349999999987</v>
      </c>
      <c r="L247" s="37">
        <f t="shared" si="40"/>
        <v>-0.99995800000000001</v>
      </c>
      <c r="M247" s="37">
        <f t="shared" si="41"/>
        <v>-0.99709109090909076</v>
      </c>
    </row>
    <row r="248" spans="1:13" x14ac:dyDescent="0.2">
      <c r="A248" s="17"/>
      <c r="B248" s="43" t="s">
        <v>181</v>
      </c>
      <c r="C248" s="17" t="s">
        <v>182</v>
      </c>
      <c r="D248" s="18">
        <v>0</v>
      </c>
      <c r="E248" s="18">
        <v>2000</v>
      </c>
      <c r="F248" s="18">
        <v>0</v>
      </c>
      <c r="G248" s="18">
        <v>0</v>
      </c>
      <c r="H248" s="18">
        <v>0</v>
      </c>
      <c r="I248" s="18">
        <f t="shared" si="37"/>
        <v>0</v>
      </c>
      <c r="J248" s="18">
        <f t="shared" si="38"/>
        <v>2000</v>
      </c>
      <c r="K248" s="37">
        <f t="shared" si="39"/>
        <v>1</v>
      </c>
      <c r="L248" s="37">
        <f t="shared" si="40"/>
        <v>-1</v>
      </c>
      <c r="M248" s="37">
        <f t="shared" si="41"/>
        <v>-1</v>
      </c>
    </row>
    <row r="249" spans="1:13" x14ac:dyDescent="0.2">
      <c r="A249" s="17"/>
      <c r="B249" s="43" t="s">
        <v>185</v>
      </c>
      <c r="C249" s="17" t="s">
        <v>186</v>
      </c>
      <c r="D249" s="18">
        <v>7300</v>
      </c>
      <c r="E249" s="18">
        <v>25000</v>
      </c>
      <c r="F249" s="18">
        <v>4395.8599999999997</v>
      </c>
      <c r="G249" s="18">
        <v>19860.77</v>
      </c>
      <c r="H249" s="18">
        <v>0</v>
      </c>
      <c r="I249" s="18">
        <f t="shared" si="37"/>
        <v>19860.77</v>
      </c>
      <c r="J249" s="18">
        <f t="shared" si="38"/>
        <v>5139.2299999999996</v>
      </c>
      <c r="K249" s="37">
        <f t="shared" si="39"/>
        <v>0.20556919999999998</v>
      </c>
      <c r="L249" s="37">
        <f t="shared" si="40"/>
        <v>-0.82416559999999994</v>
      </c>
      <c r="M249" s="37">
        <f t="shared" si="41"/>
        <v>-0.13334821818181822</v>
      </c>
    </row>
    <row r="250" spans="1:13" x14ac:dyDescent="0.2">
      <c r="A250" s="17"/>
      <c r="B250" s="43" t="s">
        <v>191</v>
      </c>
      <c r="C250" s="17" t="s">
        <v>192</v>
      </c>
      <c r="D250" s="18">
        <v>54806</v>
      </c>
      <c r="E250" s="18">
        <v>112158.39999999999</v>
      </c>
      <c r="F250" s="18">
        <v>5698.85</v>
      </c>
      <c r="G250" s="18">
        <v>21349.67</v>
      </c>
      <c r="H250" s="18">
        <v>1599.99</v>
      </c>
      <c r="I250" s="18">
        <f t="shared" si="37"/>
        <v>22949.66</v>
      </c>
      <c r="J250" s="18">
        <f t="shared" si="38"/>
        <v>89208.739999999991</v>
      </c>
      <c r="K250" s="37">
        <f t="shared" si="39"/>
        <v>0.79538171015278392</v>
      </c>
      <c r="L250" s="37">
        <f t="shared" si="40"/>
        <v>-0.94918927160159194</v>
      </c>
      <c r="M250" s="37">
        <f t="shared" si="41"/>
        <v>-0.79234235607044068</v>
      </c>
    </row>
    <row r="251" spans="1:13" x14ac:dyDescent="0.2">
      <c r="A251" s="17"/>
      <c r="B251" s="43" t="s">
        <v>193</v>
      </c>
      <c r="C251" s="17" t="s">
        <v>194</v>
      </c>
      <c r="D251" s="18">
        <v>6950</v>
      </c>
      <c r="E251" s="18">
        <v>5400</v>
      </c>
      <c r="F251" s="18">
        <v>17.989999999999998</v>
      </c>
      <c r="G251" s="18">
        <v>385.58</v>
      </c>
      <c r="H251" s="18">
        <v>0</v>
      </c>
      <c r="I251" s="18">
        <f t="shared" si="37"/>
        <v>385.58</v>
      </c>
      <c r="J251" s="18">
        <f t="shared" si="38"/>
        <v>5014.42</v>
      </c>
      <c r="K251" s="37">
        <f t="shared" si="39"/>
        <v>0.92859629629629636</v>
      </c>
      <c r="L251" s="37">
        <f t="shared" si="40"/>
        <v>-0.99666851851851856</v>
      </c>
      <c r="M251" s="37">
        <f t="shared" si="41"/>
        <v>-0.92210505050505054</v>
      </c>
    </row>
    <row r="252" spans="1:13" x14ac:dyDescent="0.2">
      <c r="A252" s="17"/>
      <c r="B252" s="43" t="s">
        <v>195</v>
      </c>
      <c r="C252" s="17" t="s">
        <v>196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f t="shared" si="37"/>
        <v>0</v>
      </c>
      <c r="J252" s="18">
        <f t="shared" si="38"/>
        <v>0</v>
      </c>
      <c r="K252" s="37" t="str">
        <f t="shared" si="39"/>
        <v>NA</v>
      </c>
      <c r="L252" s="37" t="str">
        <f t="shared" si="40"/>
        <v>NA</v>
      </c>
      <c r="M252" s="37" t="str">
        <f t="shared" si="41"/>
        <v>NA</v>
      </c>
    </row>
    <row r="253" spans="1:13" x14ac:dyDescent="0.2">
      <c r="A253" s="17"/>
      <c r="B253" s="43" t="s">
        <v>197</v>
      </c>
      <c r="C253" s="17" t="s">
        <v>198</v>
      </c>
      <c r="D253" s="18">
        <v>5000</v>
      </c>
      <c r="E253" s="18">
        <v>59335</v>
      </c>
      <c r="F253" s="18">
        <v>273.26</v>
      </c>
      <c r="G253" s="18">
        <v>2501.36</v>
      </c>
      <c r="H253" s="18">
        <v>0</v>
      </c>
      <c r="I253" s="18">
        <f t="shared" si="37"/>
        <v>2501.36</v>
      </c>
      <c r="J253" s="18">
        <f t="shared" si="38"/>
        <v>56833.64</v>
      </c>
      <c r="K253" s="37">
        <f t="shared" si="39"/>
        <v>0.95784343136428751</v>
      </c>
      <c r="L253" s="37">
        <f t="shared" si="40"/>
        <v>-0.99539462374652399</v>
      </c>
      <c r="M253" s="37">
        <f t="shared" si="41"/>
        <v>-0.95401101603376814</v>
      </c>
    </row>
    <row r="254" spans="1:13" x14ac:dyDescent="0.2">
      <c r="A254" s="17"/>
      <c r="B254" s="43" t="s">
        <v>199</v>
      </c>
      <c r="C254" s="17" t="s">
        <v>200</v>
      </c>
      <c r="D254" s="18">
        <v>12200</v>
      </c>
      <c r="E254" s="18">
        <v>124932</v>
      </c>
      <c r="F254" s="18">
        <v>3984.64</v>
      </c>
      <c r="G254" s="18">
        <v>91732.59</v>
      </c>
      <c r="H254" s="18">
        <v>21968.38</v>
      </c>
      <c r="I254" s="18">
        <f t="shared" si="37"/>
        <v>113700.97</v>
      </c>
      <c r="J254" s="18">
        <f t="shared" si="38"/>
        <v>11231.029999999999</v>
      </c>
      <c r="K254" s="37">
        <f t="shared" si="39"/>
        <v>8.9897144046361205E-2</v>
      </c>
      <c r="L254" s="37">
        <f t="shared" si="40"/>
        <v>-0.96810552940799799</v>
      </c>
      <c r="M254" s="37">
        <f t="shared" si="41"/>
        <v>-0.19898891906287933</v>
      </c>
    </row>
    <row r="255" spans="1:13" x14ac:dyDescent="0.2">
      <c r="A255" s="17"/>
      <c r="B255" s="43" t="s">
        <v>205</v>
      </c>
      <c r="C255" s="17" t="s">
        <v>206</v>
      </c>
      <c r="D255" s="18">
        <v>0</v>
      </c>
      <c r="E255" s="18">
        <v>2000</v>
      </c>
      <c r="F255" s="18">
        <v>0</v>
      </c>
      <c r="G255" s="18">
        <v>0</v>
      </c>
      <c r="H255" s="18">
        <v>0</v>
      </c>
      <c r="I255" s="18">
        <f t="shared" si="37"/>
        <v>0</v>
      </c>
      <c r="J255" s="18">
        <f t="shared" si="38"/>
        <v>2000</v>
      </c>
      <c r="K255" s="37">
        <f t="shared" si="39"/>
        <v>1</v>
      </c>
      <c r="L255" s="37">
        <f t="shared" si="40"/>
        <v>-1</v>
      </c>
      <c r="M255" s="37">
        <f t="shared" si="41"/>
        <v>-1</v>
      </c>
    </row>
    <row r="256" spans="1:13" x14ac:dyDescent="0.2">
      <c r="A256" s="17"/>
      <c r="B256" s="43" t="s">
        <v>215</v>
      </c>
      <c r="C256" s="17" t="s">
        <v>216</v>
      </c>
      <c r="D256" s="18">
        <v>3000</v>
      </c>
      <c r="E256" s="18">
        <v>18000</v>
      </c>
      <c r="F256" s="18">
        <v>0</v>
      </c>
      <c r="G256" s="18">
        <v>6625</v>
      </c>
      <c r="H256" s="18">
        <v>0</v>
      </c>
      <c r="I256" s="18">
        <f t="shared" si="37"/>
        <v>6625</v>
      </c>
      <c r="J256" s="18">
        <f t="shared" si="38"/>
        <v>11375</v>
      </c>
      <c r="K256" s="37">
        <f t="shared" si="39"/>
        <v>0.63194444444444442</v>
      </c>
      <c r="L256" s="37">
        <f t="shared" si="40"/>
        <v>-1</v>
      </c>
      <c r="M256" s="37">
        <f t="shared" si="41"/>
        <v>-0.59848484848484851</v>
      </c>
    </row>
    <row r="257" spans="1:13" x14ac:dyDescent="0.2">
      <c r="A257" s="17"/>
      <c r="B257" s="43" t="s">
        <v>431</v>
      </c>
      <c r="C257" s="17" t="s">
        <v>432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37"/>
        <v>0</v>
      </c>
      <c r="J257" s="18">
        <f t="shared" si="38"/>
        <v>0</v>
      </c>
      <c r="K257" s="37" t="str">
        <f t="shared" si="39"/>
        <v>NA</v>
      </c>
      <c r="L257" s="37" t="str">
        <f t="shared" si="40"/>
        <v>NA</v>
      </c>
      <c r="M257" s="37" t="str">
        <f t="shared" si="41"/>
        <v>NA</v>
      </c>
    </row>
    <row r="258" spans="1:13" x14ac:dyDescent="0.2">
      <c r="A258" s="17"/>
      <c r="B258" s="43" t="s">
        <v>217</v>
      </c>
      <c r="C258" s="17" t="s">
        <v>218</v>
      </c>
      <c r="F258" s="18">
        <v>0</v>
      </c>
      <c r="G258" s="18">
        <v>0</v>
      </c>
      <c r="H258" s="18">
        <v>0</v>
      </c>
      <c r="I258" s="18">
        <f t="shared" si="37"/>
        <v>0</v>
      </c>
      <c r="J258" s="18">
        <f t="shared" si="38"/>
        <v>0</v>
      </c>
      <c r="K258" s="37" t="str">
        <f t="shared" si="39"/>
        <v>NA</v>
      </c>
      <c r="L258" s="37" t="str">
        <f t="shared" si="40"/>
        <v>NA</v>
      </c>
      <c r="M258" s="37" t="str">
        <f t="shared" si="41"/>
        <v>NA</v>
      </c>
    </row>
    <row r="259" spans="1:13" x14ac:dyDescent="0.2">
      <c r="A259" s="74" t="s">
        <v>433</v>
      </c>
      <c r="B259" s="75"/>
      <c r="C259" s="74"/>
      <c r="D259" s="59">
        <v>-1313778.9400000004</v>
      </c>
      <c r="E259" s="59">
        <v>8233336.4900000002</v>
      </c>
      <c r="F259" s="59">
        <v>344325.3</v>
      </c>
      <c r="G259" s="59">
        <v>3837013.8999999994</v>
      </c>
      <c r="H259" s="59">
        <v>64251.03</v>
      </c>
      <c r="I259" s="59">
        <f t="shared" si="37"/>
        <v>3901264.9299999992</v>
      </c>
      <c r="J259" s="59">
        <f t="shared" si="38"/>
        <v>4332071.5600000005</v>
      </c>
      <c r="K259" s="60">
        <f t="shared" si="39"/>
        <v>0.52616233592075623</v>
      </c>
      <c r="L259" s="60">
        <f t="shared" si="40"/>
        <v>-0.95817912939447958</v>
      </c>
      <c r="M259" s="60">
        <f t="shared" si="41"/>
        <v>-0.49159938373239681</v>
      </c>
    </row>
    <row r="260" spans="1:13" x14ac:dyDescent="0.2">
      <c r="A260" s="17" t="s">
        <v>266</v>
      </c>
      <c r="B260" s="43" t="s">
        <v>110</v>
      </c>
      <c r="C260" s="17" t="s">
        <v>111</v>
      </c>
      <c r="F260" s="18">
        <v>0</v>
      </c>
      <c r="G260" s="18">
        <v>0</v>
      </c>
      <c r="H260" s="18">
        <v>0</v>
      </c>
      <c r="I260" s="18">
        <f t="shared" si="37"/>
        <v>0</v>
      </c>
      <c r="J260" s="18">
        <f t="shared" si="38"/>
        <v>0</v>
      </c>
      <c r="K260" s="37" t="str">
        <f t="shared" si="39"/>
        <v>NA</v>
      </c>
      <c r="L260" s="37" t="str">
        <f t="shared" si="40"/>
        <v>NA</v>
      </c>
      <c r="M260" s="37" t="str">
        <f t="shared" si="41"/>
        <v>NA</v>
      </c>
    </row>
    <row r="261" spans="1:13" x14ac:dyDescent="0.2">
      <c r="A261" s="17"/>
      <c r="B261" s="43" t="s">
        <v>267</v>
      </c>
      <c r="C261" s="17" t="s">
        <v>268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f t="shared" si="37"/>
        <v>0</v>
      </c>
      <c r="J261" s="18">
        <f t="shared" si="38"/>
        <v>0</v>
      </c>
      <c r="K261" s="37" t="str">
        <f t="shared" si="39"/>
        <v>NA</v>
      </c>
      <c r="L261" s="37" t="str">
        <f t="shared" si="40"/>
        <v>NA</v>
      </c>
      <c r="M261" s="37" t="str">
        <f t="shared" si="41"/>
        <v>NA</v>
      </c>
    </row>
    <row r="262" spans="1:13" x14ac:dyDescent="0.2">
      <c r="A262" s="17"/>
      <c r="B262" s="43" t="s">
        <v>269</v>
      </c>
      <c r="C262" s="17" t="s">
        <v>270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f t="shared" si="37"/>
        <v>0</v>
      </c>
      <c r="J262" s="18">
        <f t="shared" si="38"/>
        <v>0</v>
      </c>
      <c r="K262" s="37" t="str">
        <f t="shared" si="39"/>
        <v>NA</v>
      </c>
      <c r="L262" s="37" t="str">
        <f t="shared" si="40"/>
        <v>NA</v>
      </c>
      <c r="M262" s="37" t="str">
        <f t="shared" si="41"/>
        <v>NA</v>
      </c>
    </row>
    <row r="263" spans="1:13" x14ac:dyDescent="0.2">
      <c r="A263" s="17"/>
      <c r="B263" s="43" t="s">
        <v>251</v>
      </c>
      <c r="C263" s="17" t="s">
        <v>252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f t="shared" si="37"/>
        <v>0</v>
      </c>
      <c r="J263" s="18">
        <f t="shared" si="38"/>
        <v>0</v>
      </c>
      <c r="K263" s="37" t="str">
        <f t="shared" si="39"/>
        <v>NA</v>
      </c>
      <c r="L263" s="37" t="str">
        <f t="shared" si="40"/>
        <v>NA</v>
      </c>
      <c r="M263" s="37" t="str">
        <f t="shared" si="41"/>
        <v>NA</v>
      </c>
    </row>
    <row r="264" spans="1:13" x14ac:dyDescent="0.2">
      <c r="A264" s="17"/>
      <c r="B264" s="43" t="s">
        <v>127</v>
      </c>
      <c r="C264" s="17" t="s">
        <v>128</v>
      </c>
      <c r="D264" s="18">
        <v>87110</v>
      </c>
      <c r="E264" s="18">
        <v>94365</v>
      </c>
      <c r="F264" s="18">
        <v>4167.5</v>
      </c>
      <c r="G264" s="18">
        <v>59413.66</v>
      </c>
      <c r="H264" s="18">
        <v>0</v>
      </c>
      <c r="I264" s="18">
        <f t="shared" si="37"/>
        <v>59413.66</v>
      </c>
      <c r="J264" s="18">
        <f t="shared" si="38"/>
        <v>34951.339999999997</v>
      </c>
      <c r="K264" s="37">
        <f t="shared" si="39"/>
        <v>0.37038457055052187</v>
      </c>
      <c r="L264" s="37">
        <f t="shared" si="40"/>
        <v>-0.95583638001377624</v>
      </c>
      <c r="M264" s="37">
        <f t="shared" si="41"/>
        <v>-0.31314680423693297</v>
      </c>
    </row>
    <row r="265" spans="1:13" x14ac:dyDescent="0.2">
      <c r="A265" s="17"/>
      <c r="B265" s="43" t="s">
        <v>141</v>
      </c>
      <c r="C265" s="17" t="s">
        <v>142</v>
      </c>
      <c r="D265" s="18">
        <v>0</v>
      </c>
      <c r="E265" s="18">
        <v>337606.58</v>
      </c>
      <c r="F265" s="18">
        <v>0</v>
      </c>
      <c r="G265" s="18">
        <v>0</v>
      </c>
      <c r="H265" s="18">
        <v>0</v>
      </c>
      <c r="I265" s="18">
        <f t="shared" si="37"/>
        <v>0</v>
      </c>
      <c r="J265" s="18">
        <f t="shared" si="38"/>
        <v>337606.58</v>
      </c>
      <c r="K265" s="37">
        <f t="shared" si="39"/>
        <v>1</v>
      </c>
      <c r="L265" s="37">
        <f t="shared" si="40"/>
        <v>-1</v>
      </c>
      <c r="M265" s="37">
        <f t="shared" si="41"/>
        <v>-1</v>
      </c>
    </row>
    <row r="266" spans="1:13" x14ac:dyDescent="0.2">
      <c r="A266" s="17"/>
      <c r="B266" s="43" t="s">
        <v>233</v>
      </c>
      <c r="C266" s="17" t="s">
        <v>234</v>
      </c>
      <c r="D266" s="18">
        <v>514189</v>
      </c>
      <c r="E266" s="18">
        <v>505250</v>
      </c>
      <c r="F266" s="18">
        <v>72688.62</v>
      </c>
      <c r="G266" s="18">
        <v>643467.91</v>
      </c>
      <c r="H266" s="18">
        <v>0</v>
      </c>
      <c r="I266" s="18">
        <f t="shared" si="37"/>
        <v>643467.91</v>
      </c>
      <c r="J266" s="18">
        <f t="shared" si="38"/>
        <v>-138217.91000000003</v>
      </c>
      <c r="K266" s="37">
        <f t="shared" si="39"/>
        <v>-0.27356340425531922</v>
      </c>
      <c r="L266" s="37">
        <f t="shared" si="40"/>
        <v>-0.85613335972290949</v>
      </c>
      <c r="M266" s="37">
        <f t="shared" si="41"/>
        <v>0.38934189555125737</v>
      </c>
    </row>
    <row r="267" spans="1:13" x14ac:dyDescent="0.2">
      <c r="A267" s="17"/>
      <c r="B267" s="43" t="s">
        <v>143</v>
      </c>
      <c r="C267" s="17" t="s">
        <v>144</v>
      </c>
      <c r="D267" s="18">
        <v>1700000</v>
      </c>
      <c r="E267" s="18">
        <v>2387118.42</v>
      </c>
      <c r="F267" s="18">
        <v>0</v>
      </c>
      <c r="G267" s="18">
        <v>0</v>
      </c>
      <c r="H267" s="18">
        <v>0</v>
      </c>
      <c r="I267" s="18">
        <f t="shared" si="37"/>
        <v>0</v>
      </c>
      <c r="J267" s="18">
        <f t="shared" si="38"/>
        <v>2387118.42</v>
      </c>
      <c r="K267" s="37">
        <f t="shared" si="39"/>
        <v>1</v>
      </c>
      <c r="L267" s="37">
        <f t="shared" si="40"/>
        <v>-1</v>
      </c>
      <c r="M267" s="37">
        <f t="shared" si="41"/>
        <v>-1</v>
      </c>
    </row>
    <row r="268" spans="1:13" x14ac:dyDescent="0.2">
      <c r="A268" s="17"/>
      <c r="B268" s="43" t="s">
        <v>147</v>
      </c>
      <c r="C268" s="17" t="s">
        <v>148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f t="shared" si="37"/>
        <v>0</v>
      </c>
      <c r="J268" s="18">
        <f t="shared" si="38"/>
        <v>0</v>
      </c>
      <c r="K268" s="37" t="str">
        <f t="shared" si="39"/>
        <v>NA</v>
      </c>
      <c r="L268" s="37" t="str">
        <f t="shared" si="40"/>
        <v>NA</v>
      </c>
      <c r="M268" s="37" t="str">
        <f t="shared" si="41"/>
        <v>NA</v>
      </c>
    </row>
    <row r="269" spans="1:13" x14ac:dyDescent="0.2">
      <c r="A269" s="17"/>
      <c r="B269" s="43" t="s">
        <v>149</v>
      </c>
      <c r="C269" s="17" t="s">
        <v>150</v>
      </c>
      <c r="D269" s="18">
        <v>79380</v>
      </c>
      <c r="E269" s="18">
        <v>136080</v>
      </c>
      <c r="F269" s="18">
        <v>17365</v>
      </c>
      <c r="G269" s="18">
        <v>147356.75</v>
      </c>
      <c r="H269" s="18">
        <v>0</v>
      </c>
      <c r="I269" s="18">
        <f t="shared" si="37"/>
        <v>147356.75</v>
      </c>
      <c r="J269" s="18">
        <f t="shared" si="38"/>
        <v>-11276.75</v>
      </c>
      <c r="K269" s="37">
        <f t="shared" si="39"/>
        <v>-8.2868533215755436E-2</v>
      </c>
      <c r="L269" s="37">
        <f t="shared" si="40"/>
        <v>-0.87239124044679606</v>
      </c>
      <c r="M269" s="37">
        <f t="shared" si="41"/>
        <v>0.18131112714446049</v>
      </c>
    </row>
    <row r="270" spans="1:13" x14ac:dyDescent="0.2">
      <c r="A270" s="17"/>
      <c r="B270" s="43" t="s">
        <v>151</v>
      </c>
      <c r="C270" s="17" t="s">
        <v>152</v>
      </c>
      <c r="D270" s="18">
        <v>119117.32999999999</v>
      </c>
      <c r="E270" s="18">
        <v>208863</v>
      </c>
      <c r="F270" s="18">
        <v>18031.59</v>
      </c>
      <c r="G270" s="18">
        <v>171729.04</v>
      </c>
      <c r="H270" s="18">
        <v>0</v>
      </c>
      <c r="I270" s="18">
        <f t="shared" si="37"/>
        <v>171729.04</v>
      </c>
      <c r="J270" s="18">
        <f t="shared" si="38"/>
        <v>37133.959999999992</v>
      </c>
      <c r="K270" s="37">
        <f t="shared" si="39"/>
        <v>0.17779099218147776</v>
      </c>
      <c r="L270" s="37">
        <f t="shared" si="40"/>
        <v>-0.91366785883569612</v>
      </c>
      <c r="M270" s="37">
        <f t="shared" si="41"/>
        <v>-0.1030447187434303</v>
      </c>
    </row>
    <row r="271" spans="1:13" x14ac:dyDescent="0.2">
      <c r="A271" s="17"/>
      <c r="B271" s="43" t="s">
        <v>163</v>
      </c>
      <c r="C271" s="17" t="s">
        <v>164</v>
      </c>
      <c r="D271" s="18">
        <v>60984.43</v>
      </c>
      <c r="E271" s="18">
        <v>117413.00000000001</v>
      </c>
      <c r="F271" s="18">
        <v>3500.2200000000003</v>
      </c>
      <c r="G271" s="18">
        <v>33770.04</v>
      </c>
      <c r="H271" s="18">
        <v>0</v>
      </c>
      <c r="I271" s="18">
        <f t="shared" si="37"/>
        <v>33770.04</v>
      </c>
      <c r="J271" s="18">
        <f t="shared" si="38"/>
        <v>83642.960000000021</v>
      </c>
      <c r="K271" s="37">
        <f t="shared" si="39"/>
        <v>0.71238244487407709</v>
      </c>
      <c r="L271" s="37">
        <f t="shared" si="40"/>
        <v>-0.97018882065870049</v>
      </c>
      <c r="M271" s="37">
        <f t="shared" si="41"/>
        <v>-0.6862353944080839</v>
      </c>
    </row>
    <row r="272" spans="1:13" x14ac:dyDescent="0.2">
      <c r="A272" s="17"/>
      <c r="B272" s="43" t="s">
        <v>165</v>
      </c>
      <c r="C272" s="17" t="s">
        <v>166</v>
      </c>
      <c r="D272" s="18">
        <v>26144855</v>
      </c>
      <c r="E272" s="18">
        <v>666114.87</v>
      </c>
      <c r="F272" s="18">
        <v>0</v>
      </c>
      <c r="G272" s="18">
        <v>0</v>
      </c>
      <c r="H272" s="18">
        <v>209069.33000000002</v>
      </c>
      <c r="I272" s="18">
        <f t="shared" si="37"/>
        <v>209069.33000000002</v>
      </c>
      <c r="J272" s="18">
        <f t="shared" si="38"/>
        <v>457045.54</v>
      </c>
      <c r="K272" s="37">
        <f t="shared" si="39"/>
        <v>0.68613622151987086</v>
      </c>
      <c r="L272" s="37">
        <f t="shared" si="40"/>
        <v>-1</v>
      </c>
      <c r="M272" s="37">
        <f t="shared" si="41"/>
        <v>-1</v>
      </c>
    </row>
    <row r="273" spans="1:13" x14ac:dyDescent="0.2">
      <c r="A273" s="17"/>
      <c r="B273" s="43" t="s">
        <v>429</v>
      </c>
      <c r="C273" s="17" t="s">
        <v>430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37"/>
        <v>0</v>
      </c>
      <c r="J273" s="18">
        <f t="shared" si="38"/>
        <v>0</v>
      </c>
      <c r="K273" s="37" t="str">
        <f t="shared" si="39"/>
        <v>NA</v>
      </c>
      <c r="L273" s="37" t="str">
        <f t="shared" si="40"/>
        <v>NA</v>
      </c>
      <c r="M273" s="37" t="str">
        <f t="shared" si="41"/>
        <v>NA</v>
      </c>
    </row>
    <row r="274" spans="1:13" x14ac:dyDescent="0.2">
      <c r="A274" s="17"/>
      <c r="B274" s="43" t="s">
        <v>177</v>
      </c>
      <c r="C274" s="17" t="s">
        <v>178</v>
      </c>
      <c r="D274" s="18">
        <v>0</v>
      </c>
      <c r="E274" s="18">
        <v>1650</v>
      </c>
      <c r="F274" s="18">
        <v>0</v>
      </c>
      <c r="G274" s="18">
        <v>144.74</v>
      </c>
      <c r="H274" s="18">
        <v>1438.18</v>
      </c>
      <c r="I274" s="18">
        <f t="shared" si="37"/>
        <v>1582.92</v>
      </c>
      <c r="J274" s="18">
        <f t="shared" si="38"/>
        <v>67.079999999999927</v>
      </c>
      <c r="K274" s="37">
        <f t="shared" si="39"/>
        <v>4.0654545454545409E-2</v>
      </c>
      <c r="L274" s="37">
        <f t="shared" si="40"/>
        <v>-1</v>
      </c>
      <c r="M274" s="37">
        <f t="shared" si="41"/>
        <v>-0.90430413223140493</v>
      </c>
    </row>
    <row r="275" spans="1:13" x14ac:dyDescent="0.2">
      <c r="A275" s="17"/>
      <c r="B275" s="43" t="s">
        <v>181</v>
      </c>
      <c r="C275" s="17" t="s">
        <v>182</v>
      </c>
      <c r="D275" s="18">
        <v>275433</v>
      </c>
      <c r="E275" s="18">
        <v>0</v>
      </c>
      <c r="F275" s="18">
        <v>0</v>
      </c>
      <c r="G275" s="18">
        <v>0</v>
      </c>
      <c r="H275" s="18">
        <v>0</v>
      </c>
      <c r="I275" s="18">
        <f t="shared" si="37"/>
        <v>0</v>
      </c>
      <c r="J275" s="18">
        <f t="shared" si="38"/>
        <v>0</v>
      </c>
      <c r="K275" s="37" t="str">
        <f t="shared" si="39"/>
        <v>NA</v>
      </c>
      <c r="L275" s="37" t="str">
        <f t="shared" si="40"/>
        <v>NA</v>
      </c>
      <c r="M275" s="37" t="str">
        <f t="shared" si="41"/>
        <v>NA</v>
      </c>
    </row>
    <row r="276" spans="1:13" x14ac:dyDescent="0.2">
      <c r="A276" s="17"/>
      <c r="B276" s="43" t="s">
        <v>185</v>
      </c>
      <c r="C276" s="17" t="s">
        <v>186</v>
      </c>
      <c r="D276" s="18">
        <v>0</v>
      </c>
      <c r="E276" s="18">
        <v>0</v>
      </c>
      <c r="F276" s="18">
        <v>0</v>
      </c>
      <c r="G276" s="18">
        <v>-14.5</v>
      </c>
      <c r="H276" s="18">
        <v>0</v>
      </c>
      <c r="I276" s="18">
        <f t="shared" si="37"/>
        <v>-14.5</v>
      </c>
      <c r="J276" s="18">
        <f t="shared" si="38"/>
        <v>14.5</v>
      </c>
      <c r="K276" s="37" t="str">
        <f t="shared" si="39"/>
        <v>NA</v>
      </c>
      <c r="L276" s="37" t="str">
        <f t="shared" si="40"/>
        <v>NA</v>
      </c>
      <c r="M276" s="37" t="str">
        <f t="shared" si="41"/>
        <v>NA</v>
      </c>
    </row>
    <row r="277" spans="1:13" x14ac:dyDescent="0.2">
      <c r="A277" s="17"/>
      <c r="B277" s="43" t="s">
        <v>189</v>
      </c>
      <c r="C277" s="17" t="s">
        <v>190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37"/>
        <v>0</v>
      </c>
      <c r="J277" s="18">
        <f t="shared" si="38"/>
        <v>0</v>
      </c>
      <c r="K277" s="37" t="str">
        <f t="shared" si="39"/>
        <v>NA</v>
      </c>
      <c r="L277" s="37" t="str">
        <f t="shared" si="40"/>
        <v>NA</v>
      </c>
      <c r="M277" s="37" t="str">
        <f t="shared" si="41"/>
        <v>NA</v>
      </c>
    </row>
    <row r="278" spans="1:13" x14ac:dyDescent="0.2">
      <c r="A278" s="17"/>
      <c r="B278" s="43" t="s">
        <v>191</v>
      </c>
      <c r="C278" s="17" t="s">
        <v>192</v>
      </c>
      <c r="D278" s="18">
        <v>102055.66</v>
      </c>
      <c r="E278" s="18">
        <v>16490.66</v>
      </c>
      <c r="F278" s="18">
        <v>0</v>
      </c>
      <c r="G278" s="18">
        <v>13756.560000000001</v>
      </c>
      <c r="H278" s="18">
        <v>581.86</v>
      </c>
      <c r="I278" s="18">
        <f t="shared" si="37"/>
        <v>14338.420000000002</v>
      </c>
      <c r="J278" s="18">
        <f t="shared" si="38"/>
        <v>2152.239999999998</v>
      </c>
      <c r="K278" s="37">
        <f t="shared" si="39"/>
        <v>0.13051266595757829</v>
      </c>
      <c r="L278" s="37">
        <f t="shared" si="40"/>
        <v>-1</v>
      </c>
      <c r="M278" s="37">
        <f t="shared" si="41"/>
        <v>-8.9960234239480602E-2</v>
      </c>
    </row>
    <row r="279" spans="1:13" x14ac:dyDescent="0.2">
      <c r="A279" s="17"/>
      <c r="B279" s="43" t="s">
        <v>193</v>
      </c>
      <c r="C279" s="17" t="s">
        <v>194</v>
      </c>
      <c r="D279" s="18">
        <v>845000</v>
      </c>
      <c r="E279" s="18">
        <v>0</v>
      </c>
      <c r="F279" s="18">
        <v>0</v>
      </c>
      <c r="G279" s="18">
        <v>20509.759999999998</v>
      </c>
      <c r="H279" s="18">
        <v>0</v>
      </c>
      <c r="I279" s="18">
        <f t="shared" si="37"/>
        <v>20509.759999999998</v>
      </c>
      <c r="J279" s="18">
        <f t="shared" si="38"/>
        <v>-20509.759999999998</v>
      </c>
      <c r="K279" s="37" t="str">
        <f t="shared" si="39"/>
        <v>NA</v>
      </c>
      <c r="L279" s="37" t="str">
        <f t="shared" si="40"/>
        <v>NA</v>
      </c>
      <c r="M279" s="37" t="str">
        <f t="shared" si="41"/>
        <v>NA</v>
      </c>
    </row>
    <row r="280" spans="1:13" x14ac:dyDescent="0.2">
      <c r="A280" s="17"/>
      <c r="B280" s="43" t="s">
        <v>195</v>
      </c>
      <c r="C280" s="17" t="s">
        <v>196</v>
      </c>
      <c r="D280" s="18">
        <v>1396752.5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37"/>
        <v>0</v>
      </c>
      <c r="J280" s="18">
        <f t="shared" si="38"/>
        <v>0</v>
      </c>
      <c r="K280" s="37" t="str">
        <f t="shared" si="39"/>
        <v>NA</v>
      </c>
      <c r="L280" s="37" t="str">
        <f t="shared" si="40"/>
        <v>NA</v>
      </c>
      <c r="M280" s="37" t="str">
        <f t="shared" si="41"/>
        <v>NA</v>
      </c>
    </row>
    <row r="281" spans="1:13" x14ac:dyDescent="0.2">
      <c r="A281" s="17"/>
      <c r="B281" s="43" t="s">
        <v>197</v>
      </c>
      <c r="C281" s="17" t="s">
        <v>198</v>
      </c>
      <c r="D281" s="18">
        <v>0</v>
      </c>
      <c r="E281" s="18">
        <v>3620</v>
      </c>
      <c r="F281" s="18">
        <v>0</v>
      </c>
      <c r="G281" s="18">
        <v>2850</v>
      </c>
      <c r="H281" s="18">
        <v>0</v>
      </c>
      <c r="I281" s="18">
        <f t="shared" si="37"/>
        <v>2850</v>
      </c>
      <c r="J281" s="18">
        <f t="shared" si="38"/>
        <v>770</v>
      </c>
      <c r="K281" s="37">
        <f t="shared" si="39"/>
        <v>0.212707182320442</v>
      </c>
      <c r="L281" s="37">
        <f t="shared" si="40"/>
        <v>-1</v>
      </c>
      <c r="M281" s="37">
        <f t="shared" si="41"/>
        <v>-0.14113510798593676</v>
      </c>
    </row>
    <row r="282" spans="1:13" x14ac:dyDescent="0.2">
      <c r="A282" s="17"/>
      <c r="B282" s="43" t="s">
        <v>199</v>
      </c>
      <c r="C282" s="17" t="s">
        <v>200</v>
      </c>
      <c r="D282" s="18">
        <v>0</v>
      </c>
      <c r="E282" s="18">
        <v>0</v>
      </c>
      <c r="F282" s="18">
        <v>0</v>
      </c>
      <c r="G282" s="18">
        <v>94723.66</v>
      </c>
      <c r="H282" s="18">
        <v>1860.6</v>
      </c>
      <c r="I282" s="18">
        <f t="shared" si="37"/>
        <v>96584.260000000009</v>
      </c>
      <c r="J282" s="18">
        <f t="shared" si="38"/>
        <v>-96584.260000000009</v>
      </c>
      <c r="K282" s="37" t="str">
        <f t="shared" si="39"/>
        <v>NA</v>
      </c>
      <c r="L282" s="37" t="str">
        <f t="shared" si="40"/>
        <v>NA</v>
      </c>
      <c r="M282" s="37" t="str">
        <f t="shared" si="41"/>
        <v>NA</v>
      </c>
    </row>
    <row r="283" spans="1:13" x14ac:dyDescent="0.2">
      <c r="A283" s="17"/>
      <c r="B283" s="43" t="s">
        <v>215</v>
      </c>
      <c r="C283" s="17" t="s">
        <v>216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37"/>
        <v>0</v>
      </c>
      <c r="J283" s="18">
        <f t="shared" si="38"/>
        <v>0</v>
      </c>
      <c r="K283" s="37" t="str">
        <f t="shared" si="39"/>
        <v>NA</v>
      </c>
      <c r="L283" s="37" t="str">
        <f t="shared" si="40"/>
        <v>NA</v>
      </c>
      <c r="M283" s="37" t="str">
        <f t="shared" si="41"/>
        <v>NA</v>
      </c>
    </row>
    <row r="284" spans="1:13" x14ac:dyDescent="0.2">
      <c r="A284" s="17"/>
      <c r="B284" s="43" t="s">
        <v>431</v>
      </c>
      <c r="C284" s="17" t="s">
        <v>432</v>
      </c>
      <c r="D284" s="18">
        <v>21085705.280000001</v>
      </c>
      <c r="E284" s="18">
        <v>45909449.479999997</v>
      </c>
      <c r="F284" s="18">
        <v>0</v>
      </c>
      <c r="G284" s="18">
        <v>190657.92000000001</v>
      </c>
      <c r="H284" s="18">
        <v>0</v>
      </c>
      <c r="I284" s="18">
        <f t="shared" si="37"/>
        <v>190657.92000000001</v>
      </c>
      <c r="J284" s="18">
        <f t="shared" si="38"/>
        <v>45718791.559999995</v>
      </c>
      <c r="K284" s="37">
        <f t="shared" si="39"/>
        <v>0.99584708764405772</v>
      </c>
      <c r="L284" s="37">
        <f t="shared" si="40"/>
        <v>-1</v>
      </c>
      <c r="M284" s="37">
        <f t="shared" si="41"/>
        <v>-0.99546955015715388</v>
      </c>
    </row>
    <row r="285" spans="1:13" x14ac:dyDescent="0.2">
      <c r="A285" s="17"/>
      <c r="B285" s="43" t="s">
        <v>217</v>
      </c>
      <c r="C285" s="17" t="s">
        <v>218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37"/>
        <v>0</v>
      </c>
      <c r="J285" s="18">
        <f t="shared" si="38"/>
        <v>0</v>
      </c>
      <c r="K285" s="37" t="str">
        <f t="shared" si="39"/>
        <v>NA</v>
      </c>
      <c r="L285" s="37" t="str">
        <f t="shared" si="40"/>
        <v>NA</v>
      </c>
      <c r="M285" s="37" t="str">
        <f t="shared" si="41"/>
        <v>NA</v>
      </c>
    </row>
    <row r="286" spans="1:13" x14ac:dyDescent="0.2">
      <c r="A286" s="74" t="s">
        <v>304</v>
      </c>
      <c r="B286" s="75"/>
      <c r="C286" s="74"/>
      <c r="D286" s="59">
        <v>52410582.200000003</v>
      </c>
      <c r="E286" s="59">
        <v>50384021.009999998</v>
      </c>
      <c r="F286" s="59">
        <v>115752.93</v>
      </c>
      <c r="G286" s="59">
        <v>1378365.54</v>
      </c>
      <c r="H286" s="59">
        <v>212949.97</v>
      </c>
      <c r="I286" s="59">
        <f t="shared" si="37"/>
        <v>1591315.51</v>
      </c>
      <c r="J286" s="59">
        <f t="shared" si="38"/>
        <v>48792705.5</v>
      </c>
      <c r="K286" s="60">
        <f t="shared" si="39"/>
        <v>0.96841626614747245</v>
      </c>
      <c r="L286" s="60">
        <f t="shared" si="40"/>
        <v>-0.99770258650104515</v>
      </c>
      <c r="M286" s="60">
        <f t="shared" si="41"/>
        <v>-0.97015578613935205</v>
      </c>
    </row>
    <row r="287" spans="1:13" x14ac:dyDescent="0.2">
      <c r="A287" s="17" t="s">
        <v>305</v>
      </c>
      <c r="B287" s="43" t="s">
        <v>114</v>
      </c>
      <c r="C287" s="17" t="s">
        <v>113</v>
      </c>
      <c r="D287" s="18">
        <v>0</v>
      </c>
      <c r="E287" s="18">
        <v>910.04</v>
      </c>
      <c r="F287" s="18">
        <v>0</v>
      </c>
      <c r="G287" s="18">
        <v>910.04</v>
      </c>
      <c r="H287" s="18">
        <v>0</v>
      </c>
      <c r="I287" s="18">
        <f t="shared" si="37"/>
        <v>910.04</v>
      </c>
      <c r="J287" s="18">
        <f t="shared" si="38"/>
        <v>0</v>
      </c>
      <c r="K287" s="37">
        <f t="shared" si="39"/>
        <v>0</v>
      </c>
      <c r="L287" s="37">
        <f t="shared" si="40"/>
        <v>-1</v>
      </c>
      <c r="M287" s="37">
        <f t="shared" si="41"/>
        <v>9.0909090909090953E-2</v>
      </c>
    </row>
    <row r="288" spans="1:13" x14ac:dyDescent="0.2">
      <c r="A288" s="17"/>
      <c r="B288" s="43" t="s">
        <v>123</v>
      </c>
      <c r="C288" s="17" t="s">
        <v>124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37"/>
        <v>0</v>
      </c>
      <c r="J288" s="18">
        <f t="shared" si="38"/>
        <v>0</v>
      </c>
      <c r="K288" s="37" t="str">
        <f t="shared" si="39"/>
        <v>NA</v>
      </c>
      <c r="L288" s="37" t="str">
        <f t="shared" si="40"/>
        <v>NA</v>
      </c>
      <c r="M288" s="37" t="str">
        <f t="shared" si="41"/>
        <v>NA</v>
      </c>
    </row>
    <row r="289" spans="1:13" x14ac:dyDescent="0.2">
      <c r="A289" s="17"/>
      <c r="B289" s="43" t="s">
        <v>306</v>
      </c>
      <c r="C289" s="17" t="s">
        <v>307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8">
        <f t="shared" si="37"/>
        <v>0</v>
      </c>
      <c r="J289" s="18">
        <f t="shared" si="38"/>
        <v>0</v>
      </c>
      <c r="K289" s="37" t="str">
        <f t="shared" si="39"/>
        <v>NA</v>
      </c>
      <c r="L289" s="37" t="str">
        <f t="shared" si="40"/>
        <v>NA</v>
      </c>
      <c r="M289" s="37" t="str">
        <f t="shared" si="41"/>
        <v>NA</v>
      </c>
    </row>
    <row r="290" spans="1:13" x14ac:dyDescent="0.2">
      <c r="A290" s="17"/>
      <c r="B290" s="43" t="s">
        <v>127</v>
      </c>
      <c r="C290" s="17" t="s">
        <v>128</v>
      </c>
      <c r="D290" s="18">
        <v>155324.10999999999</v>
      </c>
      <c r="E290" s="18">
        <v>139079</v>
      </c>
      <c r="F290" s="18">
        <v>12756.62</v>
      </c>
      <c r="G290" s="18">
        <v>136566.43</v>
      </c>
      <c r="H290" s="18">
        <v>0</v>
      </c>
      <c r="I290" s="18">
        <f t="shared" si="37"/>
        <v>136566.43</v>
      </c>
      <c r="J290" s="18">
        <f t="shared" si="38"/>
        <v>2512.570000000007</v>
      </c>
      <c r="K290" s="37">
        <f t="shared" si="39"/>
        <v>1.8065775566404756E-2</v>
      </c>
      <c r="L290" s="37">
        <f t="shared" si="40"/>
        <v>-0.9082778852306963</v>
      </c>
      <c r="M290" s="37">
        <f t="shared" si="41"/>
        <v>7.1200972109376676E-2</v>
      </c>
    </row>
    <row r="291" spans="1:13" x14ac:dyDescent="0.2">
      <c r="A291" s="17"/>
      <c r="B291" s="43" t="s">
        <v>312</v>
      </c>
      <c r="C291" s="17" t="s">
        <v>313</v>
      </c>
      <c r="D291" s="18">
        <v>0</v>
      </c>
      <c r="E291" s="18">
        <v>0</v>
      </c>
      <c r="F291" s="18">
        <v>0</v>
      </c>
      <c r="G291" s="18">
        <v>178059.92</v>
      </c>
      <c r="H291" s="18">
        <v>0</v>
      </c>
      <c r="I291" s="18">
        <f t="shared" si="37"/>
        <v>178059.92</v>
      </c>
      <c r="J291" s="18">
        <f t="shared" si="38"/>
        <v>-178059.92</v>
      </c>
      <c r="K291" s="37" t="str">
        <f t="shared" si="39"/>
        <v>NA</v>
      </c>
      <c r="L291" s="37" t="str">
        <f t="shared" si="40"/>
        <v>NA</v>
      </c>
      <c r="M291" s="37" t="str">
        <f t="shared" si="41"/>
        <v>NA</v>
      </c>
    </row>
    <row r="292" spans="1:13" x14ac:dyDescent="0.2">
      <c r="A292" s="17"/>
      <c r="B292" s="43" t="s">
        <v>141</v>
      </c>
      <c r="C292" s="17" t="s">
        <v>142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f t="shared" si="37"/>
        <v>0</v>
      </c>
      <c r="J292" s="18">
        <f t="shared" si="38"/>
        <v>0</v>
      </c>
      <c r="K292" s="37" t="str">
        <f t="shared" si="39"/>
        <v>NA</v>
      </c>
      <c r="L292" s="37" t="str">
        <f t="shared" si="40"/>
        <v>NA</v>
      </c>
      <c r="M292" s="37" t="str">
        <f t="shared" si="41"/>
        <v>NA</v>
      </c>
    </row>
    <row r="293" spans="1:13" x14ac:dyDescent="0.2">
      <c r="A293" s="17"/>
      <c r="B293" s="43" t="s">
        <v>143</v>
      </c>
      <c r="C293" s="17" t="s">
        <v>144</v>
      </c>
      <c r="D293" s="18">
        <v>1500000</v>
      </c>
      <c r="E293" s="18">
        <v>5477143.0599999987</v>
      </c>
      <c r="F293" s="18">
        <v>0</v>
      </c>
      <c r="G293" s="18">
        <v>40025</v>
      </c>
      <c r="H293" s="18">
        <v>0</v>
      </c>
      <c r="I293" s="18">
        <f t="shared" si="37"/>
        <v>40025</v>
      </c>
      <c r="J293" s="18">
        <f t="shared" si="38"/>
        <v>5437118.0599999987</v>
      </c>
      <c r="K293" s="37">
        <f t="shared" si="39"/>
        <v>0.99269235812146195</v>
      </c>
      <c r="L293" s="37">
        <f t="shared" si="40"/>
        <v>-1</v>
      </c>
      <c r="M293" s="37">
        <f t="shared" si="41"/>
        <v>-0.99202802704159487</v>
      </c>
    </row>
    <row r="294" spans="1:13" x14ac:dyDescent="0.2">
      <c r="A294" s="17"/>
      <c r="B294" s="43" t="s">
        <v>149</v>
      </c>
      <c r="C294" s="17" t="s">
        <v>150</v>
      </c>
      <c r="D294" s="18">
        <v>45360</v>
      </c>
      <c r="E294" s="18">
        <v>34020</v>
      </c>
      <c r="F294" s="18">
        <v>3780</v>
      </c>
      <c r="G294" s="18">
        <v>34965</v>
      </c>
      <c r="H294" s="18">
        <v>0</v>
      </c>
      <c r="I294" s="18">
        <f t="shared" si="37"/>
        <v>34965</v>
      </c>
      <c r="J294" s="18">
        <f t="shared" si="38"/>
        <v>-945</v>
      </c>
      <c r="K294" s="37">
        <f t="shared" si="39"/>
        <v>-2.7777777777777776E-2</v>
      </c>
      <c r="L294" s="37">
        <f t="shared" si="40"/>
        <v>-0.88888888888888884</v>
      </c>
      <c r="M294" s="37">
        <f t="shared" si="41"/>
        <v>0.12121212121212122</v>
      </c>
    </row>
    <row r="295" spans="1:13" x14ac:dyDescent="0.2">
      <c r="A295" s="17"/>
      <c r="B295" s="43" t="s">
        <v>151</v>
      </c>
      <c r="C295" s="17" t="s">
        <v>152</v>
      </c>
      <c r="D295" s="18">
        <v>30769.7</v>
      </c>
      <c r="E295" s="18">
        <v>27552</v>
      </c>
      <c r="F295" s="18">
        <v>2548.7800000000002</v>
      </c>
      <c r="G295" s="18">
        <v>25599.46</v>
      </c>
      <c r="H295" s="18">
        <v>0</v>
      </c>
      <c r="I295" s="18">
        <f t="shared" si="37"/>
        <v>25599.46</v>
      </c>
      <c r="J295" s="18">
        <f t="shared" si="38"/>
        <v>1952.5400000000009</v>
      </c>
      <c r="K295" s="37">
        <f t="shared" si="39"/>
        <v>7.0867450638792129E-2</v>
      </c>
      <c r="L295" s="37">
        <f t="shared" si="40"/>
        <v>-0.90749201509872246</v>
      </c>
      <c r="M295" s="37">
        <f t="shared" si="41"/>
        <v>1.3599144757681309E-2</v>
      </c>
    </row>
    <row r="296" spans="1:13" x14ac:dyDescent="0.2">
      <c r="A296" s="17"/>
      <c r="B296" s="43" t="s">
        <v>163</v>
      </c>
      <c r="C296" s="17" t="s">
        <v>164</v>
      </c>
      <c r="D296" s="18">
        <v>45364.17</v>
      </c>
      <c r="E296" s="18">
        <v>148933.86000000002</v>
      </c>
      <c r="F296" s="18">
        <v>687.42</v>
      </c>
      <c r="G296" s="18">
        <v>7342.4</v>
      </c>
      <c r="H296" s="18">
        <v>0</v>
      </c>
      <c r="I296" s="18">
        <f t="shared" si="37"/>
        <v>7342.4</v>
      </c>
      <c r="J296" s="18">
        <f t="shared" si="38"/>
        <v>141591.46000000002</v>
      </c>
      <c r="K296" s="37">
        <f t="shared" si="39"/>
        <v>0.95070026386209294</v>
      </c>
      <c r="L296" s="37">
        <f t="shared" si="40"/>
        <v>-0.99538439411964474</v>
      </c>
      <c r="M296" s="37">
        <f t="shared" si="41"/>
        <v>-0.9462184696677377</v>
      </c>
    </row>
    <row r="297" spans="1:13" x14ac:dyDescent="0.2">
      <c r="A297" s="17"/>
      <c r="B297" s="43" t="s">
        <v>165</v>
      </c>
      <c r="C297" s="17" t="s">
        <v>166</v>
      </c>
      <c r="D297" s="18">
        <v>26237645</v>
      </c>
      <c r="E297" s="18">
        <v>484780.54000000004</v>
      </c>
      <c r="F297" s="18">
        <v>0</v>
      </c>
      <c r="G297" s="18">
        <v>18000</v>
      </c>
      <c r="H297" s="18">
        <v>6156.39</v>
      </c>
      <c r="I297" s="18">
        <f t="shared" si="37"/>
        <v>24156.39</v>
      </c>
      <c r="J297" s="18">
        <f t="shared" si="38"/>
        <v>460624.15</v>
      </c>
      <c r="K297" s="37">
        <f t="shared" si="39"/>
        <v>0.95017046270050354</v>
      </c>
      <c r="L297" s="37">
        <f t="shared" si="40"/>
        <v>-1</v>
      </c>
      <c r="M297" s="37">
        <f t="shared" si="41"/>
        <v>-0.95949432368641774</v>
      </c>
    </row>
    <row r="298" spans="1:13" x14ac:dyDescent="0.2">
      <c r="A298" s="17"/>
      <c r="B298" s="43" t="s">
        <v>179</v>
      </c>
      <c r="C298" s="17" t="s">
        <v>180</v>
      </c>
      <c r="D298" s="18">
        <v>2000</v>
      </c>
      <c r="E298" s="18">
        <v>0</v>
      </c>
      <c r="F298" s="18">
        <v>3.36</v>
      </c>
      <c r="G298" s="18">
        <v>103.15</v>
      </c>
      <c r="H298" s="18">
        <v>0</v>
      </c>
      <c r="I298" s="18">
        <f t="shared" si="37"/>
        <v>103.15</v>
      </c>
      <c r="J298" s="18">
        <f t="shared" si="38"/>
        <v>-103.15</v>
      </c>
      <c r="K298" s="37" t="str">
        <f t="shared" si="39"/>
        <v>NA</v>
      </c>
      <c r="L298" s="37" t="str">
        <f t="shared" si="40"/>
        <v>NA</v>
      </c>
      <c r="M298" s="37" t="str">
        <f t="shared" si="41"/>
        <v>NA</v>
      </c>
    </row>
    <row r="299" spans="1:13" x14ac:dyDescent="0.2">
      <c r="A299" s="17"/>
      <c r="B299" s="43" t="s">
        <v>185</v>
      </c>
      <c r="C299" s="17" t="s">
        <v>186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f t="shared" si="37"/>
        <v>0</v>
      </c>
      <c r="J299" s="18">
        <f t="shared" si="38"/>
        <v>0</v>
      </c>
      <c r="K299" s="37" t="str">
        <f t="shared" si="39"/>
        <v>NA</v>
      </c>
      <c r="L299" s="37" t="str">
        <f t="shared" si="40"/>
        <v>NA</v>
      </c>
      <c r="M299" s="37" t="str">
        <f t="shared" si="41"/>
        <v>NA</v>
      </c>
    </row>
    <row r="300" spans="1:13" x14ac:dyDescent="0.2">
      <c r="A300" s="17"/>
      <c r="B300" s="43" t="s">
        <v>189</v>
      </c>
      <c r="C300" s="17" t="s">
        <v>190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37"/>
        <v>0</v>
      </c>
      <c r="J300" s="18">
        <f t="shared" si="38"/>
        <v>0</v>
      </c>
      <c r="K300" s="37" t="str">
        <f t="shared" si="39"/>
        <v>NA</v>
      </c>
      <c r="L300" s="37" t="str">
        <f t="shared" si="40"/>
        <v>NA</v>
      </c>
      <c r="M300" s="37" t="str">
        <f t="shared" si="41"/>
        <v>NA</v>
      </c>
    </row>
    <row r="301" spans="1:13" x14ac:dyDescent="0.2">
      <c r="A301" s="17"/>
      <c r="B301" s="43" t="s">
        <v>191</v>
      </c>
      <c r="C301" s="17" t="s">
        <v>192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f t="shared" si="37"/>
        <v>0</v>
      </c>
      <c r="J301" s="18">
        <f t="shared" si="38"/>
        <v>0</v>
      </c>
      <c r="K301" s="37" t="str">
        <f t="shared" si="39"/>
        <v>NA</v>
      </c>
      <c r="L301" s="37" t="str">
        <f t="shared" si="40"/>
        <v>NA</v>
      </c>
      <c r="M301" s="37" t="str">
        <f t="shared" si="41"/>
        <v>NA</v>
      </c>
    </row>
    <row r="302" spans="1:13" x14ac:dyDescent="0.2">
      <c r="A302" s="17"/>
      <c r="B302" s="43" t="s">
        <v>195</v>
      </c>
      <c r="C302" s="17" t="s">
        <v>196</v>
      </c>
      <c r="D302" s="18">
        <v>15250</v>
      </c>
      <c r="E302" s="18">
        <v>15250</v>
      </c>
      <c r="F302" s="18">
        <v>0</v>
      </c>
      <c r="G302" s="18">
        <v>0</v>
      </c>
      <c r="H302" s="18">
        <v>0</v>
      </c>
      <c r="I302" s="18">
        <f t="shared" si="37"/>
        <v>0</v>
      </c>
      <c r="J302" s="18">
        <f t="shared" si="38"/>
        <v>15250</v>
      </c>
      <c r="K302" s="37">
        <f t="shared" si="39"/>
        <v>1</v>
      </c>
      <c r="L302" s="37">
        <f t="shared" si="40"/>
        <v>-1</v>
      </c>
      <c r="M302" s="37">
        <f t="shared" si="41"/>
        <v>-1</v>
      </c>
    </row>
    <row r="303" spans="1:13" x14ac:dyDescent="0.2">
      <c r="A303" s="17"/>
      <c r="B303" s="43" t="s">
        <v>197</v>
      </c>
      <c r="C303" s="17" t="s">
        <v>198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37"/>
        <v>0</v>
      </c>
      <c r="J303" s="18">
        <f t="shared" si="38"/>
        <v>0</v>
      </c>
      <c r="K303" s="37" t="str">
        <f t="shared" si="39"/>
        <v>NA</v>
      </c>
      <c r="L303" s="37" t="str">
        <f t="shared" si="40"/>
        <v>NA</v>
      </c>
      <c r="M303" s="37" t="str">
        <f t="shared" si="41"/>
        <v>NA</v>
      </c>
    </row>
    <row r="304" spans="1:13" x14ac:dyDescent="0.2">
      <c r="A304" s="17"/>
      <c r="B304" s="43" t="s">
        <v>211</v>
      </c>
      <c r="C304" s="17" t="s">
        <v>212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37"/>
        <v>0</v>
      </c>
      <c r="J304" s="18">
        <f t="shared" si="38"/>
        <v>0</v>
      </c>
      <c r="K304" s="37" t="str">
        <f t="shared" si="39"/>
        <v>NA</v>
      </c>
      <c r="L304" s="37" t="str">
        <f t="shared" si="40"/>
        <v>NA</v>
      </c>
      <c r="M304" s="37" t="str">
        <f t="shared" si="41"/>
        <v>NA</v>
      </c>
    </row>
    <row r="305" spans="1:13" x14ac:dyDescent="0.2">
      <c r="A305" s="74" t="s">
        <v>310</v>
      </c>
      <c r="B305" s="75"/>
      <c r="C305" s="74"/>
      <c r="D305" s="59">
        <v>28031712.98</v>
      </c>
      <c r="E305" s="59">
        <v>6327668.4999999991</v>
      </c>
      <c r="F305" s="59">
        <v>19776.18</v>
      </c>
      <c r="G305" s="59">
        <v>441571.40000000008</v>
      </c>
      <c r="H305" s="59">
        <v>6156.39</v>
      </c>
      <c r="I305" s="59">
        <f t="shared" si="37"/>
        <v>447727.7900000001</v>
      </c>
      <c r="J305" s="59">
        <f t="shared" si="38"/>
        <v>5879940.709999999</v>
      </c>
      <c r="K305" s="60">
        <f t="shared" si="39"/>
        <v>0.9292428498743257</v>
      </c>
      <c r="L305" s="60">
        <f t="shared" si="40"/>
        <v>-0.99687464980189788</v>
      </c>
      <c r="M305" s="60">
        <f t="shared" si="41"/>
        <v>-0.92387176184317255</v>
      </c>
    </row>
    <row r="306" spans="1:13" x14ac:dyDescent="0.2">
      <c r="A306" s="17" t="s">
        <v>311</v>
      </c>
      <c r="B306" s="43" t="s">
        <v>127</v>
      </c>
      <c r="C306" s="17" t="s">
        <v>128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37"/>
        <v>0</v>
      </c>
      <c r="J306" s="18">
        <f t="shared" si="38"/>
        <v>0</v>
      </c>
      <c r="K306" s="37" t="str">
        <f t="shared" si="39"/>
        <v>NA</v>
      </c>
      <c r="L306" s="37" t="str">
        <f t="shared" si="40"/>
        <v>NA</v>
      </c>
      <c r="M306" s="37" t="str">
        <f t="shared" si="41"/>
        <v>NA</v>
      </c>
    </row>
    <row r="307" spans="1:13" x14ac:dyDescent="0.2">
      <c r="A307" s="17"/>
      <c r="B307" s="43" t="s">
        <v>312</v>
      </c>
      <c r="C307" s="17" t="s">
        <v>313</v>
      </c>
      <c r="D307" s="18">
        <v>135111</v>
      </c>
      <c r="E307" s="18">
        <v>135111</v>
      </c>
      <c r="F307" s="18">
        <v>6991.7</v>
      </c>
      <c r="G307" s="18">
        <v>76693.91</v>
      </c>
      <c r="H307" s="18">
        <v>0</v>
      </c>
      <c r="I307" s="18">
        <f t="shared" si="37"/>
        <v>76693.91</v>
      </c>
      <c r="J307" s="18">
        <f t="shared" si="38"/>
        <v>58417.09</v>
      </c>
      <c r="K307" s="37">
        <f t="shared" si="39"/>
        <v>0.43236368615434712</v>
      </c>
      <c r="L307" s="37">
        <f t="shared" si="40"/>
        <v>-0.9482521778389621</v>
      </c>
      <c r="M307" s="37">
        <f t="shared" si="41"/>
        <v>-0.38076038489565145</v>
      </c>
    </row>
    <row r="308" spans="1:13" x14ac:dyDescent="0.2">
      <c r="A308" s="17"/>
      <c r="B308" s="43" t="s">
        <v>314</v>
      </c>
      <c r="C308" s="17" t="s">
        <v>315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37"/>
        <v>0</v>
      </c>
      <c r="J308" s="18">
        <f t="shared" si="38"/>
        <v>0</v>
      </c>
      <c r="K308" s="37" t="str">
        <f t="shared" si="39"/>
        <v>NA</v>
      </c>
      <c r="L308" s="37" t="str">
        <f t="shared" si="40"/>
        <v>NA</v>
      </c>
      <c r="M308" s="37" t="str">
        <f t="shared" si="41"/>
        <v>NA</v>
      </c>
    </row>
    <row r="309" spans="1:13" x14ac:dyDescent="0.2">
      <c r="A309" s="17"/>
      <c r="B309" s="43" t="s">
        <v>141</v>
      </c>
      <c r="C309" s="17" t="s">
        <v>142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37"/>
        <v>0</v>
      </c>
      <c r="J309" s="18">
        <f t="shared" si="38"/>
        <v>0</v>
      </c>
      <c r="K309" s="37" t="str">
        <f t="shared" si="39"/>
        <v>NA</v>
      </c>
      <c r="L309" s="37" t="str">
        <f t="shared" si="40"/>
        <v>NA</v>
      </c>
      <c r="M309" s="37" t="str">
        <f t="shared" si="41"/>
        <v>NA</v>
      </c>
    </row>
    <row r="310" spans="1:13" x14ac:dyDescent="0.2">
      <c r="A310" s="17"/>
      <c r="B310" s="43" t="s">
        <v>233</v>
      </c>
      <c r="C310" s="17" t="s">
        <v>234</v>
      </c>
      <c r="D310" s="18">
        <v>0</v>
      </c>
      <c r="E310" s="18">
        <v>0</v>
      </c>
      <c r="F310" s="18">
        <v>0</v>
      </c>
      <c r="G310" s="18">
        <v>0</v>
      </c>
      <c r="H310" s="18">
        <v>0</v>
      </c>
      <c r="I310" s="18">
        <f t="shared" si="37"/>
        <v>0</v>
      </c>
      <c r="J310" s="18">
        <f t="shared" si="38"/>
        <v>0</v>
      </c>
      <c r="K310" s="37" t="str">
        <f t="shared" si="39"/>
        <v>NA</v>
      </c>
      <c r="L310" s="37" t="str">
        <f t="shared" si="40"/>
        <v>NA</v>
      </c>
      <c r="M310" s="37" t="str">
        <f t="shared" si="41"/>
        <v>NA</v>
      </c>
    </row>
    <row r="311" spans="1:13" x14ac:dyDescent="0.2">
      <c r="A311" s="17"/>
      <c r="B311" s="43" t="s">
        <v>143</v>
      </c>
      <c r="C311" s="17" t="s">
        <v>144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37"/>
        <v>0</v>
      </c>
      <c r="J311" s="18">
        <f t="shared" si="38"/>
        <v>0</v>
      </c>
      <c r="K311" s="37" t="str">
        <f t="shared" si="39"/>
        <v>NA</v>
      </c>
      <c r="L311" s="37" t="str">
        <f t="shared" si="40"/>
        <v>NA</v>
      </c>
      <c r="M311" s="37" t="str">
        <f t="shared" si="41"/>
        <v>NA</v>
      </c>
    </row>
    <row r="312" spans="1:13" x14ac:dyDescent="0.2">
      <c r="A312" s="17"/>
      <c r="B312" s="43" t="s">
        <v>149</v>
      </c>
      <c r="C312" s="17" t="s">
        <v>150</v>
      </c>
      <c r="D312" s="18">
        <v>0</v>
      </c>
      <c r="E312" s="18">
        <v>0</v>
      </c>
      <c r="F312" s="18">
        <v>0</v>
      </c>
      <c r="G312" s="18">
        <v>0</v>
      </c>
      <c r="H312" s="18">
        <v>0</v>
      </c>
      <c r="I312" s="18">
        <f t="shared" si="37"/>
        <v>0</v>
      </c>
      <c r="J312" s="18">
        <f t="shared" si="38"/>
        <v>0</v>
      </c>
      <c r="K312" s="37" t="str">
        <f t="shared" si="39"/>
        <v>NA</v>
      </c>
      <c r="L312" s="37" t="str">
        <f t="shared" si="40"/>
        <v>NA</v>
      </c>
      <c r="M312" s="37" t="str">
        <f t="shared" si="41"/>
        <v>NA</v>
      </c>
    </row>
    <row r="313" spans="1:13" x14ac:dyDescent="0.2">
      <c r="A313" s="17"/>
      <c r="B313" s="43" t="s">
        <v>151</v>
      </c>
      <c r="C313" s="17" t="s">
        <v>152</v>
      </c>
      <c r="D313" s="18">
        <v>15599.19</v>
      </c>
      <c r="E313" s="18">
        <v>15599.19</v>
      </c>
      <c r="F313" s="18">
        <v>0</v>
      </c>
      <c r="G313" s="18">
        <v>0</v>
      </c>
      <c r="H313" s="18">
        <v>0</v>
      </c>
      <c r="I313" s="18">
        <f t="shared" si="37"/>
        <v>0</v>
      </c>
      <c r="J313" s="18">
        <f t="shared" si="38"/>
        <v>15599.19</v>
      </c>
      <c r="K313" s="37">
        <f t="shared" si="39"/>
        <v>1</v>
      </c>
      <c r="L313" s="37">
        <f t="shared" si="40"/>
        <v>-1</v>
      </c>
      <c r="M313" s="37">
        <f t="shared" si="41"/>
        <v>-1</v>
      </c>
    </row>
    <row r="314" spans="1:13" x14ac:dyDescent="0.2">
      <c r="A314" s="17"/>
      <c r="B314" s="43" t="s">
        <v>163</v>
      </c>
      <c r="C314" s="17" t="s">
        <v>164</v>
      </c>
      <c r="D314" s="18">
        <v>2086.7199999999998</v>
      </c>
      <c r="E314" s="18">
        <v>2086.7199999999998</v>
      </c>
      <c r="F314" s="18">
        <v>0</v>
      </c>
      <c r="G314" s="18">
        <v>0</v>
      </c>
      <c r="H314" s="18">
        <v>0</v>
      </c>
      <c r="I314" s="18">
        <f t="shared" si="37"/>
        <v>0</v>
      </c>
      <c r="J314" s="18">
        <f t="shared" si="38"/>
        <v>2086.7199999999998</v>
      </c>
      <c r="K314" s="37">
        <f t="shared" si="39"/>
        <v>1</v>
      </c>
      <c r="L314" s="37">
        <f t="shared" si="40"/>
        <v>-1</v>
      </c>
      <c r="M314" s="37">
        <f t="shared" si="41"/>
        <v>-1</v>
      </c>
    </row>
    <row r="315" spans="1:13" x14ac:dyDescent="0.2">
      <c r="A315" s="17"/>
      <c r="B315" s="43" t="s">
        <v>165</v>
      </c>
      <c r="C315" s="17" t="s">
        <v>166</v>
      </c>
      <c r="D315" s="18">
        <v>26102645</v>
      </c>
      <c r="E315" s="18">
        <v>0</v>
      </c>
      <c r="F315" s="18">
        <v>0</v>
      </c>
      <c r="G315" s="18">
        <v>0</v>
      </c>
      <c r="H315" s="18">
        <v>0</v>
      </c>
      <c r="I315" s="18">
        <f t="shared" ref="I315:I316" si="42">SUM(G315:H315)</f>
        <v>0</v>
      </c>
      <c r="J315" s="18">
        <f t="shared" ref="J315:J316" si="43">E315-I315</f>
        <v>0</v>
      </c>
      <c r="K315" s="37" t="str">
        <f t="shared" ref="K315:K316" si="44">IF(E315=0,"NA",J315/E315)</f>
        <v>NA</v>
      </c>
      <c r="L315" s="37" t="str">
        <f t="shared" ref="L315:L316" si="45">IF(E315=0,"NA",(  ( F315 - (E315/$L$6)) / (E315/$L$6)))</f>
        <v>NA</v>
      </c>
      <c r="M315" s="37" t="str">
        <f t="shared" ref="M315:M316" si="46">IF(E315=0,"NA",(  ( G315 - ($M$6*(E315/12))) / ($M$6*(E315/12))))</f>
        <v>NA</v>
      </c>
    </row>
    <row r="316" spans="1:13" x14ac:dyDescent="0.2">
      <c r="A316" s="17"/>
      <c r="B316" s="43" t="s">
        <v>189</v>
      </c>
      <c r="C316" s="17" t="s">
        <v>190</v>
      </c>
      <c r="F316" s="18">
        <v>0</v>
      </c>
      <c r="G316" s="18">
        <v>0</v>
      </c>
      <c r="H316" s="18">
        <v>0</v>
      </c>
      <c r="I316" s="18">
        <f t="shared" si="42"/>
        <v>0</v>
      </c>
      <c r="J316" s="18">
        <f t="shared" si="43"/>
        <v>0</v>
      </c>
      <c r="K316" s="37" t="str">
        <f t="shared" si="44"/>
        <v>NA</v>
      </c>
      <c r="L316" s="37" t="str">
        <f t="shared" si="45"/>
        <v>NA</v>
      </c>
      <c r="M316" s="37" t="str">
        <f t="shared" si="46"/>
        <v>NA</v>
      </c>
    </row>
    <row r="317" spans="1:13" x14ac:dyDescent="0.2">
      <c r="A317" s="17"/>
      <c r="B317" s="43" t="s">
        <v>191</v>
      </c>
      <c r="C317" s="17" t="s">
        <v>192</v>
      </c>
      <c r="D317" s="18">
        <v>0</v>
      </c>
      <c r="E317" s="18">
        <v>14413.529999999999</v>
      </c>
      <c r="F317" s="18">
        <v>0</v>
      </c>
      <c r="G317" s="18">
        <v>6277.6</v>
      </c>
      <c r="H317" s="18">
        <v>279.41000000000003</v>
      </c>
      <c r="I317" s="18">
        <f t="shared" si="37"/>
        <v>6557.01</v>
      </c>
      <c r="J317" s="18">
        <f t="shared" si="38"/>
        <v>7856.5199999999986</v>
      </c>
      <c r="K317" s="37">
        <f t="shared" si="39"/>
        <v>0.54507951903523977</v>
      </c>
      <c r="L317" s="37">
        <f t="shared" si="40"/>
        <v>-1</v>
      </c>
      <c r="M317" s="37">
        <f t="shared" si="41"/>
        <v>-0.52487066602762056</v>
      </c>
    </row>
    <row r="318" spans="1:13" x14ac:dyDescent="0.2">
      <c r="A318" s="17"/>
      <c r="B318" s="43" t="s">
        <v>193</v>
      </c>
      <c r="C318" s="17" t="s">
        <v>194</v>
      </c>
      <c r="D318" s="18">
        <v>0</v>
      </c>
      <c r="E318" s="18">
        <v>27266.29</v>
      </c>
      <c r="F318" s="18">
        <v>0</v>
      </c>
      <c r="G318" s="18">
        <v>3258.23</v>
      </c>
      <c r="H318" s="18">
        <v>335.93</v>
      </c>
      <c r="I318" s="18">
        <f t="shared" si="37"/>
        <v>3594.16</v>
      </c>
      <c r="J318" s="18">
        <f t="shared" si="38"/>
        <v>23672.13</v>
      </c>
      <c r="K318" s="37">
        <f t="shared" si="39"/>
        <v>0.86818302013218518</v>
      </c>
      <c r="L318" s="37">
        <f t="shared" si="40"/>
        <v>-1</v>
      </c>
      <c r="M318" s="37">
        <f t="shared" si="41"/>
        <v>-0.86964003070191342</v>
      </c>
    </row>
    <row r="319" spans="1:13" x14ac:dyDescent="0.2">
      <c r="A319" s="17"/>
      <c r="B319" s="43" t="s">
        <v>197</v>
      </c>
      <c r="C319" s="17" t="s">
        <v>198</v>
      </c>
      <c r="D319" s="18">
        <v>0</v>
      </c>
      <c r="E319" s="18">
        <v>58899.479999999996</v>
      </c>
      <c r="F319" s="18">
        <v>0</v>
      </c>
      <c r="G319" s="18">
        <v>21609.93</v>
      </c>
      <c r="H319" s="18">
        <v>409.06</v>
      </c>
      <c r="I319" s="18">
        <f t="shared" si="37"/>
        <v>22018.99</v>
      </c>
      <c r="J319" s="18">
        <f t="shared" si="38"/>
        <v>36880.489999999991</v>
      </c>
      <c r="K319" s="37">
        <f t="shared" si="39"/>
        <v>0.62615985743846958</v>
      </c>
      <c r="L319" s="37">
        <f t="shared" si="40"/>
        <v>-1</v>
      </c>
      <c r="M319" s="37">
        <f t="shared" si="41"/>
        <v>-0.59975081119716012</v>
      </c>
    </row>
    <row r="320" spans="1:13" x14ac:dyDescent="0.2">
      <c r="A320" s="17"/>
      <c r="B320" s="43" t="s">
        <v>199</v>
      </c>
      <c r="C320" s="17" t="s">
        <v>200</v>
      </c>
      <c r="D320" s="18">
        <v>0</v>
      </c>
      <c r="E320" s="18">
        <v>121400</v>
      </c>
      <c r="F320" s="18">
        <v>0</v>
      </c>
      <c r="G320" s="18">
        <v>2420.91</v>
      </c>
      <c r="H320" s="18">
        <v>0</v>
      </c>
      <c r="I320" s="18">
        <f t="shared" si="37"/>
        <v>2420.91</v>
      </c>
      <c r="J320" s="18">
        <f t="shared" si="38"/>
        <v>118979.09</v>
      </c>
      <c r="K320" s="37">
        <f t="shared" si="39"/>
        <v>0.98005840197693572</v>
      </c>
      <c r="L320" s="37">
        <f t="shared" si="40"/>
        <v>-1</v>
      </c>
      <c r="M320" s="37">
        <f t="shared" si="41"/>
        <v>-0.97824552942938447</v>
      </c>
    </row>
    <row r="321" spans="1:13" x14ac:dyDescent="0.2">
      <c r="A321" s="17"/>
      <c r="B321" s="43" t="s">
        <v>205</v>
      </c>
      <c r="C321" s="17" t="s">
        <v>206</v>
      </c>
      <c r="D321" s="18">
        <v>0</v>
      </c>
      <c r="E321" s="18">
        <v>10000</v>
      </c>
      <c r="F321" s="18">
        <v>0</v>
      </c>
      <c r="G321" s="18">
        <v>0</v>
      </c>
      <c r="H321" s="18">
        <v>0</v>
      </c>
      <c r="I321" s="18">
        <f t="shared" si="37"/>
        <v>0</v>
      </c>
      <c r="J321" s="18">
        <f t="shared" si="38"/>
        <v>10000</v>
      </c>
      <c r="K321" s="37">
        <f t="shared" si="39"/>
        <v>1</v>
      </c>
      <c r="L321" s="37">
        <f t="shared" si="40"/>
        <v>-1</v>
      </c>
      <c r="M321" s="37">
        <f t="shared" si="41"/>
        <v>-1</v>
      </c>
    </row>
    <row r="322" spans="1:13" x14ac:dyDescent="0.2">
      <c r="A322" s="74" t="s">
        <v>318</v>
      </c>
      <c r="B322" s="75"/>
      <c r="C322" s="74"/>
      <c r="D322" s="59">
        <v>26255441.91</v>
      </c>
      <c r="E322" s="59">
        <v>384776.21</v>
      </c>
      <c r="F322" s="59">
        <v>6991.7</v>
      </c>
      <c r="G322" s="59">
        <v>110260.58000000002</v>
      </c>
      <c r="H322" s="59">
        <v>1024.4000000000001</v>
      </c>
      <c r="I322" s="59">
        <f t="shared" si="37"/>
        <v>111284.98000000001</v>
      </c>
      <c r="J322" s="59">
        <f t="shared" si="38"/>
        <v>273491.23</v>
      </c>
      <c r="K322" s="60">
        <f t="shared" si="39"/>
        <v>0.71077998819105781</v>
      </c>
      <c r="L322" s="60">
        <f t="shared" si="40"/>
        <v>-0.98182917805651237</v>
      </c>
      <c r="M322" s="60">
        <f t="shared" si="41"/>
        <v>-0.68739161630884327</v>
      </c>
    </row>
    <row r="323" spans="1:13" x14ac:dyDescent="0.2">
      <c r="A323" s="17" t="s">
        <v>319</v>
      </c>
      <c r="B323" s="43" t="s">
        <v>386</v>
      </c>
      <c r="C323" s="17" t="s">
        <v>387</v>
      </c>
      <c r="D323" s="18">
        <v>0</v>
      </c>
      <c r="E323" s="18">
        <v>0</v>
      </c>
      <c r="F323" s="18">
        <v>-2290.9899999999998</v>
      </c>
      <c r="G323" s="18">
        <v>130.59</v>
      </c>
      <c r="H323" s="18">
        <v>0</v>
      </c>
      <c r="I323" s="18">
        <f t="shared" si="37"/>
        <v>130.59</v>
      </c>
      <c r="J323" s="18">
        <f t="shared" si="38"/>
        <v>-130.59</v>
      </c>
      <c r="K323" s="37" t="str">
        <f t="shared" si="39"/>
        <v>NA</v>
      </c>
      <c r="L323" s="37" t="str">
        <f t="shared" si="40"/>
        <v>NA</v>
      </c>
      <c r="M323" s="37" t="str">
        <f t="shared" si="41"/>
        <v>NA</v>
      </c>
    </row>
    <row r="324" spans="1:13" x14ac:dyDescent="0.2">
      <c r="A324" s="17"/>
      <c r="B324" s="43" t="s">
        <v>314</v>
      </c>
      <c r="C324" s="17" t="s">
        <v>315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37"/>
        <v>0</v>
      </c>
      <c r="J324" s="18">
        <f t="shared" si="38"/>
        <v>0</v>
      </c>
      <c r="K324" s="37" t="str">
        <f t="shared" si="39"/>
        <v>NA</v>
      </c>
      <c r="L324" s="37" t="str">
        <f t="shared" si="40"/>
        <v>NA</v>
      </c>
      <c r="M324" s="37" t="str">
        <f t="shared" si="41"/>
        <v>NA</v>
      </c>
    </row>
    <row r="325" spans="1:13" x14ac:dyDescent="0.2">
      <c r="A325" s="17"/>
      <c r="B325" s="43" t="s">
        <v>308</v>
      </c>
      <c r="C325" s="17" t="s">
        <v>309</v>
      </c>
      <c r="D325" s="18">
        <v>0</v>
      </c>
      <c r="E325" s="18">
        <v>18136</v>
      </c>
      <c r="F325" s="18">
        <v>97.71</v>
      </c>
      <c r="G325" s="18">
        <v>3520.3</v>
      </c>
      <c r="H325" s="18">
        <v>0</v>
      </c>
      <c r="I325" s="18">
        <f t="shared" si="37"/>
        <v>3520.3</v>
      </c>
      <c r="J325" s="18">
        <f t="shared" si="38"/>
        <v>14615.7</v>
      </c>
      <c r="K325" s="37">
        <f t="shared" si="39"/>
        <v>0.8058943537715042</v>
      </c>
      <c r="L325" s="37">
        <f t="shared" si="40"/>
        <v>-0.99461237318041473</v>
      </c>
      <c r="M325" s="37">
        <f t="shared" si="41"/>
        <v>-0.78824838593255009</v>
      </c>
    </row>
    <row r="326" spans="1:13" x14ac:dyDescent="0.2">
      <c r="A326" s="17"/>
      <c r="B326" s="43" t="s">
        <v>141</v>
      </c>
      <c r="C326" s="17" t="s">
        <v>142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37"/>
        <v>0</v>
      </c>
      <c r="J326" s="18">
        <f t="shared" si="38"/>
        <v>0</v>
      </c>
      <c r="K326" s="37" t="str">
        <f t="shared" si="39"/>
        <v>NA</v>
      </c>
      <c r="L326" s="37" t="str">
        <f t="shared" si="40"/>
        <v>NA</v>
      </c>
      <c r="M326" s="37" t="str">
        <f t="shared" si="41"/>
        <v>NA</v>
      </c>
    </row>
    <row r="327" spans="1:13" x14ac:dyDescent="0.2">
      <c r="A327" s="17"/>
      <c r="B327" s="43" t="s">
        <v>233</v>
      </c>
      <c r="C327" s="17" t="s">
        <v>234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f t="shared" si="37"/>
        <v>0</v>
      </c>
      <c r="J327" s="18">
        <f t="shared" si="38"/>
        <v>0</v>
      </c>
      <c r="K327" s="37" t="str">
        <f t="shared" si="39"/>
        <v>NA</v>
      </c>
      <c r="L327" s="37" t="str">
        <f t="shared" si="40"/>
        <v>NA</v>
      </c>
      <c r="M327" s="37" t="str">
        <f t="shared" si="41"/>
        <v>NA</v>
      </c>
    </row>
    <row r="328" spans="1:13" x14ac:dyDescent="0.2">
      <c r="A328" s="17"/>
      <c r="B328" s="43" t="s">
        <v>143</v>
      </c>
      <c r="C328" s="17" t="s">
        <v>144</v>
      </c>
      <c r="D328" s="18">
        <v>2444000</v>
      </c>
      <c r="E328" s="18">
        <v>6884795.3799999999</v>
      </c>
      <c r="F328" s="18">
        <v>0</v>
      </c>
      <c r="G328" s="18">
        <v>1412.43</v>
      </c>
      <c r="H328" s="18">
        <v>0</v>
      </c>
      <c r="I328" s="18">
        <f t="shared" si="37"/>
        <v>1412.43</v>
      </c>
      <c r="J328" s="18">
        <f t="shared" si="38"/>
        <v>6883382.9500000002</v>
      </c>
      <c r="K328" s="37">
        <f t="shared" si="39"/>
        <v>0.99979484793344731</v>
      </c>
      <c r="L328" s="37">
        <f t="shared" si="40"/>
        <v>-1</v>
      </c>
      <c r="M328" s="37">
        <f t="shared" si="41"/>
        <v>-0.9997761977455788</v>
      </c>
    </row>
    <row r="329" spans="1:13" x14ac:dyDescent="0.2">
      <c r="A329" s="17"/>
      <c r="B329" s="43" t="s">
        <v>149</v>
      </c>
      <c r="C329" s="17" t="s">
        <v>150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37"/>
        <v>0</v>
      </c>
      <c r="J329" s="18">
        <f t="shared" si="38"/>
        <v>0</v>
      </c>
      <c r="K329" s="37" t="str">
        <f t="shared" si="39"/>
        <v>NA</v>
      </c>
      <c r="L329" s="37" t="str">
        <f t="shared" si="40"/>
        <v>NA</v>
      </c>
      <c r="M329" s="37" t="str">
        <f t="shared" si="41"/>
        <v>NA</v>
      </c>
    </row>
    <row r="330" spans="1:13" x14ac:dyDescent="0.2">
      <c r="A330" s="17"/>
      <c r="B330" s="43" t="s">
        <v>151</v>
      </c>
      <c r="C330" s="17" t="s">
        <v>152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37"/>
        <v>0</v>
      </c>
      <c r="J330" s="18">
        <f t="shared" si="38"/>
        <v>0</v>
      </c>
      <c r="K330" s="37" t="str">
        <f t="shared" si="39"/>
        <v>NA</v>
      </c>
      <c r="L330" s="37" t="str">
        <f t="shared" si="40"/>
        <v>NA</v>
      </c>
      <c r="M330" s="37" t="str">
        <f t="shared" si="41"/>
        <v>NA</v>
      </c>
    </row>
    <row r="331" spans="1:13" x14ac:dyDescent="0.2">
      <c r="A331" s="17"/>
      <c r="B331" s="43" t="s">
        <v>163</v>
      </c>
      <c r="C331" s="17" t="s">
        <v>164</v>
      </c>
      <c r="D331" s="18">
        <v>64766</v>
      </c>
      <c r="E331" s="18">
        <v>328967.43999999994</v>
      </c>
      <c r="F331" s="18">
        <v>38.58</v>
      </c>
      <c r="G331" s="18">
        <v>509.78999999999996</v>
      </c>
      <c r="H331" s="18">
        <v>0</v>
      </c>
      <c r="I331" s="18">
        <f t="shared" si="37"/>
        <v>509.78999999999996</v>
      </c>
      <c r="J331" s="18">
        <f t="shared" si="38"/>
        <v>328457.64999999997</v>
      </c>
      <c r="K331" s="37">
        <f t="shared" si="39"/>
        <v>0.99845033295696384</v>
      </c>
      <c r="L331" s="37">
        <f t="shared" si="40"/>
        <v>-0.99988272395590272</v>
      </c>
      <c r="M331" s="37">
        <f t="shared" si="41"/>
        <v>-0.9983094541348696</v>
      </c>
    </row>
    <row r="332" spans="1:13" x14ac:dyDescent="0.2">
      <c r="A332" s="17"/>
      <c r="B332" s="43" t="s">
        <v>165</v>
      </c>
      <c r="C332" s="17" t="s">
        <v>166</v>
      </c>
      <c r="D332" s="18">
        <v>27373820.289999999</v>
      </c>
      <c r="E332" s="18">
        <v>4206319.6500000004</v>
      </c>
      <c r="F332" s="18">
        <v>100</v>
      </c>
      <c r="G332" s="18">
        <v>309392.43999999994</v>
      </c>
      <c r="H332" s="18">
        <v>0</v>
      </c>
      <c r="I332" s="18">
        <f t="shared" si="37"/>
        <v>309392.43999999994</v>
      </c>
      <c r="J332" s="18">
        <f t="shared" si="38"/>
        <v>3896927.2100000004</v>
      </c>
      <c r="K332" s="37">
        <f t="shared" si="39"/>
        <v>0.92644580874874782</v>
      </c>
      <c r="L332" s="37">
        <f t="shared" si="40"/>
        <v>-0.99997622624804561</v>
      </c>
      <c r="M332" s="37">
        <f t="shared" si="41"/>
        <v>-0.91975906408954311</v>
      </c>
    </row>
    <row r="333" spans="1:13" x14ac:dyDescent="0.2">
      <c r="A333" s="17"/>
      <c r="B333" s="43" t="s">
        <v>332</v>
      </c>
      <c r="C333" s="17" t="s">
        <v>333</v>
      </c>
      <c r="D333" s="18">
        <v>50000</v>
      </c>
      <c r="E333" s="18">
        <v>43739</v>
      </c>
      <c r="F333" s="18">
        <v>0</v>
      </c>
      <c r="G333" s="18">
        <v>55088.75</v>
      </c>
      <c r="H333" s="18">
        <v>0</v>
      </c>
      <c r="I333" s="18">
        <f t="shared" si="37"/>
        <v>55088.75</v>
      </c>
      <c r="J333" s="18">
        <f t="shared" si="38"/>
        <v>-11349.75</v>
      </c>
      <c r="K333" s="37">
        <f t="shared" si="39"/>
        <v>-0.25948809986510896</v>
      </c>
      <c r="L333" s="37">
        <f t="shared" si="40"/>
        <v>-1</v>
      </c>
      <c r="M333" s="37">
        <f t="shared" si="41"/>
        <v>0.37398701803466444</v>
      </c>
    </row>
    <row r="334" spans="1:13" x14ac:dyDescent="0.2">
      <c r="A334" s="17"/>
      <c r="B334" s="43" t="s">
        <v>173</v>
      </c>
      <c r="C334" s="17" t="s">
        <v>174</v>
      </c>
      <c r="D334" s="18">
        <v>7945000</v>
      </c>
      <c r="E334" s="18">
        <v>-35600</v>
      </c>
      <c r="F334" s="18">
        <v>0</v>
      </c>
      <c r="G334" s="18">
        <v>-34807.31</v>
      </c>
      <c r="H334" s="18">
        <v>285</v>
      </c>
      <c r="I334" s="18">
        <f t="shared" si="37"/>
        <v>-34522.31</v>
      </c>
      <c r="J334" s="18">
        <f t="shared" si="38"/>
        <v>-1077.6900000000023</v>
      </c>
      <c r="K334" s="37">
        <f t="shared" si="39"/>
        <v>3.0272191011236019E-2</v>
      </c>
      <c r="L334" s="37">
        <f t="shared" si="40"/>
        <v>-1</v>
      </c>
      <c r="M334" s="37">
        <f t="shared" si="41"/>
        <v>6.6618283963227748E-2</v>
      </c>
    </row>
    <row r="335" spans="1:13" x14ac:dyDescent="0.2">
      <c r="A335" s="17"/>
      <c r="B335" s="43" t="s">
        <v>338</v>
      </c>
      <c r="C335" s="17" t="s">
        <v>339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37"/>
        <v>0</v>
      </c>
      <c r="J335" s="18">
        <f t="shared" si="38"/>
        <v>0</v>
      </c>
      <c r="K335" s="37" t="str">
        <f t="shared" si="39"/>
        <v>NA</v>
      </c>
      <c r="L335" s="37" t="str">
        <f t="shared" si="40"/>
        <v>NA</v>
      </c>
      <c r="M335" s="37" t="str">
        <f t="shared" si="41"/>
        <v>NA</v>
      </c>
    </row>
    <row r="336" spans="1:13" x14ac:dyDescent="0.2">
      <c r="A336" s="17"/>
      <c r="B336" s="43" t="s">
        <v>346</v>
      </c>
      <c r="C336" s="17" t="s">
        <v>347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37"/>
        <v>0</v>
      </c>
      <c r="J336" s="18">
        <f t="shared" si="38"/>
        <v>0</v>
      </c>
      <c r="K336" s="37" t="str">
        <f t="shared" si="39"/>
        <v>NA</v>
      </c>
      <c r="L336" s="37" t="str">
        <f t="shared" si="40"/>
        <v>NA</v>
      </c>
      <c r="M336" s="37" t="str">
        <f t="shared" si="41"/>
        <v>NA</v>
      </c>
    </row>
    <row r="337" spans="1:13" x14ac:dyDescent="0.2">
      <c r="A337" s="17"/>
      <c r="B337" s="43" t="s">
        <v>362</v>
      </c>
      <c r="C337" s="17" t="s">
        <v>363</v>
      </c>
      <c r="D337" s="18">
        <v>0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37"/>
        <v>0</v>
      </c>
      <c r="J337" s="18">
        <f t="shared" si="38"/>
        <v>0</v>
      </c>
      <c r="K337" s="37" t="str">
        <f t="shared" si="39"/>
        <v>NA</v>
      </c>
      <c r="L337" s="37" t="str">
        <f t="shared" si="40"/>
        <v>NA</v>
      </c>
      <c r="M337" s="37" t="str">
        <f t="shared" si="41"/>
        <v>NA</v>
      </c>
    </row>
    <row r="338" spans="1:13" x14ac:dyDescent="0.2">
      <c r="A338" s="17"/>
      <c r="B338" s="43" t="s">
        <v>241</v>
      </c>
      <c r="C338" s="17" t="s">
        <v>242</v>
      </c>
      <c r="D338" s="18">
        <v>3750000</v>
      </c>
      <c r="E338" s="18">
        <v>7442643</v>
      </c>
      <c r="F338" s="18">
        <v>0</v>
      </c>
      <c r="G338" s="18">
        <v>0</v>
      </c>
      <c r="H338" s="18">
        <v>0</v>
      </c>
      <c r="I338" s="18">
        <f t="shared" si="37"/>
        <v>0</v>
      </c>
      <c r="J338" s="18">
        <f t="shared" si="38"/>
        <v>7442643</v>
      </c>
      <c r="K338" s="37">
        <f t="shared" si="39"/>
        <v>1</v>
      </c>
      <c r="L338" s="37">
        <f t="shared" si="40"/>
        <v>-1</v>
      </c>
      <c r="M338" s="37">
        <f t="shared" si="41"/>
        <v>-1</v>
      </c>
    </row>
    <row r="339" spans="1:13" x14ac:dyDescent="0.2">
      <c r="A339" s="17"/>
      <c r="B339" s="43" t="s">
        <v>175</v>
      </c>
      <c r="C339" s="17" t="s">
        <v>176</v>
      </c>
      <c r="D339" s="18">
        <v>0</v>
      </c>
      <c r="E339" s="18">
        <v>42080</v>
      </c>
      <c r="F339" s="18">
        <v>0</v>
      </c>
      <c r="G339" s="18">
        <v>0</v>
      </c>
      <c r="H339" s="18">
        <v>0</v>
      </c>
      <c r="I339" s="18">
        <f t="shared" si="37"/>
        <v>0</v>
      </c>
      <c r="J339" s="18">
        <f t="shared" si="38"/>
        <v>42080</v>
      </c>
      <c r="K339" s="37">
        <f t="shared" si="39"/>
        <v>1</v>
      </c>
      <c r="L339" s="37">
        <f t="shared" si="40"/>
        <v>-1</v>
      </c>
      <c r="M339" s="37">
        <f t="shared" si="41"/>
        <v>-1</v>
      </c>
    </row>
    <row r="340" spans="1:13" x14ac:dyDescent="0.2">
      <c r="A340" s="17"/>
      <c r="B340" s="43" t="s">
        <v>181</v>
      </c>
      <c r="C340" s="17" t="s">
        <v>182</v>
      </c>
      <c r="D340" s="18">
        <v>0</v>
      </c>
      <c r="E340" s="18">
        <v>1141050</v>
      </c>
      <c r="F340" s="18">
        <v>1141050</v>
      </c>
      <c r="G340" s="18">
        <v>1141050</v>
      </c>
      <c r="H340" s="18">
        <v>0</v>
      </c>
      <c r="I340" s="18">
        <f t="shared" si="37"/>
        <v>1141050</v>
      </c>
      <c r="J340" s="18">
        <f t="shared" si="38"/>
        <v>0</v>
      </c>
      <c r="K340" s="37">
        <f t="shared" si="39"/>
        <v>0</v>
      </c>
      <c r="L340" s="37">
        <f t="shared" si="40"/>
        <v>0</v>
      </c>
      <c r="M340" s="37">
        <f t="shared" si="41"/>
        <v>9.0909090909090912E-2</v>
      </c>
    </row>
    <row r="341" spans="1:13" x14ac:dyDescent="0.2">
      <c r="A341" s="17"/>
      <c r="B341" s="43" t="s">
        <v>191</v>
      </c>
      <c r="C341" s="17" t="s">
        <v>192</v>
      </c>
      <c r="D341" s="18">
        <v>26815394.460000001</v>
      </c>
      <c r="E341" s="18">
        <v>29634391.250000004</v>
      </c>
      <c r="F341" s="18">
        <v>7342.8899999999994</v>
      </c>
      <c r="G341" s="18">
        <v>259758.21000000002</v>
      </c>
      <c r="H341" s="18">
        <v>150787.94</v>
      </c>
      <c r="I341" s="18">
        <f t="shared" si="37"/>
        <v>410546.15</v>
      </c>
      <c r="J341" s="18">
        <f t="shared" si="38"/>
        <v>29223845.100000005</v>
      </c>
      <c r="K341" s="37">
        <f t="shared" si="39"/>
        <v>0.98614629379302676</v>
      </c>
      <c r="L341" s="37">
        <f t="shared" si="40"/>
        <v>-0.9997522172823442</v>
      </c>
      <c r="M341" s="37">
        <f t="shared" si="41"/>
        <v>-0.99043771170000749</v>
      </c>
    </row>
    <row r="342" spans="1:13" x14ac:dyDescent="0.2">
      <c r="A342" s="17"/>
      <c r="B342" s="43" t="s">
        <v>193</v>
      </c>
      <c r="C342" s="17" t="s">
        <v>194</v>
      </c>
      <c r="D342" s="18">
        <v>0</v>
      </c>
      <c r="E342" s="18">
        <v>75</v>
      </c>
      <c r="F342" s="18">
        <v>0</v>
      </c>
      <c r="G342" s="18">
        <v>0</v>
      </c>
      <c r="H342" s="18">
        <v>0</v>
      </c>
      <c r="I342" s="18">
        <f t="shared" si="37"/>
        <v>0</v>
      </c>
      <c r="J342" s="18">
        <f t="shared" si="38"/>
        <v>75</v>
      </c>
      <c r="K342" s="37">
        <f t="shared" si="39"/>
        <v>1</v>
      </c>
      <c r="L342" s="37">
        <f t="shared" si="40"/>
        <v>-1</v>
      </c>
      <c r="M342" s="37">
        <f t="shared" si="41"/>
        <v>-1</v>
      </c>
    </row>
    <row r="343" spans="1:13" x14ac:dyDescent="0.2">
      <c r="A343" s="17"/>
      <c r="B343" s="43" t="s">
        <v>197</v>
      </c>
      <c r="C343" s="17" t="s">
        <v>198</v>
      </c>
      <c r="D343" s="18">
        <v>3054552.17</v>
      </c>
      <c r="E343" s="18">
        <v>3542355.04</v>
      </c>
      <c r="F343" s="18">
        <v>10230.560000000001</v>
      </c>
      <c r="G343" s="18">
        <v>150709.41999999995</v>
      </c>
      <c r="H343" s="18">
        <v>26016.619999999992</v>
      </c>
      <c r="I343" s="18">
        <f t="shared" si="37"/>
        <v>176726.03999999995</v>
      </c>
      <c r="J343" s="18">
        <f t="shared" si="38"/>
        <v>3365629</v>
      </c>
      <c r="K343" s="37">
        <f t="shared" si="39"/>
        <v>0.95011057954258582</v>
      </c>
      <c r="L343" s="37">
        <f t="shared" si="40"/>
        <v>-0.9971119326311233</v>
      </c>
      <c r="M343" s="37">
        <f t="shared" si="41"/>
        <v>-0.95358729587883539</v>
      </c>
    </row>
    <row r="344" spans="1:13" x14ac:dyDescent="0.2">
      <c r="A344" s="17"/>
      <c r="B344" s="43" t="s">
        <v>199</v>
      </c>
      <c r="C344" s="17" t="s">
        <v>200</v>
      </c>
      <c r="D344" s="18">
        <v>0</v>
      </c>
      <c r="E344" s="18">
        <v>1858781.05</v>
      </c>
      <c r="F344" s="18">
        <v>217287.45</v>
      </c>
      <c r="G344" s="18">
        <v>1858781.05</v>
      </c>
      <c r="H344" s="18">
        <v>0</v>
      </c>
      <c r="I344" s="18">
        <f t="shared" ref="I344:I410" si="47">SUM(G344:H344)</f>
        <v>1858781.05</v>
      </c>
      <c r="J344" s="18">
        <f t="shared" ref="J344:J410" si="48">E344-I344</f>
        <v>0</v>
      </c>
      <c r="K344" s="37">
        <f t="shared" ref="K344:K410" si="49">IF(E344=0,"NA",J344/E344)</f>
        <v>0</v>
      </c>
      <c r="L344" s="37">
        <f t="shared" ref="L344:L410" si="50">IF(E344=0,"NA",(  ( F344 - (E344/$L$6)) / (E344/$L$6)))</f>
        <v>-0.88310218140000951</v>
      </c>
      <c r="M344" s="37">
        <f t="shared" ref="M344:M410" si="51">IF(E344=0,"NA",(  ( G344 - ($M$6*(E344/12))) / ($M$6*(E344/12))))</f>
        <v>9.0909090909090953E-2</v>
      </c>
    </row>
    <row r="345" spans="1:13" x14ac:dyDescent="0.2">
      <c r="A345" s="17"/>
      <c r="B345" s="43" t="s">
        <v>372</v>
      </c>
      <c r="C345" s="17" t="s">
        <v>373</v>
      </c>
      <c r="D345" s="18">
        <v>7204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7"/>
        <v>0</v>
      </c>
      <c r="J345" s="18">
        <f t="shared" si="48"/>
        <v>0</v>
      </c>
      <c r="K345" s="37" t="str">
        <f t="shared" si="49"/>
        <v>NA</v>
      </c>
      <c r="L345" s="37" t="str">
        <f t="shared" si="50"/>
        <v>NA</v>
      </c>
      <c r="M345" s="37" t="str">
        <f t="shared" si="51"/>
        <v>NA</v>
      </c>
    </row>
    <row r="346" spans="1:13" x14ac:dyDescent="0.2">
      <c r="A346" s="17"/>
      <c r="B346" s="43" t="s">
        <v>209</v>
      </c>
      <c r="C346" s="17" t="s">
        <v>210</v>
      </c>
      <c r="D346" s="18">
        <v>0</v>
      </c>
      <c r="E346" s="18">
        <v>411131</v>
      </c>
      <c r="F346" s="18">
        <v>0</v>
      </c>
      <c r="G346" s="18">
        <v>0</v>
      </c>
      <c r="H346" s="18">
        <v>0</v>
      </c>
      <c r="I346" s="18">
        <f t="shared" si="47"/>
        <v>0</v>
      </c>
      <c r="J346" s="18">
        <f t="shared" si="48"/>
        <v>411131</v>
      </c>
      <c r="K346" s="37">
        <f t="shared" si="49"/>
        <v>1</v>
      </c>
      <c r="L346" s="37">
        <f t="shared" si="50"/>
        <v>-1</v>
      </c>
      <c r="M346" s="37">
        <f t="shared" si="51"/>
        <v>-1</v>
      </c>
    </row>
    <row r="347" spans="1:13" x14ac:dyDescent="0.2">
      <c r="A347" s="17"/>
      <c r="B347" s="43" t="s">
        <v>211</v>
      </c>
      <c r="C347" s="17" t="s">
        <v>212</v>
      </c>
      <c r="D347" s="18">
        <v>3750000</v>
      </c>
      <c r="E347" s="18">
        <v>0</v>
      </c>
      <c r="F347" s="18">
        <v>0</v>
      </c>
      <c r="G347" s="18">
        <v>48109.57</v>
      </c>
      <c r="H347" s="18">
        <v>24041.439999999999</v>
      </c>
      <c r="I347" s="18">
        <f t="shared" si="47"/>
        <v>72151.009999999995</v>
      </c>
      <c r="J347" s="18">
        <f t="shared" si="48"/>
        <v>-72151.009999999995</v>
      </c>
      <c r="K347" s="37" t="str">
        <f t="shared" si="49"/>
        <v>NA</v>
      </c>
      <c r="L347" s="37" t="str">
        <f t="shared" si="50"/>
        <v>NA</v>
      </c>
      <c r="M347" s="37" t="str">
        <f t="shared" si="51"/>
        <v>NA</v>
      </c>
    </row>
    <row r="348" spans="1:13" x14ac:dyDescent="0.2">
      <c r="A348" s="17"/>
      <c r="B348" s="43" t="s">
        <v>213</v>
      </c>
      <c r="C348" s="17" t="s">
        <v>214</v>
      </c>
      <c r="D348" s="18">
        <v>-55995</v>
      </c>
      <c r="E348" s="18">
        <v>0</v>
      </c>
      <c r="F348" s="18">
        <v>0</v>
      </c>
      <c r="G348" s="18">
        <v>0</v>
      </c>
      <c r="H348" s="18">
        <v>1050</v>
      </c>
      <c r="I348" s="18">
        <f t="shared" si="47"/>
        <v>1050</v>
      </c>
      <c r="J348" s="18">
        <f t="shared" si="48"/>
        <v>-1050</v>
      </c>
      <c r="K348" s="37" t="str">
        <f t="shared" si="49"/>
        <v>NA</v>
      </c>
      <c r="L348" s="37" t="str">
        <f t="shared" si="50"/>
        <v>NA</v>
      </c>
      <c r="M348" s="37" t="str">
        <f t="shared" si="51"/>
        <v>NA</v>
      </c>
    </row>
    <row r="349" spans="1:13" x14ac:dyDescent="0.2">
      <c r="A349" s="17"/>
      <c r="B349" s="43" t="s">
        <v>215</v>
      </c>
      <c r="C349" s="17" t="s">
        <v>216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47"/>
        <v>0</v>
      </c>
      <c r="J349" s="18">
        <f t="shared" si="48"/>
        <v>0</v>
      </c>
      <c r="K349" s="37" t="str">
        <f t="shared" si="49"/>
        <v>NA</v>
      </c>
      <c r="L349" s="37" t="str">
        <f t="shared" si="50"/>
        <v>NA</v>
      </c>
      <c r="M349" s="37" t="str">
        <f t="shared" si="51"/>
        <v>NA</v>
      </c>
    </row>
    <row r="350" spans="1:13" x14ac:dyDescent="0.2">
      <c r="A350" s="74" t="s">
        <v>384</v>
      </c>
      <c r="B350" s="75"/>
      <c r="C350" s="74"/>
      <c r="D350" s="59">
        <v>75198741.920000002</v>
      </c>
      <c r="E350" s="59">
        <v>55518863.809999995</v>
      </c>
      <c r="F350" s="59">
        <v>1373856.2</v>
      </c>
      <c r="G350" s="59">
        <v>3793655.2399999998</v>
      </c>
      <c r="H350" s="59">
        <v>202181</v>
      </c>
      <c r="I350" s="59">
        <f t="shared" si="47"/>
        <v>3995836.2399999998</v>
      </c>
      <c r="J350" s="59">
        <f t="shared" si="48"/>
        <v>51523027.569999993</v>
      </c>
      <c r="K350" s="60">
        <f t="shared" si="49"/>
        <v>0.92802741328290161</v>
      </c>
      <c r="L350" s="60">
        <f t="shared" si="50"/>
        <v>-0.97525424503099167</v>
      </c>
      <c r="M350" s="60">
        <f t="shared" si="51"/>
        <v>-0.92545717428126684</v>
      </c>
    </row>
    <row r="351" spans="1:13" x14ac:dyDescent="0.2">
      <c r="A351" s="17" t="s">
        <v>385</v>
      </c>
      <c r="B351" s="43" t="s">
        <v>117</v>
      </c>
      <c r="C351" s="17" t="s">
        <v>118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47"/>
        <v>0</v>
      </c>
      <c r="J351" s="18">
        <f t="shared" si="48"/>
        <v>0</v>
      </c>
      <c r="K351" s="37" t="str">
        <f t="shared" si="49"/>
        <v>NA</v>
      </c>
      <c r="L351" s="37" t="str">
        <f t="shared" si="50"/>
        <v>NA</v>
      </c>
      <c r="M351" s="37" t="str">
        <f t="shared" si="51"/>
        <v>NA</v>
      </c>
    </row>
    <row r="352" spans="1:13" x14ac:dyDescent="0.2">
      <c r="A352" s="17"/>
      <c r="B352" s="43" t="s">
        <v>386</v>
      </c>
      <c r="C352" s="17" t="s">
        <v>387</v>
      </c>
      <c r="D352" s="18">
        <v>0</v>
      </c>
      <c r="E352" s="18">
        <v>354439.14</v>
      </c>
      <c r="F352" s="18">
        <v>7593.01</v>
      </c>
      <c r="G352" s="18">
        <v>272652.06</v>
      </c>
      <c r="H352" s="18">
        <v>19422.75</v>
      </c>
      <c r="I352" s="18">
        <f t="shared" si="47"/>
        <v>292074.81</v>
      </c>
      <c r="J352" s="18">
        <f t="shared" si="48"/>
        <v>62364.330000000016</v>
      </c>
      <c r="K352" s="37">
        <f t="shared" si="49"/>
        <v>0.17595215359116381</v>
      </c>
      <c r="L352" s="37">
        <f t="shared" si="50"/>
        <v>-0.9785773941331648</v>
      </c>
      <c r="M352" s="37">
        <f t="shared" si="51"/>
        <v>-0.16081894649363254</v>
      </c>
    </row>
    <row r="353" spans="1:13" x14ac:dyDescent="0.2">
      <c r="A353" s="17"/>
      <c r="B353" s="43" t="s">
        <v>314</v>
      </c>
      <c r="C353" s="17" t="s">
        <v>315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47"/>
        <v>0</v>
      </c>
      <c r="J353" s="18">
        <f t="shared" si="48"/>
        <v>0</v>
      </c>
      <c r="K353" s="37" t="str">
        <f t="shared" si="49"/>
        <v>NA</v>
      </c>
      <c r="L353" s="37" t="str">
        <f t="shared" si="50"/>
        <v>NA</v>
      </c>
      <c r="M353" s="37" t="str">
        <f t="shared" si="51"/>
        <v>NA</v>
      </c>
    </row>
    <row r="354" spans="1:13" x14ac:dyDescent="0.2">
      <c r="A354" s="17"/>
      <c r="B354" s="43" t="s">
        <v>308</v>
      </c>
      <c r="C354" s="17" t="s">
        <v>309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47"/>
        <v>0</v>
      </c>
      <c r="J354" s="18">
        <f t="shared" si="48"/>
        <v>0</v>
      </c>
      <c r="K354" s="37" t="str">
        <f t="shared" si="49"/>
        <v>NA</v>
      </c>
      <c r="L354" s="37" t="str">
        <f t="shared" si="50"/>
        <v>NA</v>
      </c>
      <c r="M354" s="37" t="str">
        <f t="shared" si="51"/>
        <v>NA</v>
      </c>
    </row>
    <row r="355" spans="1:13" x14ac:dyDescent="0.2">
      <c r="A355" s="17"/>
      <c r="B355" s="43" t="s">
        <v>141</v>
      </c>
      <c r="C355" s="17" t="s">
        <v>142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7"/>
        <v>0</v>
      </c>
      <c r="J355" s="18">
        <f t="shared" si="48"/>
        <v>0</v>
      </c>
      <c r="K355" s="37" t="str">
        <f t="shared" si="49"/>
        <v>NA</v>
      </c>
      <c r="L355" s="37" t="str">
        <f t="shared" si="50"/>
        <v>NA</v>
      </c>
      <c r="M355" s="37" t="str">
        <f t="shared" si="51"/>
        <v>NA</v>
      </c>
    </row>
    <row r="356" spans="1:13" x14ac:dyDescent="0.2">
      <c r="A356" s="17"/>
      <c r="B356" s="43" t="s">
        <v>233</v>
      </c>
      <c r="C356" s="17" t="s">
        <v>234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7"/>
        <v>0</v>
      </c>
      <c r="J356" s="18">
        <f t="shared" si="48"/>
        <v>0</v>
      </c>
      <c r="K356" s="37" t="str">
        <f t="shared" si="49"/>
        <v>NA</v>
      </c>
      <c r="L356" s="37" t="str">
        <f t="shared" si="50"/>
        <v>NA</v>
      </c>
      <c r="M356" s="37" t="str">
        <f t="shared" si="51"/>
        <v>NA</v>
      </c>
    </row>
    <row r="357" spans="1:13" x14ac:dyDescent="0.2">
      <c r="A357" s="17"/>
      <c r="B357" s="43" t="s">
        <v>143</v>
      </c>
      <c r="C357" s="17" t="s">
        <v>144</v>
      </c>
      <c r="D357" s="18">
        <v>1300000</v>
      </c>
      <c r="E357" s="18">
        <v>4323449.07</v>
      </c>
      <c r="F357" s="18">
        <v>0</v>
      </c>
      <c r="G357" s="18">
        <v>1587.32</v>
      </c>
      <c r="H357" s="18">
        <v>0</v>
      </c>
      <c r="I357" s="18">
        <f t="shared" si="47"/>
        <v>1587.32</v>
      </c>
      <c r="J357" s="18">
        <f t="shared" si="48"/>
        <v>4321861.75</v>
      </c>
      <c r="K357" s="37">
        <f t="shared" si="49"/>
        <v>0.99963285793950607</v>
      </c>
      <c r="L357" s="37">
        <f t="shared" si="50"/>
        <v>-1</v>
      </c>
      <c r="M357" s="37">
        <f t="shared" si="51"/>
        <v>-0.99959948138855226</v>
      </c>
    </row>
    <row r="358" spans="1:13" x14ac:dyDescent="0.2">
      <c r="A358" s="17"/>
      <c r="B358" s="43" t="s">
        <v>149</v>
      </c>
      <c r="C358" s="17" t="s">
        <v>150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7"/>
        <v>0</v>
      </c>
      <c r="J358" s="18">
        <f t="shared" si="48"/>
        <v>0</v>
      </c>
      <c r="K358" s="37" t="str">
        <f t="shared" si="49"/>
        <v>NA</v>
      </c>
      <c r="L358" s="37" t="str">
        <f t="shared" si="50"/>
        <v>NA</v>
      </c>
      <c r="M358" s="37" t="str">
        <f t="shared" si="51"/>
        <v>NA</v>
      </c>
    </row>
    <row r="359" spans="1:13" x14ac:dyDescent="0.2">
      <c r="A359" s="17"/>
      <c r="B359" s="43" t="s">
        <v>151</v>
      </c>
      <c r="C359" s="17" t="s">
        <v>152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7"/>
        <v>0</v>
      </c>
      <c r="J359" s="18">
        <f t="shared" si="48"/>
        <v>0</v>
      </c>
      <c r="K359" s="37" t="str">
        <f t="shared" si="49"/>
        <v>NA</v>
      </c>
      <c r="L359" s="37" t="str">
        <f t="shared" si="50"/>
        <v>NA</v>
      </c>
      <c r="M359" s="37" t="str">
        <f t="shared" si="51"/>
        <v>NA</v>
      </c>
    </row>
    <row r="360" spans="1:13" x14ac:dyDescent="0.2">
      <c r="A360" s="17"/>
      <c r="B360" s="43" t="s">
        <v>163</v>
      </c>
      <c r="C360" s="17" t="s">
        <v>164</v>
      </c>
      <c r="D360" s="18">
        <v>34450</v>
      </c>
      <c r="E360" s="18">
        <v>265971.72000000003</v>
      </c>
      <c r="F360" s="18">
        <v>6.34</v>
      </c>
      <c r="G360" s="18">
        <v>48.400000000000006</v>
      </c>
      <c r="H360" s="18">
        <v>0</v>
      </c>
      <c r="I360" s="18">
        <f t="shared" si="47"/>
        <v>48.400000000000006</v>
      </c>
      <c r="J360" s="18">
        <f t="shared" si="48"/>
        <v>265923.32</v>
      </c>
      <c r="K360" s="37">
        <f t="shared" si="49"/>
        <v>0.9998180257660475</v>
      </c>
      <c r="L360" s="37">
        <f t="shared" si="50"/>
        <v>-0.99997616287927138</v>
      </c>
      <c r="M360" s="37">
        <f t="shared" si="51"/>
        <v>-0.99980148265387014</v>
      </c>
    </row>
    <row r="361" spans="1:13" x14ac:dyDescent="0.2">
      <c r="A361" s="17"/>
      <c r="B361" s="43" t="s">
        <v>165</v>
      </c>
      <c r="C361" s="17" t="s">
        <v>166</v>
      </c>
      <c r="D361" s="18">
        <v>26125645</v>
      </c>
      <c r="E361" s="18">
        <v>23283</v>
      </c>
      <c r="F361" s="18">
        <v>0</v>
      </c>
      <c r="G361" s="18">
        <v>0</v>
      </c>
      <c r="H361" s="18">
        <v>450.95</v>
      </c>
      <c r="I361" s="18">
        <f t="shared" si="47"/>
        <v>450.95</v>
      </c>
      <c r="J361" s="18">
        <f t="shared" si="48"/>
        <v>22832.05</v>
      </c>
      <c r="K361" s="37">
        <f t="shared" si="49"/>
        <v>0.98063179143581147</v>
      </c>
      <c r="L361" s="37">
        <f t="shared" si="50"/>
        <v>-1</v>
      </c>
      <c r="M361" s="37">
        <f t="shared" si="51"/>
        <v>-1</v>
      </c>
    </row>
    <row r="362" spans="1:13" x14ac:dyDescent="0.2">
      <c r="A362" s="17"/>
      <c r="B362" s="43" t="s">
        <v>173</v>
      </c>
      <c r="C362" s="17" t="s">
        <v>174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7"/>
        <v>0</v>
      </c>
      <c r="J362" s="18">
        <f t="shared" si="48"/>
        <v>0</v>
      </c>
      <c r="K362" s="37" t="str">
        <f t="shared" si="49"/>
        <v>NA</v>
      </c>
      <c r="L362" s="37" t="str">
        <f t="shared" si="50"/>
        <v>NA</v>
      </c>
      <c r="M362" s="37" t="str">
        <f t="shared" si="51"/>
        <v>NA</v>
      </c>
    </row>
    <row r="363" spans="1:13" x14ac:dyDescent="0.2">
      <c r="A363" s="17"/>
      <c r="B363" s="43" t="s">
        <v>245</v>
      </c>
      <c r="C363" s="17" t="s">
        <v>246</v>
      </c>
      <c r="D363" s="18">
        <v>0</v>
      </c>
      <c r="E363" s="18">
        <v>19000</v>
      </c>
      <c r="F363" s="18">
        <v>1377.38</v>
      </c>
      <c r="G363" s="18">
        <v>4317.38</v>
      </c>
      <c r="H363" s="18">
        <v>1416.32</v>
      </c>
      <c r="I363" s="18">
        <f t="shared" si="47"/>
        <v>5733.7</v>
      </c>
      <c r="J363" s="18">
        <f t="shared" si="48"/>
        <v>13266.3</v>
      </c>
      <c r="K363" s="37">
        <f t="shared" si="49"/>
        <v>0.69822631578947369</v>
      </c>
      <c r="L363" s="37">
        <f t="shared" si="50"/>
        <v>-0.92750631578947362</v>
      </c>
      <c r="M363" s="37">
        <f t="shared" si="51"/>
        <v>-0.75211215311004775</v>
      </c>
    </row>
    <row r="364" spans="1:13" x14ac:dyDescent="0.2">
      <c r="A364" s="17"/>
      <c r="B364" s="43" t="s">
        <v>185</v>
      </c>
      <c r="C364" s="17" t="s">
        <v>186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7"/>
        <v>0</v>
      </c>
      <c r="J364" s="18">
        <f t="shared" si="48"/>
        <v>0</v>
      </c>
      <c r="K364" s="37" t="str">
        <f t="shared" si="49"/>
        <v>NA</v>
      </c>
      <c r="L364" s="37" t="str">
        <f t="shared" si="50"/>
        <v>NA</v>
      </c>
      <c r="M364" s="37" t="str">
        <f t="shared" si="51"/>
        <v>NA</v>
      </c>
    </row>
    <row r="365" spans="1:13" x14ac:dyDescent="0.2">
      <c r="A365" s="17"/>
      <c r="B365" s="43" t="s">
        <v>189</v>
      </c>
      <c r="C365" s="17" t="s">
        <v>190</v>
      </c>
      <c r="D365" s="18">
        <v>61839</v>
      </c>
      <c r="E365" s="18">
        <v>229780</v>
      </c>
      <c r="F365" s="18">
        <v>0</v>
      </c>
      <c r="G365" s="18">
        <v>0</v>
      </c>
      <c r="H365" s="18">
        <v>0</v>
      </c>
      <c r="I365" s="18">
        <f t="shared" si="47"/>
        <v>0</v>
      </c>
      <c r="J365" s="18">
        <f t="shared" si="48"/>
        <v>229780</v>
      </c>
      <c r="K365" s="37">
        <f t="shared" si="49"/>
        <v>1</v>
      </c>
      <c r="L365" s="37">
        <f t="shared" si="50"/>
        <v>-1</v>
      </c>
      <c r="M365" s="37">
        <f t="shared" si="51"/>
        <v>-1</v>
      </c>
    </row>
    <row r="366" spans="1:13" x14ac:dyDescent="0.2">
      <c r="A366" s="17"/>
      <c r="B366" s="43" t="s">
        <v>191</v>
      </c>
      <c r="C366" s="17" t="s">
        <v>192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7"/>
        <v>0</v>
      </c>
      <c r="J366" s="18">
        <f t="shared" si="48"/>
        <v>0</v>
      </c>
      <c r="K366" s="37" t="str">
        <f t="shared" si="49"/>
        <v>NA</v>
      </c>
      <c r="L366" s="37" t="str">
        <f t="shared" si="50"/>
        <v>NA</v>
      </c>
      <c r="M366" s="37" t="str">
        <f t="shared" si="51"/>
        <v>NA</v>
      </c>
    </row>
    <row r="367" spans="1:13" x14ac:dyDescent="0.2">
      <c r="A367" s="17"/>
      <c r="B367" s="43" t="s">
        <v>372</v>
      </c>
      <c r="C367" s="17" t="s">
        <v>373</v>
      </c>
      <c r="D367" s="18">
        <v>128851.01000000001</v>
      </c>
      <c r="E367" s="18">
        <v>174085.33000000002</v>
      </c>
      <c r="F367" s="18">
        <v>1306.5</v>
      </c>
      <c r="G367" s="18">
        <v>72747.199999999997</v>
      </c>
      <c r="H367" s="18">
        <v>7332.75</v>
      </c>
      <c r="I367" s="18">
        <f t="shared" si="47"/>
        <v>80079.95</v>
      </c>
      <c r="J367" s="18">
        <f t="shared" si="48"/>
        <v>94005.380000000019</v>
      </c>
      <c r="K367" s="37">
        <f t="shared" si="49"/>
        <v>0.53999598932316706</v>
      </c>
      <c r="L367" s="37">
        <f t="shared" si="50"/>
        <v>-0.99249505975029606</v>
      </c>
      <c r="M367" s="37">
        <f t="shared" si="51"/>
        <v>-0.54412826274228965</v>
      </c>
    </row>
    <row r="368" spans="1:13" x14ac:dyDescent="0.2">
      <c r="A368" s="17"/>
      <c r="B368" s="43" t="s">
        <v>211</v>
      </c>
      <c r="C368" s="17" t="s">
        <v>212</v>
      </c>
      <c r="D368" s="18">
        <v>0</v>
      </c>
      <c r="E368" s="18">
        <v>20775000</v>
      </c>
      <c r="F368" s="18">
        <v>0</v>
      </c>
      <c r="G368" s="18">
        <v>0</v>
      </c>
      <c r="H368" s="18">
        <v>0</v>
      </c>
      <c r="I368" s="18">
        <f t="shared" si="47"/>
        <v>0</v>
      </c>
      <c r="J368" s="18">
        <f t="shared" si="48"/>
        <v>20775000</v>
      </c>
      <c r="K368" s="37">
        <f t="shared" si="49"/>
        <v>1</v>
      </c>
      <c r="L368" s="37">
        <f t="shared" si="50"/>
        <v>-1</v>
      </c>
      <c r="M368" s="37">
        <f t="shared" si="51"/>
        <v>-1</v>
      </c>
    </row>
    <row r="369" spans="1:13" x14ac:dyDescent="0.2">
      <c r="A369" s="17"/>
      <c r="B369" s="43" t="s">
        <v>390</v>
      </c>
      <c r="C369" s="17" t="s">
        <v>391</v>
      </c>
      <c r="F369" s="18">
        <v>0</v>
      </c>
      <c r="G369" s="18">
        <v>0</v>
      </c>
      <c r="H369" s="18">
        <v>0</v>
      </c>
      <c r="I369" s="18">
        <f t="shared" si="47"/>
        <v>0</v>
      </c>
      <c r="J369" s="18">
        <f t="shared" si="48"/>
        <v>0</v>
      </c>
      <c r="K369" s="37" t="str">
        <f t="shared" si="49"/>
        <v>NA</v>
      </c>
      <c r="L369" s="37" t="str">
        <f t="shared" si="50"/>
        <v>NA</v>
      </c>
      <c r="M369" s="37" t="str">
        <f t="shared" si="51"/>
        <v>NA</v>
      </c>
    </row>
    <row r="370" spans="1:13" x14ac:dyDescent="0.2">
      <c r="A370" s="17"/>
      <c r="B370" s="43" t="s">
        <v>215</v>
      </c>
      <c r="C370" s="17" t="s">
        <v>216</v>
      </c>
      <c r="F370" s="18">
        <v>0</v>
      </c>
      <c r="G370" s="18">
        <v>0</v>
      </c>
      <c r="H370" s="18">
        <v>0</v>
      </c>
      <c r="I370" s="18">
        <f t="shared" si="47"/>
        <v>0</v>
      </c>
      <c r="J370" s="18">
        <f t="shared" si="48"/>
        <v>0</v>
      </c>
      <c r="K370" s="37" t="str">
        <f t="shared" si="49"/>
        <v>NA</v>
      </c>
      <c r="L370" s="37" t="str">
        <f t="shared" si="50"/>
        <v>NA</v>
      </c>
      <c r="M370" s="37" t="str">
        <f t="shared" si="51"/>
        <v>NA</v>
      </c>
    </row>
    <row r="371" spans="1:13" x14ac:dyDescent="0.2">
      <c r="A371" s="17"/>
      <c r="B371" s="43" t="s">
        <v>421</v>
      </c>
      <c r="C371" s="17" t="s">
        <v>104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7"/>
        <v>0</v>
      </c>
      <c r="J371" s="18">
        <f t="shared" si="48"/>
        <v>0</v>
      </c>
      <c r="K371" s="37" t="str">
        <f t="shared" si="49"/>
        <v>NA</v>
      </c>
      <c r="L371" s="37" t="str">
        <f t="shared" si="50"/>
        <v>NA</v>
      </c>
      <c r="M371" s="37" t="str">
        <f t="shared" si="51"/>
        <v>NA</v>
      </c>
    </row>
    <row r="372" spans="1:13" x14ac:dyDescent="0.2">
      <c r="A372" s="74" t="s">
        <v>394</v>
      </c>
      <c r="B372" s="75"/>
      <c r="C372" s="74"/>
      <c r="D372" s="59">
        <v>27650785.010000002</v>
      </c>
      <c r="E372" s="59">
        <v>26165008.259999998</v>
      </c>
      <c r="F372" s="59">
        <v>10283.23</v>
      </c>
      <c r="G372" s="59">
        <v>351352.36000000004</v>
      </c>
      <c r="H372" s="59">
        <v>28622.77</v>
      </c>
      <c r="I372" s="59">
        <f t="shared" si="47"/>
        <v>379975.13000000006</v>
      </c>
      <c r="J372" s="59">
        <f t="shared" si="48"/>
        <v>25785033.129999999</v>
      </c>
      <c r="K372" s="60">
        <f t="shared" si="49"/>
        <v>0.98547773705155328</v>
      </c>
      <c r="L372" s="60">
        <f t="shared" si="50"/>
        <v>-0.99960698540975734</v>
      </c>
      <c r="M372" s="60">
        <f t="shared" si="51"/>
        <v>-0.98535091295108335</v>
      </c>
    </row>
    <row r="373" spans="1:13" x14ac:dyDescent="0.2">
      <c r="A373" s="17" t="s">
        <v>395</v>
      </c>
      <c r="B373" s="43" t="s">
        <v>117</v>
      </c>
      <c r="C373" s="17" t="s">
        <v>118</v>
      </c>
      <c r="D373" s="18">
        <v>0</v>
      </c>
      <c r="E373" s="18">
        <v>0</v>
      </c>
      <c r="F373" s="18">
        <v>0</v>
      </c>
      <c r="G373" s="18">
        <v>0</v>
      </c>
      <c r="H373" s="18">
        <v>0</v>
      </c>
      <c r="I373" s="18">
        <f t="shared" si="47"/>
        <v>0</v>
      </c>
      <c r="J373" s="18">
        <f t="shared" si="48"/>
        <v>0</v>
      </c>
      <c r="K373" s="37" t="str">
        <f t="shared" si="49"/>
        <v>NA</v>
      </c>
      <c r="L373" s="37" t="str">
        <f t="shared" si="50"/>
        <v>NA</v>
      </c>
      <c r="M373" s="37" t="str">
        <f t="shared" si="51"/>
        <v>NA</v>
      </c>
    </row>
    <row r="374" spans="1:13" x14ac:dyDescent="0.2">
      <c r="A374" s="17"/>
      <c r="B374" s="43" t="s">
        <v>251</v>
      </c>
      <c r="C374" s="17" t="s">
        <v>252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47"/>
        <v>0</v>
      </c>
      <c r="J374" s="18">
        <f t="shared" si="48"/>
        <v>0</v>
      </c>
      <c r="K374" s="37" t="str">
        <f t="shared" si="49"/>
        <v>NA</v>
      </c>
      <c r="L374" s="37" t="str">
        <f t="shared" si="50"/>
        <v>NA</v>
      </c>
      <c r="M374" s="37" t="str">
        <f t="shared" si="51"/>
        <v>NA</v>
      </c>
    </row>
    <row r="375" spans="1:13" x14ac:dyDescent="0.2">
      <c r="A375" s="17"/>
      <c r="B375" s="43" t="s">
        <v>127</v>
      </c>
      <c r="C375" s="17" t="s">
        <v>128</v>
      </c>
      <c r="D375" s="18">
        <v>0</v>
      </c>
      <c r="E375" s="18">
        <v>0</v>
      </c>
      <c r="F375" s="18">
        <v>0</v>
      </c>
      <c r="G375" s="18">
        <v>0</v>
      </c>
      <c r="H375" s="18">
        <v>0</v>
      </c>
      <c r="I375" s="18">
        <f t="shared" si="47"/>
        <v>0</v>
      </c>
      <c r="J375" s="18">
        <f t="shared" si="48"/>
        <v>0</v>
      </c>
      <c r="K375" s="37" t="str">
        <f t="shared" si="49"/>
        <v>NA</v>
      </c>
      <c r="L375" s="37" t="str">
        <f t="shared" si="50"/>
        <v>NA</v>
      </c>
      <c r="M375" s="37" t="str">
        <f t="shared" si="51"/>
        <v>NA</v>
      </c>
    </row>
    <row r="376" spans="1:13" x14ac:dyDescent="0.2">
      <c r="A376" s="17"/>
      <c r="B376" s="43" t="s">
        <v>396</v>
      </c>
      <c r="C376" s="17" t="s">
        <v>397</v>
      </c>
      <c r="D376" s="18">
        <v>0</v>
      </c>
      <c r="E376" s="18">
        <v>0</v>
      </c>
      <c r="F376" s="18">
        <v>0</v>
      </c>
      <c r="G376" s="18">
        <v>0</v>
      </c>
      <c r="H376" s="18">
        <v>0</v>
      </c>
      <c r="I376" s="18">
        <f t="shared" si="47"/>
        <v>0</v>
      </c>
      <c r="J376" s="18">
        <f t="shared" si="48"/>
        <v>0</v>
      </c>
      <c r="K376" s="37" t="str">
        <f t="shared" si="49"/>
        <v>NA</v>
      </c>
      <c r="L376" s="37" t="str">
        <f t="shared" si="50"/>
        <v>NA</v>
      </c>
      <c r="M376" s="37" t="str">
        <f t="shared" si="51"/>
        <v>NA</v>
      </c>
    </row>
    <row r="377" spans="1:13" x14ac:dyDescent="0.2">
      <c r="A377" s="17"/>
      <c r="B377" s="43" t="s">
        <v>141</v>
      </c>
      <c r="C377" s="17" t="s">
        <v>142</v>
      </c>
      <c r="D377" s="18">
        <v>0</v>
      </c>
      <c r="E377" s="18">
        <v>65643</v>
      </c>
      <c r="F377" s="18">
        <v>0</v>
      </c>
      <c r="G377" s="18">
        <v>0</v>
      </c>
      <c r="H377" s="18">
        <v>0</v>
      </c>
      <c r="I377" s="18">
        <f t="shared" si="47"/>
        <v>0</v>
      </c>
      <c r="J377" s="18">
        <f t="shared" si="48"/>
        <v>65643</v>
      </c>
      <c r="K377" s="37">
        <f t="shared" si="49"/>
        <v>1</v>
      </c>
      <c r="L377" s="37">
        <f t="shared" si="50"/>
        <v>-1</v>
      </c>
      <c r="M377" s="37">
        <f t="shared" si="51"/>
        <v>-1</v>
      </c>
    </row>
    <row r="378" spans="1:13" x14ac:dyDescent="0.2">
      <c r="A378" s="17"/>
      <c r="B378" s="43" t="s">
        <v>233</v>
      </c>
      <c r="C378" s="17" t="s">
        <v>234</v>
      </c>
      <c r="D378" s="18">
        <v>198170</v>
      </c>
      <c r="E378" s="18">
        <v>103950</v>
      </c>
      <c r="F378" s="18">
        <v>17636.260000000002</v>
      </c>
      <c r="G378" s="18">
        <v>193437.82</v>
      </c>
      <c r="H378" s="18">
        <v>0</v>
      </c>
      <c r="I378" s="18">
        <f t="shared" si="47"/>
        <v>193437.82</v>
      </c>
      <c r="J378" s="18">
        <f t="shared" si="48"/>
        <v>-89487.82</v>
      </c>
      <c r="K378" s="37">
        <f t="shared" si="49"/>
        <v>-0.86087368927368935</v>
      </c>
      <c r="L378" s="37">
        <f t="shared" si="50"/>
        <v>-0.83033900913900904</v>
      </c>
      <c r="M378" s="37">
        <f t="shared" si="51"/>
        <v>1.0300440246622065</v>
      </c>
    </row>
    <row r="379" spans="1:13" x14ac:dyDescent="0.2">
      <c r="A379" s="17"/>
      <c r="B379" s="43" t="s">
        <v>143</v>
      </c>
      <c r="C379" s="17" t="s">
        <v>144</v>
      </c>
      <c r="D379" s="18">
        <v>42239798.5</v>
      </c>
      <c r="E379" s="18">
        <v>1483560.2299999997</v>
      </c>
      <c r="F379" s="18">
        <v>33395</v>
      </c>
      <c r="G379" s="18">
        <v>1145195</v>
      </c>
      <c r="H379" s="18">
        <v>0</v>
      </c>
      <c r="I379" s="18">
        <f t="shared" si="47"/>
        <v>1145195</v>
      </c>
      <c r="J379" s="18">
        <f t="shared" si="48"/>
        <v>338365.22999999975</v>
      </c>
      <c r="K379" s="37">
        <f t="shared" si="49"/>
        <v>0.2280765035067028</v>
      </c>
      <c r="L379" s="37">
        <f t="shared" si="50"/>
        <v>-0.97748996008069045</v>
      </c>
      <c r="M379" s="37">
        <f t="shared" si="51"/>
        <v>-0.15790164018913039</v>
      </c>
    </row>
    <row r="380" spans="1:13" x14ac:dyDescent="0.2">
      <c r="A380" s="17"/>
      <c r="B380" s="43" t="s">
        <v>149</v>
      </c>
      <c r="C380" s="17" t="s">
        <v>150</v>
      </c>
      <c r="D380" s="18">
        <v>25515</v>
      </c>
      <c r="E380" s="18">
        <v>35760</v>
      </c>
      <c r="F380" s="18">
        <v>2525</v>
      </c>
      <c r="G380" s="18">
        <v>17970</v>
      </c>
      <c r="H380" s="18">
        <v>0</v>
      </c>
      <c r="I380" s="18">
        <f t="shared" si="47"/>
        <v>17970</v>
      </c>
      <c r="J380" s="18">
        <f t="shared" si="48"/>
        <v>17790</v>
      </c>
      <c r="K380" s="37">
        <f t="shared" si="49"/>
        <v>0.49748322147651008</v>
      </c>
      <c r="L380" s="37">
        <f t="shared" si="50"/>
        <v>-0.92939038031319909</v>
      </c>
      <c r="M380" s="37">
        <f t="shared" si="51"/>
        <v>-0.4517998779743746</v>
      </c>
    </row>
    <row r="381" spans="1:13" x14ac:dyDescent="0.2">
      <c r="A381" s="17"/>
      <c r="B381" s="43" t="s">
        <v>151</v>
      </c>
      <c r="C381" s="17" t="s">
        <v>152</v>
      </c>
      <c r="D381" s="18">
        <v>50423.78</v>
      </c>
      <c r="E381" s="18">
        <v>45477.8</v>
      </c>
      <c r="F381" s="18">
        <v>4290.88</v>
      </c>
      <c r="G381" s="18">
        <v>47069.009999999995</v>
      </c>
      <c r="H381" s="18">
        <v>0</v>
      </c>
      <c r="I381" s="18">
        <f t="shared" si="47"/>
        <v>47069.009999999995</v>
      </c>
      <c r="J381" s="18">
        <f t="shared" si="48"/>
        <v>-1591.2099999999919</v>
      </c>
      <c r="K381" s="37">
        <f t="shared" si="49"/>
        <v>-3.4988719770964995E-2</v>
      </c>
      <c r="L381" s="37">
        <f t="shared" si="50"/>
        <v>-0.90564891001763503</v>
      </c>
      <c r="M381" s="37">
        <f t="shared" si="51"/>
        <v>0.12907860338650723</v>
      </c>
    </row>
    <row r="382" spans="1:13" x14ac:dyDescent="0.2">
      <c r="A382" s="17"/>
      <c r="B382" s="43" t="s">
        <v>163</v>
      </c>
      <c r="C382" s="17" t="s">
        <v>164</v>
      </c>
      <c r="D382" s="18">
        <v>6745.24</v>
      </c>
      <c r="E382" s="18">
        <v>48826.07</v>
      </c>
      <c r="F382" s="18">
        <v>2567.5100000000002</v>
      </c>
      <c r="G382" s="18">
        <v>42423.93</v>
      </c>
      <c r="H382" s="18">
        <v>0</v>
      </c>
      <c r="I382" s="18">
        <f t="shared" si="47"/>
        <v>42423.93</v>
      </c>
      <c r="J382" s="18">
        <f t="shared" si="48"/>
        <v>6402.1399999999994</v>
      </c>
      <c r="K382" s="37">
        <f t="shared" si="49"/>
        <v>0.13112134562540051</v>
      </c>
      <c r="L382" s="37">
        <f t="shared" si="50"/>
        <v>-0.94741518209431963</v>
      </c>
      <c r="M382" s="37">
        <f t="shared" si="51"/>
        <v>-5.2132377045891513E-2</v>
      </c>
    </row>
    <row r="383" spans="1:13" x14ac:dyDescent="0.2">
      <c r="A383" s="17"/>
      <c r="B383" s="43" t="s">
        <v>165</v>
      </c>
      <c r="C383" s="17" t="s">
        <v>166</v>
      </c>
      <c r="D383" s="18">
        <v>26298445</v>
      </c>
      <c r="E383" s="18">
        <v>2966862</v>
      </c>
      <c r="F383" s="18">
        <v>0</v>
      </c>
      <c r="G383" s="18">
        <v>2139675.83</v>
      </c>
      <c r="H383" s="18">
        <v>1023.95</v>
      </c>
      <c r="I383" s="18">
        <f t="shared" si="47"/>
        <v>2140699.7800000003</v>
      </c>
      <c r="J383" s="18">
        <f t="shared" si="48"/>
        <v>826162.21999999974</v>
      </c>
      <c r="K383" s="37">
        <f t="shared" si="49"/>
        <v>0.2784633124156094</v>
      </c>
      <c r="L383" s="37">
        <f t="shared" si="50"/>
        <v>-1</v>
      </c>
      <c r="M383" s="37">
        <f t="shared" si="51"/>
        <v>-0.21324557241103406</v>
      </c>
    </row>
    <row r="384" spans="1:13" x14ac:dyDescent="0.2">
      <c r="A384" s="17"/>
      <c r="B384" s="43" t="s">
        <v>241</v>
      </c>
      <c r="C384" s="17" t="s">
        <v>242</v>
      </c>
      <c r="D384" s="18">
        <v>0</v>
      </c>
      <c r="E384" s="18">
        <v>0</v>
      </c>
      <c r="F384" s="18">
        <v>0</v>
      </c>
      <c r="G384" s="18">
        <v>155359.75</v>
      </c>
      <c r="H384" s="18">
        <v>2677</v>
      </c>
      <c r="I384" s="18">
        <f t="shared" si="47"/>
        <v>158036.75</v>
      </c>
      <c r="J384" s="18">
        <f t="shared" si="48"/>
        <v>-158036.75</v>
      </c>
      <c r="K384" s="37" t="str">
        <f t="shared" si="49"/>
        <v>NA</v>
      </c>
      <c r="L384" s="37" t="str">
        <f t="shared" si="50"/>
        <v>NA</v>
      </c>
      <c r="M384" s="37" t="str">
        <f t="shared" si="51"/>
        <v>NA</v>
      </c>
    </row>
    <row r="385" spans="1:13" x14ac:dyDescent="0.2">
      <c r="A385" s="17"/>
      <c r="B385" s="43" t="s">
        <v>179</v>
      </c>
      <c r="C385" s="17" t="s">
        <v>180</v>
      </c>
      <c r="D385" s="18">
        <v>8335</v>
      </c>
      <c r="E385" s="18">
        <v>8335</v>
      </c>
      <c r="F385" s="18">
        <v>25557.22</v>
      </c>
      <c r="G385" s="18">
        <v>235354.65</v>
      </c>
      <c r="H385" s="18">
        <v>185626.56</v>
      </c>
      <c r="I385" s="18">
        <f t="shared" si="47"/>
        <v>420981.20999999996</v>
      </c>
      <c r="J385" s="18">
        <f t="shared" si="48"/>
        <v>-412646.20999999996</v>
      </c>
      <c r="K385" s="37">
        <f t="shared" si="49"/>
        <v>-49.50764367126574</v>
      </c>
      <c r="L385" s="37">
        <f t="shared" si="50"/>
        <v>2.0662531493701262</v>
      </c>
      <c r="M385" s="37">
        <f t="shared" si="51"/>
        <v>29.803902492228826</v>
      </c>
    </row>
    <row r="386" spans="1:13" x14ac:dyDescent="0.2">
      <c r="A386" s="17"/>
      <c r="B386" s="43" t="s">
        <v>181</v>
      </c>
      <c r="C386" s="17" t="s">
        <v>182</v>
      </c>
      <c r="D386" s="18">
        <v>27900</v>
      </c>
      <c r="E386" s="18">
        <v>32100</v>
      </c>
      <c r="F386" s="18">
        <v>0</v>
      </c>
      <c r="G386" s="18">
        <v>0</v>
      </c>
      <c r="H386" s="18">
        <v>0</v>
      </c>
      <c r="I386" s="18">
        <f t="shared" si="47"/>
        <v>0</v>
      </c>
      <c r="J386" s="18">
        <f t="shared" si="48"/>
        <v>32100</v>
      </c>
      <c r="K386" s="37">
        <f t="shared" si="49"/>
        <v>1</v>
      </c>
      <c r="L386" s="37">
        <f t="shared" si="50"/>
        <v>-1</v>
      </c>
      <c r="M386" s="37">
        <f t="shared" si="51"/>
        <v>-1</v>
      </c>
    </row>
    <row r="387" spans="1:13" x14ac:dyDescent="0.2">
      <c r="A387" s="17"/>
      <c r="B387" s="43" t="s">
        <v>185</v>
      </c>
      <c r="C387" s="17" t="s">
        <v>186</v>
      </c>
      <c r="D387" s="18">
        <v>42500</v>
      </c>
      <c r="E387" s="18">
        <v>42500</v>
      </c>
      <c r="F387" s="18">
        <v>242.51</v>
      </c>
      <c r="G387" s="18">
        <v>1757.98</v>
      </c>
      <c r="H387" s="18">
        <v>0</v>
      </c>
      <c r="I387" s="18">
        <f t="shared" si="47"/>
        <v>1757.98</v>
      </c>
      <c r="J387" s="18">
        <f t="shared" si="48"/>
        <v>40742.019999999997</v>
      </c>
      <c r="K387" s="37">
        <f t="shared" si="49"/>
        <v>0.9586357647058823</v>
      </c>
      <c r="L387" s="37">
        <f t="shared" si="50"/>
        <v>-0.99429388235294114</v>
      </c>
      <c r="M387" s="37">
        <f t="shared" si="51"/>
        <v>-0.95487537967914426</v>
      </c>
    </row>
    <row r="388" spans="1:13" x14ac:dyDescent="0.2">
      <c r="A388" s="17"/>
      <c r="B388" s="43" t="s">
        <v>191</v>
      </c>
      <c r="C388" s="17" t="s">
        <v>192</v>
      </c>
      <c r="D388" s="18">
        <v>209500</v>
      </c>
      <c r="E388" s="18">
        <v>209500</v>
      </c>
      <c r="F388" s="18">
        <v>24508</v>
      </c>
      <c r="G388" s="18">
        <v>27740.09</v>
      </c>
      <c r="H388" s="18">
        <v>9112.33</v>
      </c>
      <c r="I388" s="18">
        <f t="shared" si="47"/>
        <v>36852.42</v>
      </c>
      <c r="J388" s="18">
        <f t="shared" si="48"/>
        <v>172647.58000000002</v>
      </c>
      <c r="K388" s="37">
        <f t="shared" si="49"/>
        <v>0.82409346062052513</v>
      </c>
      <c r="L388" s="37">
        <f t="shared" si="50"/>
        <v>-0.88301670644391406</v>
      </c>
      <c r="M388" s="37">
        <f t="shared" si="51"/>
        <v>-0.85555171186808421</v>
      </c>
    </row>
    <row r="389" spans="1:13" x14ac:dyDescent="0.2">
      <c r="A389" s="17"/>
      <c r="B389" s="43" t="s">
        <v>193</v>
      </c>
      <c r="C389" s="17" t="s">
        <v>194</v>
      </c>
      <c r="D389" s="18">
        <v>0</v>
      </c>
      <c r="E389" s="18">
        <v>2100</v>
      </c>
      <c r="F389" s="18">
        <v>0</v>
      </c>
      <c r="G389" s="18">
        <v>0</v>
      </c>
      <c r="H389" s="18">
        <v>0</v>
      </c>
      <c r="I389" s="18">
        <f t="shared" si="47"/>
        <v>0</v>
      </c>
      <c r="J389" s="18">
        <f t="shared" si="48"/>
        <v>2100</v>
      </c>
      <c r="K389" s="37">
        <f t="shared" si="49"/>
        <v>1</v>
      </c>
      <c r="L389" s="37">
        <f t="shared" si="50"/>
        <v>-1</v>
      </c>
      <c r="M389" s="37">
        <f t="shared" si="51"/>
        <v>-1</v>
      </c>
    </row>
    <row r="390" spans="1:13" x14ac:dyDescent="0.2">
      <c r="A390" s="17"/>
      <c r="B390" s="43" t="s">
        <v>197</v>
      </c>
      <c r="C390" s="17" t="s">
        <v>198</v>
      </c>
      <c r="D390" s="18">
        <v>95000</v>
      </c>
      <c r="E390" s="18">
        <v>79797.649999999994</v>
      </c>
      <c r="F390" s="18">
        <v>209</v>
      </c>
      <c r="G390" s="18">
        <v>1652.7</v>
      </c>
      <c r="H390" s="18">
        <v>1467.29</v>
      </c>
      <c r="I390" s="18">
        <f t="shared" si="47"/>
        <v>3119.99</v>
      </c>
      <c r="J390" s="18">
        <f t="shared" si="48"/>
        <v>76677.659999999989</v>
      </c>
      <c r="K390" s="37">
        <f t="shared" si="49"/>
        <v>0.96090122954748658</v>
      </c>
      <c r="L390" s="37">
        <f t="shared" si="50"/>
        <v>-0.99738087525133889</v>
      </c>
      <c r="M390" s="37">
        <f t="shared" si="51"/>
        <v>-0.97740603320341579</v>
      </c>
    </row>
    <row r="391" spans="1:13" x14ac:dyDescent="0.2">
      <c r="A391" s="17"/>
      <c r="B391" s="43" t="s">
        <v>199</v>
      </c>
      <c r="C391" s="17" t="s">
        <v>200</v>
      </c>
      <c r="D391" s="18">
        <v>50000</v>
      </c>
      <c r="E391" s="18">
        <v>141970</v>
      </c>
      <c r="F391" s="18">
        <v>0</v>
      </c>
      <c r="G391" s="18">
        <v>0</v>
      </c>
      <c r="H391" s="18">
        <v>61758.400000000001</v>
      </c>
      <c r="I391" s="18">
        <f t="shared" si="47"/>
        <v>61758.400000000001</v>
      </c>
      <c r="J391" s="18">
        <f t="shared" si="48"/>
        <v>80211.600000000006</v>
      </c>
      <c r="K391" s="37">
        <f t="shared" si="49"/>
        <v>0.56498978657462851</v>
      </c>
      <c r="L391" s="37">
        <f t="shared" si="50"/>
        <v>-1</v>
      </c>
      <c r="M391" s="37">
        <f t="shared" si="51"/>
        <v>-1</v>
      </c>
    </row>
    <row r="392" spans="1:13" x14ac:dyDescent="0.2">
      <c r="A392" s="17"/>
      <c r="B392" s="43" t="s">
        <v>211</v>
      </c>
      <c r="C392" s="17" t="s">
        <v>212</v>
      </c>
      <c r="D392" s="18">
        <v>25375.87</v>
      </c>
      <c r="E392" s="18">
        <v>5375.87</v>
      </c>
      <c r="F392" s="18">
        <v>0</v>
      </c>
      <c r="G392" s="18">
        <v>0</v>
      </c>
      <c r="H392" s="18">
        <v>0</v>
      </c>
      <c r="I392" s="18">
        <f t="shared" si="47"/>
        <v>0</v>
      </c>
      <c r="J392" s="18">
        <f t="shared" si="48"/>
        <v>5375.87</v>
      </c>
      <c r="K392" s="37">
        <f t="shared" si="49"/>
        <v>1</v>
      </c>
      <c r="L392" s="37">
        <f t="shared" si="50"/>
        <v>-1</v>
      </c>
      <c r="M392" s="37">
        <f t="shared" si="51"/>
        <v>-1</v>
      </c>
    </row>
    <row r="393" spans="1:13" x14ac:dyDescent="0.2">
      <c r="A393" s="17"/>
      <c r="B393" s="43" t="s">
        <v>213</v>
      </c>
      <c r="C393" s="17" t="s">
        <v>214</v>
      </c>
      <c r="D393" s="18">
        <v>11566415</v>
      </c>
      <c r="E393" s="18">
        <v>-81.39</v>
      </c>
      <c r="F393" s="18">
        <v>0</v>
      </c>
      <c r="G393" s="18">
        <v>40516.1</v>
      </c>
      <c r="H393" s="18">
        <v>0</v>
      </c>
      <c r="I393" s="18">
        <f t="shared" si="47"/>
        <v>40516.1</v>
      </c>
      <c r="J393" s="18">
        <f t="shared" si="48"/>
        <v>-40597.49</v>
      </c>
      <c r="K393" s="37">
        <f t="shared" si="49"/>
        <v>498.80194127042631</v>
      </c>
      <c r="L393" s="37">
        <f t="shared" si="50"/>
        <v>-1</v>
      </c>
      <c r="M393" s="37">
        <f t="shared" si="51"/>
        <v>-544.05666320410137</v>
      </c>
    </row>
    <row r="394" spans="1:13" x14ac:dyDescent="0.2">
      <c r="A394" s="17"/>
      <c r="B394" s="43" t="s">
        <v>215</v>
      </c>
      <c r="C394" s="17" t="s">
        <v>216</v>
      </c>
      <c r="D394" s="18">
        <v>2500</v>
      </c>
      <c r="E394" s="18">
        <v>27490</v>
      </c>
      <c r="F394" s="18">
        <v>0</v>
      </c>
      <c r="G394" s="18">
        <v>0</v>
      </c>
      <c r="H394" s="18">
        <v>0</v>
      </c>
      <c r="I394" s="18">
        <f t="shared" si="47"/>
        <v>0</v>
      </c>
      <c r="J394" s="18">
        <f t="shared" si="48"/>
        <v>27490</v>
      </c>
      <c r="K394" s="37">
        <f t="shared" si="49"/>
        <v>1</v>
      </c>
      <c r="L394" s="37">
        <f t="shared" si="50"/>
        <v>-1</v>
      </c>
      <c r="M394" s="37">
        <f t="shared" si="51"/>
        <v>-1</v>
      </c>
    </row>
    <row r="395" spans="1:13" x14ac:dyDescent="0.2">
      <c r="A395" s="74" t="s">
        <v>400</v>
      </c>
      <c r="B395" s="75"/>
      <c r="C395" s="74"/>
      <c r="D395" s="59">
        <v>80846623.390000015</v>
      </c>
      <c r="E395" s="59">
        <v>5299166.2300000004</v>
      </c>
      <c r="F395" s="59">
        <v>110931.37999999999</v>
      </c>
      <c r="G395" s="59">
        <v>4048152.86</v>
      </c>
      <c r="H395" s="59">
        <v>261665.53</v>
      </c>
      <c r="I395" s="59">
        <f t="shared" si="47"/>
        <v>4309818.3899999997</v>
      </c>
      <c r="J395" s="59">
        <f t="shared" si="48"/>
        <v>989347.84000000078</v>
      </c>
      <c r="K395" s="60">
        <f t="shared" si="49"/>
        <v>0.18669877430887852</v>
      </c>
      <c r="L395" s="60">
        <f t="shared" si="50"/>
        <v>-0.97906625774975931</v>
      </c>
      <c r="M395" s="60">
        <f t="shared" si="51"/>
        <v>-0.16662988766751022</v>
      </c>
    </row>
    <row r="396" spans="1:13" x14ac:dyDescent="0.2">
      <c r="A396" s="17" t="s">
        <v>401</v>
      </c>
      <c r="B396" s="43" t="s">
        <v>117</v>
      </c>
      <c r="C396" s="17" t="s">
        <v>118</v>
      </c>
      <c r="D396" s="18">
        <v>0</v>
      </c>
      <c r="E396" s="18">
        <v>0</v>
      </c>
      <c r="F396" s="18">
        <v>0</v>
      </c>
      <c r="G396" s="18">
        <v>0</v>
      </c>
      <c r="H396" s="18">
        <v>0</v>
      </c>
      <c r="I396" s="18">
        <f t="shared" si="47"/>
        <v>0</v>
      </c>
      <c r="J396" s="18">
        <f t="shared" si="48"/>
        <v>0</v>
      </c>
      <c r="K396" s="37" t="str">
        <f t="shared" si="49"/>
        <v>NA</v>
      </c>
      <c r="L396" s="37" t="str">
        <f t="shared" si="50"/>
        <v>NA</v>
      </c>
      <c r="M396" s="37" t="str">
        <f t="shared" si="51"/>
        <v>NA</v>
      </c>
    </row>
    <row r="397" spans="1:13" x14ac:dyDescent="0.2">
      <c r="A397" s="17"/>
      <c r="B397" s="43" t="s">
        <v>125</v>
      </c>
      <c r="C397" s="17" t="s">
        <v>126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47"/>
        <v>0</v>
      </c>
      <c r="J397" s="18">
        <f t="shared" si="48"/>
        <v>0</v>
      </c>
      <c r="K397" s="37" t="str">
        <f t="shared" si="49"/>
        <v>NA</v>
      </c>
      <c r="L397" s="37" t="str">
        <f t="shared" si="50"/>
        <v>NA</v>
      </c>
      <c r="M397" s="37" t="str">
        <f t="shared" si="51"/>
        <v>NA</v>
      </c>
    </row>
    <row r="398" spans="1:13" x14ac:dyDescent="0.2">
      <c r="A398" s="17"/>
      <c r="B398" s="43" t="s">
        <v>127</v>
      </c>
      <c r="C398" s="17" t="s">
        <v>128</v>
      </c>
      <c r="F398" s="18">
        <v>0</v>
      </c>
      <c r="G398" s="18">
        <v>0</v>
      </c>
      <c r="H398" s="18">
        <v>0</v>
      </c>
      <c r="I398" s="18">
        <f t="shared" si="47"/>
        <v>0</v>
      </c>
      <c r="J398" s="18">
        <f t="shared" si="48"/>
        <v>0</v>
      </c>
      <c r="K398" s="37" t="str">
        <f t="shared" si="49"/>
        <v>NA</v>
      </c>
      <c r="L398" s="37" t="str">
        <f t="shared" si="50"/>
        <v>NA</v>
      </c>
      <c r="M398" s="37" t="str">
        <f t="shared" si="51"/>
        <v>NA</v>
      </c>
    </row>
    <row r="399" spans="1:13" x14ac:dyDescent="0.2">
      <c r="A399" s="17"/>
      <c r="B399" s="43" t="s">
        <v>229</v>
      </c>
      <c r="C399" s="17" t="s">
        <v>230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47"/>
        <v>0</v>
      </c>
      <c r="J399" s="18">
        <f t="shared" si="48"/>
        <v>0</v>
      </c>
      <c r="K399" s="37" t="str">
        <f t="shared" si="49"/>
        <v>NA</v>
      </c>
      <c r="L399" s="37" t="str">
        <f t="shared" si="50"/>
        <v>NA</v>
      </c>
      <c r="M399" s="37" t="str">
        <f t="shared" si="51"/>
        <v>NA</v>
      </c>
    </row>
    <row r="400" spans="1:13" x14ac:dyDescent="0.2">
      <c r="A400" s="17"/>
      <c r="B400" s="43" t="s">
        <v>231</v>
      </c>
      <c r="C400" s="17" t="s">
        <v>232</v>
      </c>
      <c r="D400" s="18">
        <v>479919</v>
      </c>
      <c r="E400" s="18">
        <v>0</v>
      </c>
      <c r="F400" s="18">
        <v>10227.959999999999</v>
      </c>
      <c r="G400" s="18">
        <v>10227.959999999999</v>
      </c>
      <c r="H400" s="18">
        <v>0</v>
      </c>
      <c r="I400" s="18">
        <f t="shared" si="47"/>
        <v>10227.959999999999</v>
      </c>
      <c r="J400" s="18">
        <f t="shared" si="48"/>
        <v>-10227.959999999999</v>
      </c>
      <c r="K400" s="37" t="str">
        <f t="shared" si="49"/>
        <v>NA</v>
      </c>
      <c r="L400" s="37" t="str">
        <f t="shared" si="50"/>
        <v>NA</v>
      </c>
      <c r="M400" s="37" t="str">
        <f t="shared" si="51"/>
        <v>NA</v>
      </c>
    </row>
    <row r="401" spans="1:13" x14ac:dyDescent="0.2">
      <c r="A401" s="17"/>
      <c r="B401" s="43" t="s">
        <v>233</v>
      </c>
      <c r="C401" s="17" t="s">
        <v>234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47"/>
        <v>0</v>
      </c>
      <c r="J401" s="18">
        <f t="shared" si="48"/>
        <v>0</v>
      </c>
      <c r="K401" s="37" t="str">
        <f t="shared" si="49"/>
        <v>NA</v>
      </c>
      <c r="L401" s="37" t="str">
        <f t="shared" si="50"/>
        <v>NA</v>
      </c>
      <c r="M401" s="37" t="str">
        <f t="shared" si="51"/>
        <v>NA</v>
      </c>
    </row>
    <row r="402" spans="1:13" x14ac:dyDescent="0.2">
      <c r="A402" s="17"/>
      <c r="B402" s="43" t="s">
        <v>143</v>
      </c>
      <c r="C402" s="17" t="s">
        <v>144</v>
      </c>
      <c r="D402" s="18">
        <v>0</v>
      </c>
      <c r="E402" s="18">
        <v>160810.16</v>
      </c>
      <c r="F402" s="18">
        <v>0</v>
      </c>
      <c r="G402" s="18">
        <v>161388.5</v>
      </c>
      <c r="H402" s="18">
        <v>0</v>
      </c>
      <c r="I402" s="18">
        <f t="shared" si="47"/>
        <v>161388.5</v>
      </c>
      <c r="J402" s="18">
        <f t="shared" si="48"/>
        <v>-578.33999999999651</v>
      </c>
      <c r="K402" s="37">
        <f t="shared" si="49"/>
        <v>-3.5964145549012357E-3</v>
      </c>
      <c r="L402" s="37">
        <f t="shared" si="50"/>
        <v>-1</v>
      </c>
      <c r="M402" s="37">
        <f t="shared" si="51"/>
        <v>9.4832452241710524E-2</v>
      </c>
    </row>
    <row r="403" spans="1:13" x14ac:dyDescent="0.2">
      <c r="A403" s="17"/>
      <c r="B403" s="43" t="s">
        <v>149</v>
      </c>
      <c r="C403" s="17" t="s">
        <v>150</v>
      </c>
      <c r="D403" s="18">
        <v>79380</v>
      </c>
      <c r="E403" s="18">
        <v>0</v>
      </c>
      <c r="F403" s="18">
        <v>1653.75</v>
      </c>
      <c r="G403" s="18">
        <v>1653.75</v>
      </c>
      <c r="H403" s="18">
        <v>0</v>
      </c>
      <c r="I403" s="18">
        <f t="shared" si="47"/>
        <v>1653.75</v>
      </c>
      <c r="J403" s="18">
        <f t="shared" si="48"/>
        <v>-1653.75</v>
      </c>
      <c r="K403" s="37" t="str">
        <f t="shared" si="49"/>
        <v>NA</v>
      </c>
      <c r="L403" s="37" t="str">
        <f t="shared" si="50"/>
        <v>NA</v>
      </c>
      <c r="M403" s="37" t="str">
        <f t="shared" si="51"/>
        <v>NA</v>
      </c>
    </row>
    <row r="404" spans="1:13" x14ac:dyDescent="0.2">
      <c r="A404" s="17"/>
      <c r="B404" s="43" t="s">
        <v>151</v>
      </c>
      <c r="C404" s="17" t="s">
        <v>152</v>
      </c>
      <c r="D404" s="18">
        <v>95071.95</v>
      </c>
      <c r="E404" s="18">
        <v>0</v>
      </c>
      <c r="F404" s="18">
        <v>2043.54</v>
      </c>
      <c r="G404" s="18">
        <v>2043.54</v>
      </c>
      <c r="H404" s="18">
        <v>0</v>
      </c>
      <c r="I404" s="18">
        <f t="shared" si="47"/>
        <v>2043.54</v>
      </c>
      <c r="J404" s="18">
        <f t="shared" si="48"/>
        <v>-2043.54</v>
      </c>
      <c r="K404" s="37" t="str">
        <f t="shared" si="49"/>
        <v>NA</v>
      </c>
      <c r="L404" s="37" t="str">
        <f t="shared" si="50"/>
        <v>NA</v>
      </c>
      <c r="M404" s="37" t="str">
        <f t="shared" si="51"/>
        <v>NA</v>
      </c>
    </row>
    <row r="405" spans="1:13" x14ac:dyDescent="0.2">
      <c r="A405" s="17"/>
      <c r="B405" s="43" t="s">
        <v>163</v>
      </c>
      <c r="C405" s="17" t="s">
        <v>164</v>
      </c>
      <c r="D405" s="18">
        <v>12717.85</v>
      </c>
      <c r="E405" s="18">
        <v>13400.779999999999</v>
      </c>
      <c r="F405" s="18">
        <v>287.12</v>
      </c>
      <c r="G405" s="18">
        <v>7718.7699999999995</v>
      </c>
      <c r="H405" s="18">
        <v>0</v>
      </c>
      <c r="I405" s="18">
        <f t="shared" si="47"/>
        <v>7718.7699999999995</v>
      </c>
      <c r="J405" s="18">
        <f t="shared" si="48"/>
        <v>5682.0099999999993</v>
      </c>
      <c r="K405" s="37">
        <f t="shared" si="49"/>
        <v>0.42400591607354199</v>
      </c>
      <c r="L405" s="37">
        <f t="shared" si="50"/>
        <v>-0.97857438149122655</v>
      </c>
      <c r="M405" s="37">
        <f t="shared" si="51"/>
        <v>-0.37164281753477307</v>
      </c>
    </row>
    <row r="406" spans="1:13" x14ac:dyDescent="0.2">
      <c r="A406" s="17"/>
      <c r="B406" s="43" t="s">
        <v>165</v>
      </c>
      <c r="C406" s="17" t="s">
        <v>166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47"/>
        <v>0</v>
      </c>
      <c r="J406" s="18">
        <f t="shared" si="48"/>
        <v>0</v>
      </c>
      <c r="K406" s="37" t="str">
        <f t="shared" si="49"/>
        <v>NA</v>
      </c>
      <c r="L406" s="37" t="str">
        <f t="shared" si="50"/>
        <v>NA</v>
      </c>
      <c r="M406" s="37" t="str">
        <f t="shared" si="51"/>
        <v>NA</v>
      </c>
    </row>
    <row r="407" spans="1:13" x14ac:dyDescent="0.2">
      <c r="A407" s="17"/>
      <c r="B407" s="43" t="s">
        <v>274</v>
      </c>
      <c r="C407" s="17" t="s">
        <v>275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f t="shared" si="47"/>
        <v>0</v>
      </c>
      <c r="J407" s="18">
        <f t="shared" si="48"/>
        <v>0</v>
      </c>
      <c r="K407" s="37" t="str">
        <f t="shared" si="49"/>
        <v>NA</v>
      </c>
      <c r="L407" s="37" t="str">
        <f t="shared" si="50"/>
        <v>NA</v>
      </c>
      <c r="M407" s="37" t="str">
        <f t="shared" si="51"/>
        <v>NA</v>
      </c>
    </row>
    <row r="408" spans="1:13" x14ac:dyDescent="0.2">
      <c r="A408" s="17"/>
      <c r="B408" s="43" t="s">
        <v>175</v>
      </c>
      <c r="C408" s="17" t="s">
        <v>176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f t="shared" si="47"/>
        <v>0</v>
      </c>
      <c r="J408" s="18">
        <f t="shared" si="48"/>
        <v>0</v>
      </c>
      <c r="K408" s="37" t="str">
        <f t="shared" si="49"/>
        <v>NA</v>
      </c>
      <c r="L408" s="37" t="str">
        <f t="shared" si="50"/>
        <v>NA</v>
      </c>
      <c r="M408" s="37" t="str">
        <f t="shared" si="51"/>
        <v>NA</v>
      </c>
    </row>
    <row r="409" spans="1:13" x14ac:dyDescent="0.2">
      <c r="A409" s="17"/>
      <c r="B409" s="43" t="s">
        <v>179</v>
      </c>
      <c r="C409" s="17" t="s">
        <v>180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47"/>
        <v>0</v>
      </c>
      <c r="J409" s="18">
        <f t="shared" si="48"/>
        <v>0</v>
      </c>
      <c r="K409" s="37" t="str">
        <f t="shared" si="49"/>
        <v>NA</v>
      </c>
      <c r="L409" s="37" t="str">
        <f t="shared" si="50"/>
        <v>NA</v>
      </c>
      <c r="M409" s="37" t="str">
        <f t="shared" si="51"/>
        <v>NA</v>
      </c>
    </row>
    <row r="410" spans="1:13" x14ac:dyDescent="0.2">
      <c r="A410" s="17"/>
      <c r="B410" s="43" t="s">
        <v>185</v>
      </c>
      <c r="C410" s="17" t="s">
        <v>186</v>
      </c>
      <c r="D410" s="18">
        <v>0</v>
      </c>
      <c r="E410" s="18">
        <v>0</v>
      </c>
      <c r="F410" s="18">
        <v>0</v>
      </c>
      <c r="G410" s="18">
        <v>0</v>
      </c>
      <c r="H410" s="18">
        <v>0</v>
      </c>
      <c r="I410" s="18">
        <f t="shared" si="47"/>
        <v>0</v>
      </c>
      <c r="J410" s="18">
        <f t="shared" si="48"/>
        <v>0</v>
      </c>
      <c r="K410" s="37" t="str">
        <f t="shared" si="49"/>
        <v>NA</v>
      </c>
      <c r="L410" s="37" t="str">
        <f t="shared" si="50"/>
        <v>NA</v>
      </c>
      <c r="M410" s="37" t="str">
        <f t="shared" si="51"/>
        <v>NA</v>
      </c>
    </row>
    <row r="411" spans="1:13" x14ac:dyDescent="0.2">
      <c r="A411" s="17"/>
      <c r="B411" s="43" t="s">
        <v>189</v>
      </c>
      <c r="C411" s="17" t="s">
        <v>190</v>
      </c>
      <c r="D411" s="18">
        <v>0</v>
      </c>
      <c r="E411" s="18">
        <v>0</v>
      </c>
      <c r="F411" s="18">
        <v>0</v>
      </c>
      <c r="G411" s="18">
        <v>0</v>
      </c>
      <c r="H411" s="18">
        <v>45</v>
      </c>
      <c r="I411" s="18">
        <f t="shared" ref="I411:I483" si="52">SUM(G411:H411)</f>
        <v>45</v>
      </c>
      <c r="J411" s="18">
        <f t="shared" ref="J411:J483" si="53">E411-I411</f>
        <v>-45</v>
      </c>
      <c r="K411" s="37" t="str">
        <f t="shared" ref="K411:K483" si="54">IF(E411=0,"NA",J411/E411)</f>
        <v>NA</v>
      </c>
      <c r="L411" s="37" t="str">
        <f t="shared" ref="L411:L483" si="55">IF(E411=0,"NA",(  ( F411 - (E411/$L$6)) / (E411/$L$6)))</f>
        <v>NA</v>
      </c>
      <c r="M411" s="37" t="str">
        <f t="shared" ref="M411:M483" si="56">IF(E411=0,"NA",(  ( G411 - ($M$6*(E411/12))) / ($M$6*(E411/12))))</f>
        <v>NA</v>
      </c>
    </row>
    <row r="412" spans="1:13" x14ac:dyDescent="0.2">
      <c r="A412" s="17"/>
      <c r="B412" s="43" t="s">
        <v>191</v>
      </c>
      <c r="C412" s="17" t="s">
        <v>192</v>
      </c>
      <c r="D412" s="18">
        <v>0</v>
      </c>
      <c r="E412" s="18">
        <v>7500</v>
      </c>
      <c r="F412" s="18">
        <v>2488</v>
      </c>
      <c r="G412" s="18">
        <v>7485.68</v>
      </c>
      <c r="H412" s="18">
        <v>0</v>
      </c>
      <c r="I412" s="18">
        <f t="shared" si="52"/>
        <v>7485.68</v>
      </c>
      <c r="J412" s="18">
        <f t="shared" si="53"/>
        <v>14.319999999999709</v>
      </c>
      <c r="K412" s="37">
        <f t="shared" si="54"/>
        <v>1.9093333333332946E-3</v>
      </c>
      <c r="L412" s="37">
        <f t="shared" si="55"/>
        <v>-0.66826666666666668</v>
      </c>
      <c r="M412" s="37">
        <f t="shared" si="56"/>
        <v>8.882618181818186E-2</v>
      </c>
    </row>
    <row r="413" spans="1:13" x14ac:dyDescent="0.2">
      <c r="A413" s="17"/>
      <c r="B413" s="43" t="s">
        <v>193</v>
      </c>
      <c r="C413" s="17" t="s">
        <v>194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52"/>
        <v>0</v>
      </c>
      <c r="J413" s="18">
        <f t="shared" si="53"/>
        <v>0</v>
      </c>
      <c r="K413" s="37" t="str">
        <f t="shared" si="54"/>
        <v>NA</v>
      </c>
      <c r="L413" s="37" t="str">
        <f t="shared" si="55"/>
        <v>NA</v>
      </c>
      <c r="M413" s="37" t="str">
        <f t="shared" si="56"/>
        <v>NA</v>
      </c>
    </row>
    <row r="414" spans="1:13" x14ac:dyDescent="0.2">
      <c r="A414" s="17"/>
      <c r="B414" s="43" t="s">
        <v>195</v>
      </c>
      <c r="C414" s="17" t="s">
        <v>196</v>
      </c>
      <c r="D414" s="18">
        <v>0</v>
      </c>
      <c r="E414" s="18">
        <v>0</v>
      </c>
      <c r="F414" s="18">
        <v>0</v>
      </c>
      <c r="G414" s="18">
        <v>0</v>
      </c>
      <c r="H414" s="18">
        <v>2910</v>
      </c>
      <c r="I414" s="18">
        <f t="shared" si="52"/>
        <v>2910</v>
      </c>
      <c r="J414" s="18">
        <f t="shared" si="53"/>
        <v>-2910</v>
      </c>
      <c r="K414" s="37" t="str">
        <f t="shared" si="54"/>
        <v>NA</v>
      </c>
      <c r="L414" s="37" t="str">
        <f t="shared" si="55"/>
        <v>NA</v>
      </c>
      <c r="M414" s="37" t="str">
        <f t="shared" si="56"/>
        <v>NA</v>
      </c>
    </row>
    <row r="415" spans="1:13" x14ac:dyDescent="0.2">
      <c r="A415" s="17"/>
      <c r="B415" s="43" t="s">
        <v>197</v>
      </c>
      <c r="C415" s="17" t="s">
        <v>198</v>
      </c>
      <c r="D415" s="18">
        <v>0</v>
      </c>
      <c r="E415" s="18">
        <v>1122880</v>
      </c>
      <c r="F415" s="18">
        <v>0</v>
      </c>
      <c r="G415" s="18">
        <v>6521.4</v>
      </c>
      <c r="H415" s="18">
        <v>0</v>
      </c>
      <c r="I415" s="18">
        <f t="shared" si="52"/>
        <v>6521.4</v>
      </c>
      <c r="J415" s="18">
        <f t="shared" si="53"/>
        <v>1116358.6000000001</v>
      </c>
      <c r="K415" s="37">
        <f t="shared" si="54"/>
        <v>0.9941922556283842</v>
      </c>
      <c r="L415" s="37">
        <f t="shared" si="55"/>
        <v>-1</v>
      </c>
      <c r="M415" s="37">
        <f t="shared" si="56"/>
        <v>-0.99366427886732811</v>
      </c>
    </row>
    <row r="416" spans="1:13" x14ac:dyDescent="0.2">
      <c r="A416" s="17"/>
      <c r="B416" s="43" t="s">
        <v>199</v>
      </c>
      <c r="C416" s="17" t="s">
        <v>200</v>
      </c>
      <c r="D416" s="18">
        <v>0</v>
      </c>
      <c r="E416" s="18">
        <v>1015443.41</v>
      </c>
      <c r="F416" s="18">
        <v>0</v>
      </c>
      <c r="G416" s="18">
        <v>0</v>
      </c>
      <c r="H416" s="18">
        <v>0</v>
      </c>
      <c r="I416" s="18">
        <f t="shared" si="52"/>
        <v>0</v>
      </c>
      <c r="J416" s="18">
        <f t="shared" si="53"/>
        <v>1015443.41</v>
      </c>
      <c r="K416" s="37">
        <f t="shared" si="54"/>
        <v>1</v>
      </c>
      <c r="L416" s="37">
        <f t="shared" si="55"/>
        <v>-1</v>
      </c>
      <c r="M416" s="37">
        <f t="shared" si="56"/>
        <v>-1</v>
      </c>
    </row>
    <row r="417" spans="1:13" x14ac:dyDescent="0.2">
      <c r="A417" s="17"/>
      <c r="B417" s="43" t="s">
        <v>205</v>
      </c>
      <c r="C417" s="17" t="s">
        <v>206</v>
      </c>
      <c r="D417" s="18">
        <v>0</v>
      </c>
      <c r="E417" s="18">
        <v>0</v>
      </c>
      <c r="F417" s="18">
        <v>0</v>
      </c>
      <c r="G417" s="18">
        <v>0</v>
      </c>
      <c r="H417" s="18">
        <v>0</v>
      </c>
      <c r="I417" s="18">
        <f t="shared" si="52"/>
        <v>0</v>
      </c>
      <c r="J417" s="18">
        <f t="shared" si="53"/>
        <v>0</v>
      </c>
      <c r="K417" s="37" t="str">
        <f t="shared" si="54"/>
        <v>NA</v>
      </c>
      <c r="L417" s="37" t="str">
        <f t="shared" si="55"/>
        <v>NA</v>
      </c>
      <c r="M417" s="37" t="str">
        <f t="shared" si="56"/>
        <v>NA</v>
      </c>
    </row>
    <row r="418" spans="1:13" x14ac:dyDescent="0.2">
      <c r="A418" s="17"/>
      <c r="B418" s="43" t="s">
        <v>209</v>
      </c>
      <c r="C418" s="17" t="s">
        <v>210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f t="shared" si="52"/>
        <v>0</v>
      </c>
      <c r="J418" s="18">
        <f t="shared" si="53"/>
        <v>0</v>
      </c>
      <c r="K418" s="37" t="str">
        <f t="shared" si="54"/>
        <v>NA</v>
      </c>
      <c r="L418" s="37" t="str">
        <f t="shared" si="55"/>
        <v>NA</v>
      </c>
      <c r="M418" s="37" t="str">
        <f t="shared" si="56"/>
        <v>NA</v>
      </c>
    </row>
    <row r="419" spans="1:13" x14ac:dyDescent="0.2">
      <c r="A419" s="17"/>
      <c r="B419" s="43" t="s">
        <v>215</v>
      </c>
      <c r="C419" s="17" t="s">
        <v>216</v>
      </c>
      <c r="D419" s="18">
        <v>0</v>
      </c>
      <c r="E419" s="18">
        <v>-500</v>
      </c>
      <c r="F419" s="18">
        <v>0</v>
      </c>
      <c r="G419" s="18">
        <v>0</v>
      </c>
      <c r="H419" s="18">
        <v>0</v>
      </c>
      <c r="I419" s="18">
        <f t="shared" si="52"/>
        <v>0</v>
      </c>
      <c r="J419" s="18">
        <f t="shared" si="53"/>
        <v>-500</v>
      </c>
      <c r="K419" s="37">
        <f t="shared" si="54"/>
        <v>1</v>
      </c>
      <c r="L419" s="37">
        <f t="shared" si="55"/>
        <v>-1</v>
      </c>
      <c r="M419" s="37">
        <f t="shared" si="56"/>
        <v>-1</v>
      </c>
    </row>
    <row r="420" spans="1:13" x14ac:dyDescent="0.2">
      <c r="A420" s="17"/>
      <c r="B420" s="43" t="s">
        <v>217</v>
      </c>
      <c r="C420" s="17" t="s">
        <v>218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2"/>
        <v>0</v>
      </c>
      <c r="J420" s="18">
        <f t="shared" si="53"/>
        <v>0</v>
      </c>
      <c r="K420" s="37" t="str">
        <f t="shared" si="54"/>
        <v>NA</v>
      </c>
      <c r="L420" s="37" t="str">
        <f t="shared" si="55"/>
        <v>NA</v>
      </c>
      <c r="M420" s="37" t="str">
        <f t="shared" si="56"/>
        <v>NA</v>
      </c>
    </row>
    <row r="421" spans="1:13" x14ac:dyDescent="0.2">
      <c r="A421" s="74" t="s">
        <v>402</v>
      </c>
      <c r="B421" s="75"/>
      <c r="C421" s="74"/>
      <c r="D421" s="59">
        <v>667088.79999999993</v>
      </c>
      <c r="E421" s="59">
        <v>2319534.35</v>
      </c>
      <c r="F421" s="59">
        <v>16700.370000000003</v>
      </c>
      <c r="G421" s="59">
        <v>197039.59999999998</v>
      </c>
      <c r="H421" s="59">
        <v>2955</v>
      </c>
      <c r="I421" s="59">
        <f t="shared" si="52"/>
        <v>199994.59999999998</v>
      </c>
      <c r="J421" s="59">
        <f t="shared" si="53"/>
        <v>2119539.75</v>
      </c>
      <c r="K421" s="60">
        <f t="shared" si="54"/>
        <v>0.91377812533795844</v>
      </c>
      <c r="L421" s="60">
        <f t="shared" si="55"/>
        <v>-0.99280011955847947</v>
      </c>
      <c r="M421" s="60">
        <f t="shared" si="56"/>
        <v>-0.90732955047245112</v>
      </c>
    </row>
    <row r="422" spans="1:13" x14ac:dyDescent="0.2">
      <c r="A422" s="17" t="s">
        <v>403</v>
      </c>
      <c r="B422" s="43" t="s">
        <v>127</v>
      </c>
      <c r="C422" s="17" t="s">
        <v>128</v>
      </c>
      <c r="D422" s="18">
        <v>0</v>
      </c>
      <c r="E422" s="18">
        <v>0</v>
      </c>
      <c r="F422" s="18">
        <v>0</v>
      </c>
      <c r="G422" s="18">
        <v>0</v>
      </c>
      <c r="H422" s="18">
        <v>0</v>
      </c>
      <c r="I422" s="18">
        <f t="shared" si="52"/>
        <v>0</v>
      </c>
      <c r="J422" s="18">
        <f t="shared" si="53"/>
        <v>0</v>
      </c>
      <c r="K422" s="37" t="str">
        <f t="shared" si="54"/>
        <v>NA</v>
      </c>
      <c r="L422" s="37" t="str">
        <f t="shared" si="55"/>
        <v>NA</v>
      </c>
      <c r="M422" s="37" t="str">
        <f t="shared" si="56"/>
        <v>NA</v>
      </c>
    </row>
    <row r="423" spans="1:13" x14ac:dyDescent="0.2">
      <c r="A423" s="17"/>
      <c r="B423" s="43" t="s">
        <v>434</v>
      </c>
      <c r="C423" s="17" t="s">
        <v>435</v>
      </c>
      <c r="D423" s="18">
        <v>14969725</v>
      </c>
      <c r="E423" s="18">
        <v>3602297</v>
      </c>
      <c r="F423" s="18">
        <v>0</v>
      </c>
      <c r="G423" s="18">
        <v>0</v>
      </c>
      <c r="H423" s="18">
        <v>0</v>
      </c>
      <c r="I423" s="18">
        <f t="shared" si="52"/>
        <v>0</v>
      </c>
      <c r="J423" s="18">
        <f t="shared" si="53"/>
        <v>3602297</v>
      </c>
      <c r="K423" s="37">
        <f t="shared" si="54"/>
        <v>1</v>
      </c>
      <c r="L423" s="37">
        <f t="shared" si="55"/>
        <v>-1</v>
      </c>
      <c r="M423" s="37">
        <f t="shared" si="56"/>
        <v>-1</v>
      </c>
    </row>
    <row r="424" spans="1:13" x14ac:dyDescent="0.2">
      <c r="A424" s="17"/>
      <c r="B424" s="43" t="s">
        <v>141</v>
      </c>
      <c r="C424" s="17" t="s">
        <v>142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52"/>
        <v>0</v>
      </c>
      <c r="J424" s="18">
        <f t="shared" si="53"/>
        <v>0</v>
      </c>
      <c r="K424" s="37" t="str">
        <f t="shared" si="54"/>
        <v>NA</v>
      </c>
      <c r="L424" s="37" t="str">
        <f t="shared" si="55"/>
        <v>NA</v>
      </c>
      <c r="M424" s="37" t="str">
        <f t="shared" si="56"/>
        <v>NA</v>
      </c>
    </row>
    <row r="425" spans="1:13" x14ac:dyDescent="0.2">
      <c r="A425" s="17"/>
      <c r="B425" s="43" t="s">
        <v>143</v>
      </c>
      <c r="C425" s="17" t="s">
        <v>144</v>
      </c>
      <c r="D425" s="18">
        <v>3150000</v>
      </c>
      <c r="E425" s="18">
        <v>5757984.1399999997</v>
      </c>
      <c r="F425" s="18">
        <v>0</v>
      </c>
      <c r="G425" s="18">
        <v>0</v>
      </c>
      <c r="H425" s="18">
        <v>0</v>
      </c>
      <c r="I425" s="18">
        <f t="shared" si="52"/>
        <v>0</v>
      </c>
      <c r="J425" s="18">
        <f t="shared" si="53"/>
        <v>5757984.1399999997</v>
      </c>
      <c r="K425" s="37">
        <f t="shared" si="54"/>
        <v>1</v>
      </c>
      <c r="L425" s="37">
        <f t="shared" si="55"/>
        <v>-1</v>
      </c>
      <c r="M425" s="37">
        <f t="shared" si="56"/>
        <v>-1</v>
      </c>
    </row>
    <row r="426" spans="1:13" x14ac:dyDescent="0.2">
      <c r="A426" s="17"/>
      <c r="B426" s="43" t="s">
        <v>149</v>
      </c>
      <c r="C426" s="17" t="s">
        <v>150</v>
      </c>
      <c r="D426" s="18">
        <v>305000</v>
      </c>
      <c r="E426" s="18">
        <v>158760</v>
      </c>
      <c r="F426" s="18">
        <v>0</v>
      </c>
      <c r="G426" s="18">
        <v>0</v>
      </c>
      <c r="H426" s="18">
        <v>0</v>
      </c>
      <c r="I426" s="18">
        <f t="shared" si="52"/>
        <v>0</v>
      </c>
      <c r="J426" s="18">
        <f t="shared" si="53"/>
        <v>158760</v>
      </c>
      <c r="K426" s="37">
        <f t="shared" si="54"/>
        <v>1</v>
      </c>
      <c r="L426" s="37">
        <f t="shared" si="55"/>
        <v>-1</v>
      </c>
      <c r="M426" s="37">
        <f t="shared" si="56"/>
        <v>-1</v>
      </c>
    </row>
    <row r="427" spans="1:13" x14ac:dyDescent="0.2">
      <c r="A427" s="17"/>
      <c r="B427" s="43" t="s">
        <v>436</v>
      </c>
      <c r="C427" s="17" t="s">
        <v>437</v>
      </c>
      <c r="F427" s="18">
        <v>0</v>
      </c>
      <c r="G427" s="18">
        <v>0</v>
      </c>
      <c r="H427" s="18">
        <v>0</v>
      </c>
      <c r="I427" s="18">
        <f t="shared" si="52"/>
        <v>0</v>
      </c>
      <c r="J427" s="18">
        <f t="shared" si="53"/>
        <v>0</v>
      </c>
      <c r="K427" s="37" t="str">
        <f t="shared" si="54"/>
        <v>NA</v>
      </c>
      <c r="L427" s="37" t="str">
        <f t="shared" si="55"/>
        <v>NA</v>
      </c>
      <c r="M427" s="37" t="str">
        <f t="shared" si="56"/>
        <v>NA</v>
      </c>
    </row>
    <row r="428" spans="1:13" x14ac:dyDescent="0.2">
      <c r="A428" s="17"/>
      <c r="B428" s="43" t="s">
        <v>151</v>
      </c>
      <c r="C428" s="17" t="s">
        <v>152</v>
      </c>
      <c r="D428" s="18">
        <v>283781</v>
      </c>
      <c r="E428" s="18">
        <v>189572</v>
      </c>
      <c r="F428" s="18">
        <v>0</v>
      </c>
      <c r="G428" s="18">
        <v>0</v>
      </c>
      <c r="H428" s="18">
        <v>0</v>
      </c>
      <c r="I428" s="18">
        <f t="shared" si="52"/>
        <v>0</v>
      </c>
      <c r="J428" s="18">
        <f t="shared" si="53"/>
        <v>189572</v>
      </c>
      <c r="K428" s="37">
        <f t="shared" si="54"/>
        <v>1</v>
      </c>
      <c r="L428" s="37">
        <f t="shared" si="55"/>
        <v>-1</v>
      </c>
      <c r="M428" s="37">
        <f t="shared" si="56"/>
        <v>-1</v>
      </c>
    </row>
    <row r="429" spans="1:13" x14ac:dyDescent="0.2">
      <c r="A429" s="17"/>
      <c r="B429" s="43" t="s">
        <v>155</v>
      </c>
      <c r="C429" s="17" t="s">
        <v>156</v>
      </c>
      <c r="D429" s="18">
        <v>0</v>
      </c>
      <c r="E429" s="18">
        <v>0</v>
      </c>
      <c r="F429" s="18">
        <v>0</v>
      </c>
      <c r="G429" s="18">
        <v>0</v>
      </c>
      <c r="H429" s="18">
        <v>0</v>
      </c>
      <c r="I429" s="18">
        <f t="shared" si="52"/>
        <v>0</v>
      </c>
      <c r="J429" s="18">
        <f t="shared" si="53"/>
        <v>0</v>
      </c>
      <c r="K429" s="37" t="str">
        <f t="shared" si="54"/>
        <v>NA</v>
      </c>
      <c r="L429" s="37" t="str">
        <f t="shared" si="55"/>
        <v>NA</v>
      </c>
      <c r="M429" s="37" t="str">
        <f t="shared" si="56"/>
        <v>NA</v>
      </c>
    </row>
    <row r="430" spans="1:13" x14ac:dyDescent="0.2">
      <c r="A430" s="17"/>
      <c r="B430" s="43" t="s">
        <v>163</v>
      </c>
      <c r="C430" s="17" t="s">
        <v>164</v>
      </c>
      <c r="D430" s="18">
        <v>119446</v>
      </c>
      <c r="E430" s="18">
        <v>278798.14</v>
      </c>
      <c r="F430" s="18">
        <v>0</v>
      </c>
      <c r="G430" s="18">
        <v>0</v>
      </c>
      <c r="H430" s="18">
        <v>0</v>
      </c>
      <c r="I430" s="18">
        <f t="shared" si="52"/>
        <v>0</v>
      </c>
      <c r="J430" s="18">
        <f t="shared" si="53"/>
        <v>278798.14</v>
      </c>
      <c r="K430" s="37">
        <f t="shared" si="54"/>
        <v>1</v>
      </c>
      <c r="L430" s="37">
        <f t="shared" si="55"/>
        <v>-1</v>
      </c>
      <c r="M430" s="37">
        <f t="shared" si="56"/>
        <v>-1</v>
      </c>
    </row>
    <row r="431" spans="1:13" x14ac:dyDescent="0.2">
      <c r="A431" s="17"/>
      <c r="B431" s="43" t="s">
        <v>165</v>
      </c>
      <c r="C431" s="17" t="s">
        <v>166</v>
      </c>
      <c r="D431" s="18">
        <v>26102645</v>
      </c>
      <c r="E431" s="18">
        <v>380972.82</v>
      </c>
      <c r="F431" s="18">
        <v>0</v>
      </c>
      <c r="G431" s="18">
        <v>119762.66</v>
      </c>
      <c r="H431" s="18">
        <v>4263.2299999999996</v>
      </c>
      <c r="I431" s="18">
        <f t="shared" si="52"/>
        <v>124025.89</v>
      </c>
      <c r="J431" s="18">
        <f t="shared" si="53"/>
        <v>256946.93</v>
      </c>
      <c r="K431" s="37">
        <f t="shared" si="54"/>
        <v>0.67444950534791426</v>
      </c>
      <c r="L431" s="37">
        <f t="shared" si="55"/>
        <v>-1</v>
      </c>
      <c r="M431" s="37">
        <f t="shared" si="56"/>
        <v>-0.65706169131578851</v>
      </c>
    </row>
    <row r="432" spans="1:13" x14ac:dyDescent="0.2">
      <c r="A432" s="17"/>
      <c r="B432" s="43" t="s">
        <v>191</v>
      </c>
      <c r="C432" s="17" t="s">
        <v>192</v>
      </c>
      <c r="D432" s="18">
        <v>0</v>
      </c>
      <c r="E432" s="18">
        <v>0</v>
      </c>
      <c r="F432" s="18">
        <v>0</v>
      </c>
      <c r="G432" s="18">
        <v>0</v>
      </c>
      <c r="H432" s="18">
        <v>0</v>
      </c>
      <c r="I432" s="18">
        <f t="shared" si="52"/>
        <v>0</v>
      </c>
      <c r="J432" s="18">
        <f t="shared" si="53"/>
        <v>0</v>
      </c>
      <c r="K432" s="37" t="str">
        <f t="shared" si="54"/>
        <v>NA</v>
      </c>
      <c r="L432" s="37" t="str">
        <f t="shared" si="55"/>
        <v>NA</v>
      </c>
      <c r="M432" s="37" t="str">
        <f t="shared" si="56"/>
        <v>NA</v>
      </c>
    </row>
    <row r="433" spans="1:13" x14ac:dyDescent="0.2">
      <c r="A433" s="17"/>
      <c r="B433" s="43" t="s">
        <v>197</v>
      </c>
      <c r="C433" s="17" t="s">
        <v>198</v>
      </c>
      <c r="D433" s="18">
        <v>1296450</v>
      </c>
      <c r="E433" s="18">
        <v>1517208</v>
      </c>
      <c r="F433" s="18">
        <v>0</v>
      </c>
      <c r="G433" s="18">
        <v>0</v>
      </c>
      <c r="H433" s="18">
        <v>0</v>
      </c>
      <c r="I433" s="18">
        <f t="shared" si="52"/>
        <v>0</v>
      </c>
      <c r="J433" s="18">
        <f t="shared" si="53"/>
        <v>1517208</v>
      </c>
      <c r="K433" s="37">
        <f t="shared" si="54"/>
        <v>1</v>
      </c>
      <c r="L433" s="37">
        <f t="shared" si="55"/>
        <v>-1</v>
      </c>
      <c r="M433" s="37">
        <f t="shared" si="56"/>
        <v>-1</v>
      </c>
    </row>
    <row r="434" spans="1:13" x14ac:dyDescent="0.2">
      <c r="A434" s="17"/>
      <c r="B434" s="43" t="s">
        <v>438</v>
      </c>
      <c r="C434" s="17" t="s">
        <v>439</v>
      </c>
      <c r="D434" s="18">
        <v>6709293</v>
      </c>
      <c r="E434" s="18">
        <v>7206318</v>
      </c>
      <c r="F434" s="18">
        <v>0</v>
      </c>
      <c r="G434" s="18">
        <v>1982568.0000000002</v>
      </c>
      <c r="H434" s="18">
        <v>0</v>
      </c>
      <c r="I434" s="18">
        <f t="shared" si="52"/>
        <v>1982568.0000000002</v>
      </c>
      <c r="J434" s="18">
        <f t="shared" si="53"/>
        <v>5223750</v>
      </c>
      <c r="K434" s="37">
        <f t="shared" si="54"/>
        <v>0.72488474696786898</v>
      </c>
      <c r="L434" s="37">
        <f t="shared" si="55"/>
        <v>-1</v>
      </c>
      <c r="M434" s="37">
        <f t="shared" si="56"/>
        <v>-0.69987426941949349</v>
      </c>
    </row>
    <row r="435" spans="1:13" x14ac:dyDescent="0.2">
      <c r="A435" s="17"/>
      <c r="B435" s="43" t="s">
        <v>440</v>
      </c>
      <c r="C435" s="17" t="s">
        <v>441</v>
      </c>
      <c r="D435" s="18">
        <v>0</v>
      </c>
      <c r="E435" s="18">
        <v>0</v>
      </c>
      <c r="F435" s="18">
        <v>0</v>
      </c>
      <c r="G435" s="18">
        <v>0</v>
      </c>
      <c r="H435" s="18">
        <v>0</v>
      </c>
      <c r="I435" s="18">
        <f t="shared" si="52"/>
        <v>0</v>
      </c>
      <c r="J435" s="18">
        <f t="shared" si="53"/>
        <v>0</v>
      </c>
      <c r="K435" s="37" t="str">
        <f t="shared" si="54"/>
        <v>NA</v>
      </c>
      <c r="L435" s="37" t="str">
        <f t="shared" si="55"/>
        <v>NA</v>
      </c>
      <c r="M435" s="37" t="str">
        <f t="shared" si="56"/>
        <v>NA</v>
      </c>
    </row>
    <row r="436" spans="1:13" x14ac:dyDescent="0.2">
      <c r="A436" s="17"/>
      <c r="B436" s="43" t="s">
        <v>209</v>
      </c>
      <c r="C436" s="17" t="s">
        <v>210</v>
      </c>
      <c r="D436" s="18">
        <v>0</v>
      </c>
      <c r="E436" s="18">
        <v>6395</v>
      </c>
      <c r="F436" s="18">
        <v>0</v>
      </c>
      <c r="G436" s="18">
        <v>0</v>
      </c>
      <c r="H436" s="18">
        <v>0</v>
      </c>
      <c r="I436" s="18">
        <f t="shared" si="52"/>
        <v>0</v>
      </c>
      <c r="J436" s="18">
        <f t="shared" si="53"/>
        <v>6395</v>
      </c>
      <c r="K436" s="37">
        <f t="shared" si="54"/>
        <v>1</v>
      </c>
      <c r="L436" s="37">
        <f t="shared" si="55"/>
        <v>-1</v>
      </c>
      <c r="M436" s="37">
        <f t="shared" si="56"/>
        <v>-1</v>
      </c>
    </row>
    <row r="437" spans="1:13" x14ac:dyDescent="0.2">
      <c r="A437" s="17"/>
      <c r="B437" s="43" t="s">
        <v>211</v>
      </c>
      <c r="C437" s="17" t="s">
        <v>212</v>
      </c>
      <c r="D437" s="18">
        <v>810801</v>
      </c>
      <c r="E437" s="18">
        <v>2572610</v>
      </c>
      <c r="F437" s="18">
        <v>0</v>
      </c>
      <c r="G437" s="18">
        <v>0</v>
      </c>
      <c r="H437" s="18">
        <v>0</v>
      </c>
      <c r="I437" s="18">
        <f t="shared" si="52"/>
        <v>0</v>
      </c>
      <c r="J437" s="18">
        <f t="shared" si="53"/>
        <v>2572610</v>
      </c>
      <c r="K437" s="37">
        <f t="shared" si="54"/>
        <v>1</v>
      </c>
      <c r="L437" s="37">
        <f t="shared" si="55"/>
        <v>-1</v>
      </c>
      <c r="M437" s="37">
        <f t="shared" si="56"/>
        <v>-1</v>
      </c>
    </row>
    <row r="438" spans="1:13" x14ac:dyDescent="0.2">
      <c r="A438" s="74" t="s">
        <v>404</v>
      </c>
      <c r="B438" s="75"/>
      <c r="C438" s="74"/>
      <c r="D438" s="59">
        <v>53747141</v>
      </c>
      <c r="E438" s="59">
        <v>21670915.100000001</v>
      </c>
      <c r="F438" s="59">
        <v>0</v>
      </c>
      <c r="G438" s="59">
        <v>2102330.66</v>
      </c>
      <c r="H438" s="59">
        <v>4263.2299999999996</v>
      </c>
      <c r="I438" s="59">
        <f t="shared" si="52"/>
        <v>2106593.89</v>
      </c>
      <c r="J438" s="59">
        <f t="shared" si="53"/>
        <v>19564321.210000001</v>
      </c>
      <c r="K438" s="60">
        <f t="shared" si="54"/>
        <v>0.90279165045503773</v>
      </c>
      <c r="L438" s="60">
        <f t="shared" si="55"/>
        <v>-1</v>
      </c>
      <c r="M438" s="60">
        <f t="shared" si="56"/>
        <v>-0.89416913782792173</v>
      </c>
    </row>
    <row r="439" spans="1:13" x14ac:dyDescent="0.2">
      <c r="A439" s="17" t="s">
        <v>405</v>
      </c>
      <c r="B439" s="43" t="s">
        <v>141</v>
      </c>
      <c r="C439" s="17" t="s">
        <v>142</v>
      </c>
      <c r="D439" s="18">
        <v>125000</v>
      </c>
      <c r="E439" s="18">
        <v>125000</v>
      </c>
      <c r="F439" s="18">
        <v>15834.95</v>
      </c>
      <c r="G439" s="18">
        <v>600022.76</v>
      </c>
      <c r="H439" s="18">
        <v>0</v>
      </c>
      <c r="I439" s="18">
        <f t="shared" si="52"/>
        <v>600022.76</v>
      </c>
      <c r="J439" s="18">
        <f t="shared" si="53"/>
        <v>-475022.76</v>
      </c>
      <c r="K439" s="37">
        <f t="shared" si="54"/>
        <v>-3.8001820799999999</v>
      </c>
      <c r="L439" s="37">
        <f t="shared" si="55"/>
        <v>-0.8733204</v>
      </c>
      <c r="M439" s="37">
        <f t="shared" si="56"/>
        <v>4.2365622690909097</v>
      </c>
    </row>
    <row r="440" spans="1:13" x14ac:dyDescent="0.2">
      <c r="A440" s="17"/>
      <c r="B440" s="43" t="s">
        <v>143</v>
      </c>
      <c r="C440" s="17" t="s">
        <v>144</v>
      </c>
      <c r="D440" s="18">
        <v>0</v>
      </c>
      <c r="E440" s="18">
        <v>0</v>
      </c>
      <c r="F440" s="18">
        <v>0</v>
      </c>
      <c r="G440" s="18">
        <v>-1710</v>
      </c>
      <c r="H440" s="18">
        <v>0</v>
      </c>
      <c r="I440" s="18">
        <f t="shared" si="52"/>
        <v>-1710</v>
      </c>
      <c r="J440" s="18">
        <f t="shared" si="53"/>
        <v>1710</v>
      </c>
      <c r="K440" s="37" t="str">
        <f t="shared" si="54"/>
        <v>NA</v>
      </c>
      <c r="L440" s="37" t="str">
        <f t="shared" si="55"/>
        <v>NA</v>
      </c>
      <c r="M440" s="37" t="str">
        <f t="shared" si="56"/>
        <v>NA</v>
      </c>
    </row>
    <row r="441" spans="1:13" x14ac:dyDescent="0.2">
      <c r="A441" s="17"/>
      <c r="B441" s="43" t="s">
        <v>151</v>
      </c>
      <c r="C441" s="17" t="s">
        <v>152</v>
      </c>
      <c r="F441" s="18">
        <v>0</v>
      </c>
      <c r="G441" s="18">
        <v>0</v>
      </c>
      <c r="H441" s="18">
        <v>0</v>
      </c>
      <c r="I441" s="18">
        <f t="shared" si="52"/>
        <v>0</v>
      </c>
      <c r="J441" s="18">
        <f t="shared" si="53"/>
        <v>0</v>
      </c>
      <c r="K441" s="37" t="str">
        <f t="shared" si="54"/>
        <v>NA</v>
      </c>
      <c r="L441" s="37" t="str">
        <f t="shared" si="55"/>
        <v>NA</v>
      </c>
      <c r="M441" s="37" t="str">
        <f t="shared" si="56"/>
        <v>NA</v>
      </c>
    </row>
    <row r="442" spans="1:13" x14ac:dyDescent="0.2">
      <c r="A442" s="17"/>
      <c r="B442" s="43" t="s">
        <v>163</v>
      </c>
      <c r="C442" s="17" t="s">
        <v>164</v>
      </c>
      <c r="D442" s="18">
        <v>3313</v>
      </c>
      <c r="E442" s="18">
        <v>3313</v>
      </c>
      <c r="F442" s="18">
        <v>470.11</v>
      </c>
      <c r="G442" s="18">
        <v>18891.760000000002</v>
      </c>
      <c r="H442" s="18">
        <v>0</v>
      </c>
      <c r="I442" s="18">
        <f t="shared" si="52"/>
        <v>18891.760000000002</v>
      </c>
      <c r="J442" s="18">
        <f t="shared" si="53"/>
        <v>-15578.760000000002</v>
      </c>
      <c r="K442" s="37">
        <f t="shared" si="54"/>
        <v>-4.7023121038333846</v>
      </c>
      <c r="L442" s="37">
        <f t="shared" si="55"/>
        <v>-0.85810141865378808</v>
      </c>
      <c r="M442" s="37">
        <f t="shared" si="56"/>
        <v>5.2207041132727836</v>
      </c>
    </row>
    <row r="443" spans="1:13" x14ac:dyDescent="0.2">
      <c r="A443" s="17"/>
      <c r="B443" s="43" t="s">
        <v>165</v>
      </c>
      <c r="C443" s="17" t="s">
        <v>166</v>
      </c>
      <c r="D443" s="18">
        <v>430000</v>
      </c>
      <c r="E443" s="18">
        <v>670000</v>
      </c>
      <c r="F443" s="18">
        <v>22037</v>
      </c>
      <c r="G443" s="18">
        <v>635222.65</v>
      </c>
      <c r="H443" s="18">
        <v>2748</v>
      </c>
      <c r="I443" s="18">
        <f t="shared" si="52"/>
        <v>637970.65</v>
      </c>
      <c r="J443" s="18">
        <f t="shared" si="53"/>
        <v>32029.349999999977</v>
      </c>
      <c r="K443" s="37">
        <f t="shared" si="54"/>
        <v>4.7804999999999966E-2</v>
      </c>
      <c r="L443" s="37">
        <f t="shared" si="55"/>
        <v>-0.96710895522388063</v>
      </c>
      <c r="M443" s="37">
        <f t="shared" si="56"/>
        <v>3.4283826322930706E-2</v>
      </c>
    </row>
    <row r="444" spans="1:13" x14ac:dyDescent="0.2">
      <c r="A444" s="17"/>
      <c r="B444" s="43" t="s">
        <v>255</v>
      </c>
      <c r="C444" s="17" t="s">
        <v>256</v>
      </c>
      <c r="D444" s="18">
        <v>0</v>
      </c>
      <c r="E444" s="18">
        <v>0</v>
      </c>
      <c r="F444" s="18">
        <v>0</v>
      </c>
      <c r="G444" s="18">
        <v>0</v>
      </c>
      <c r="H444" s="18">
        <v>0</v>
      </c>
      <c r="I444" s="18">
        <f t="shared" si="52"/>
        <v>0</v>
      </c>
      <c r="J444" s="18">
        <f t="shared" si="53"/>
        <v>0</v>
      </c>
      <c r="K444" s="37" t="str">
        <f t="shared" si="54"/>
        <v>NA</v>
      </c>
      <c r="L444" s="37" t="str">
        <f t="shared" si="55"/>
        <v>NA</v>
      </c>
      <c r="M444" s="37" t="str">
        <f t="shared" si="56"/>
        <v>NA</v>
      </c>
    </row>
    <row r="445" spans="1:13" x14ac:dyDescent="0.2">
      <c r="A445" s="17"/>
      <c r="B445" s="43" t="s">
        <v>442</v>
      </c>
      <c r="C445" s="17" t="s">
        <v>443</v>
      </c>
      <c r="D445" s="18">
        <v>30000</v>
      </c>
      <c r="E445" s="18">
        <v>15000</v>
      </c>
      <c r="F445" s="18">
        <v>0</v>
      </c>
      <c r="G445" s="18">
        <v>0</v>
      </c>
      <c r="H445" s="18">
        <v>15000</v>
      </c>
      <c r="I445" s="18">
        <f t="shared" si="52"/>
        <v>15000</v>
      </c>
      <c r="J445" s="18">
        <f t="shared" si="53"/>
        <v>0</v>
      </c>
      <c r="K445" s="37">
        <f t="shared" si="54"/>
        <v>0</v>
      </c>
      <c r="L445" s="37">
        <f t="shared" si="55"/>
        <v>-1</v>
      </c>
      <c r="M445" s="37">
        <f t="shared" si="56"/>
        <v>-1</v>
      </c>
    </row>
    <row r="446" spans="1:13" x14ac:dyDescent="0.2">
      <c r="A446" s="17"/>
      <c r="B446" s="43" t="s">
        <v>235</v>
      </c>
      <c r="C446" s="17" t="s">
        <v>236</v>
      </c>
      <c r="D446" s="18">
        <v>50000</v>
      </c>
      <c r="E446" s="18">
        <v>0</v>
      </c>
      <c r="F446" s="18">
        <v>0</v>
      </c>
      <c r="G446" s="18">
        <v>0</v>
      </c>
      <c r="H446" s="18">
        <v>0</v>
      </c>
      <c r="I446" s="18">
        <f t="shared" si="52"/>
        <v>0</v>
      </c>
      <c r="J446" s="18">
        <f t="shared" si="53"/>
        <v>0</v>
      </c>
      <c r="K446" s="37" t="str">
        <f t="shared" si="54"/>
        <v>NA</v>
      </c>
      <c r="L446" s="37" t="str">
        <f t="shared" si="55"/>
        <v>NA</v>
      </c>
      <c r="M446" s="37" t="str">
        <f t="shared" si="56"/>
        <v>NA</v>
      </c>
    </row>
    <row r="447" spans="1:13" x14ac:dyDescent="0.2">
      <c r="A447" s="17"/>
      <c r="B447" s="43" t="s">
        <v>444</v>
      </c>
      <c r="C447" s="17" t="s">
        <v>445</v>
      </c>
      <c r="D447" s="18">
        <v>55000</v>
      </c>
      <c r="E447" s="18">
        <v>0</v>
      </c>
      <c r="F447" s="18">
        <v>0</v>
      </c>
      <c r="G447" s="18">
        <v>0</v>
      </c>
      <c r="H447" s="18">
        <v>4350</v>
      </c>
      <c r="I447" s="18">
        <f t="shared" si="52"/>
        <v>4350</v>
      </c>
      <c r="J447" s="18">
        <f t="shared" si="53"/>
        <v>-4350</v>
      </c>
      <c r="K447" s="37" t="str">
        <f t="shared" si="54"/>
        <v>NA</v>
      </c>
      <c r="L447" s="37" t="str">
        <f t="shared" si="55"/>
        <v>NA</v>
      </c>
      <c r="M447" s="37" t="str">
        <f t="shared" si="56"/>
        <v>NA</v>
      </c>
    </row>
    <row r="448" spans="1:13" x14ac:dyDescent="0.2">
      <c r="A448" s="17"/>
      <c r="B448" s="43" t="s">
        <v>446</v>
      </c>
      <c r="C448" s="17" t="s">
        <v>447</v>
      </c>
      <c r="D448" s="18">
        <v>20000</v>
      </c>
      <c r="E448" s="18">
        <v>25000</v>
      </c>
      <c r="F448" s="18">
        <v>1108.5</v>
      </c>
      <c r="G448" s="18">
        <v>19200.04</v>
      </c>
      <c r="H448" s="18">
        <v>1996</v>
      </c>
      <c r="I448" s="18">
        <f t="shared" si="52"/>
        <v>21196.04</v>
      </c>
      <c r="J448" s="18">
        <f t="shared" si="53"/>
        <v>3803.9599999999991</v>
      </c>
      <c r="K448" s="37">
        <f t="shared" si="54"/>
        <v>0.15215839999999997</v>
      </c>
      <c r="L448" s="37">
        <f t="shared" si="55"/>
        <v>-0.95565999999999995</v>
      </c>
      <c r="M448" s="37">
        <f t="shared" si="56"/>
        <v>-0.16218007272727272</v>
      </c>
    </row>
    <row r="449" spans="1:13" x14ac:dyDescent="0.2">
      <c r="A449" s="17"/>
      <c r="B449" s="43" t="s">
        <v>448</v>
      </c>
      <c r="C449" s="17" t="s">
        <v>449</v>
      </c>
      <c r="D449" s="18">
        <v>128000</v>
      </c>
      <c r="E449" s="18">
        <v>298000</v>
      </c>
      <c r="F449" s="18">
        <v>9539.94</v>
      </c>
      <c r="G449" s="18">
        <v>284047.7</v>
      </c>
      <c r="H449" s="18">
        <v>750</v>
      </c>
      <c r="I449" s="18">
        <f t="shared" si="52"/>
        <v>284797.7</v>
      </c>
      <c r="J449" s="18">
        <f t="shared" si="53"/>
        <v>13202.299999999988</v>
      </c>
      <c r="K449" s="37">
        <f t="shared" si="54"/>
        <v>4.4303020134228148E-2</v>
      </c>
      <c r="L449" s="37">
        <f t="shared" si="55"/>
        <v>-0.96798677852348991</v>
      </c>
      <c r="M449" s="37">
        <f t="shared" si="56"/>
        <v>3.9832946918853147E-2</v>
      </c>
    </row>
    <row r="450" spans="1:13" x14ac:dyDescent="0.2">
      <c r="A450" s="17"/>
      <c r="B450" s="43" t="s">
        <v>175</v>
      </c>
      <c r="C450" s="17" t="s">
        <v>176</v>
      </c>
      <c r="D450" s="18">
        <v>0</v>
      </c>
      <c r="E450" s="18">
        <v>0</v>
      </c>
      <c r="F450" s="18">
        <v>0</v>
      </c>
      <c r="G450" s="18">
        <v>0</v>
      </c>
      <c r="H450" s="18">
        <v>0</v>
      </c>
      <c r="I450" s="18">
        <f t="shared" si="52"/>
        <v>0</v>
      </c>
      <c r="J450" s="18">
        <f t="shared" si="53"/>
        <v>0</v>
      </c>
      <c r="K450" s="37" t="str">
        <f t="shared" si="54"/>
        <v>NA</v>
      </c>
      <c r="L450" s="37" t="str">
        <f t="shared" si="55"/>
        <v>NA</v>
      </c>
      <c r="M450" s="37" t="str">
        <f t="shared" si="56"/>
        <v>NA</v>
      </c>
    </row>
    <row r="451" spans="1:13" x14ac:dyDescent="0.2">
      <c r="A451" s="17"/>
      <c r="B451" s="43" t="s">
        <v>243</v>
      </c>
      <c r="C451" s="17" t="s">
        <v>244</v>
      </c>
      <c r="D451" s="18">
        <v>0</v>
      </c>
      <c r="E451" s="18">
        <v>0</v>
      </c>
      <c r="F451" s="18">
        <v>0</v>
      </c>
      <c r="G451" s="18">
        <v>0</v>
      </c>
      <c r="H451" s="18">
        <v>0</v>
      </c>
      <c r="I451" s="18">
        <f t="shared" si="52"/>
        <v>0</v>
      </c>
      <c r="J451" s="18">
        <f t="shared" si="53"/>
        <v>0</v>
      </c>
      <c r="K451" s="37" t="str">
        <f t="shared" si="54"/>
        <v>NA</v>
      </c>
      <c r="L451" s="37" t="str">
        <f t="shared" si="55"/>
        <v>NA</v>
      </c>
      <c r="M451" s="37" t="str">
        <f t="shared" si="56"/>
        <v>NA</v>
      </c>
    </row>
    <row r="452" spans="1:13" x14ac:dyDescent="0.2">
      <c r="A452" s="17"/>
      <c r="B452" s="43" t="s">
        <v>185</v>
      </c>
      <c r="C452" s="17" t="s">
        <v>186</v>
      </c>
      <c r="D452" s="18">
        <v>8000</v>
      </c>
      <c r="E452" s="18">
        <v>17000</v>
      </c>
      <c r="F452" s="18">
        <v>1963.67</v>
      </c>
      <c r="G452" s="18">
        <v>11948.89</v>
      </c>
      <c r="H452" s="18">
        <v>1351.84</v>
      </c>
      <c r="I452" s="18">
        <f t="shared" si="52"/>
        <v>13300.73</v>
      </c>
      <c r="J452" s="18">
        <f t="shared" si="53"/>
        <v>3699.2700000000004</v>
      </c>
      <c r="K452" s="37">
        <f t="shared" si="54"/>
        <v>0.21760411764705884</v>
      </c>
      <c r="L452" s="37">
        <f t="shared" si="55"/>
        <v>-0.88449</v>
      </c>
      <c r="M452" s="37">
        <f t="shared" si="56"/>
        <v>-0.23322631016042789</v>
      </c>
    </row>
    <row r="453" spans="1:13" x14ac:dyDescent="0.2">
      <c r="A453" s="17"/>
      <c r="B453" s="43" t="s">
        <v>450</v>
      </c>
      <c r="C453" s="17" t="s">
        <v>451</v>
      </c>
      <c r="D453" s="18">
        <v>45000</v>
      </c>
      <c r="E453" s="18">
        <v>45000</v>
      </c>
      <c r="F453" s="18">
        <v>3254.2</v>
      </c>
      <c r="G453" s="18">
        <v>14203.41</v>
      </c>
      <c r="H453" s="18">
        <v>0</v>
      </c>
      <c r="I453" s="18">
        <f t="shared" si="52"/>
        <v>14203.41</v>
      </c>
      <c r="J453" s="18">
        <f t="shared" si="53"/>
        <v>30796.59</v>
      </c>
      <c r="K453" s="37">
        <f t="shared" si="54"/>
        <v>0.68436866666666663</v>
      </c>
      <c r="L453" s="37">
        <f t="shared" si="55"/>
        <v>-0.92768444444444453</v>
      </c>
      <c r="M453" s="37">
        <f t="shared" si="56"/>
        <v>-0.65567490909090909</v>
      </c>
    </row>
    <row r="454" spans="1:13" x14ac:dyDescent="0.2">
      <c r="A454" s="17"/>
      <c r="B454" s="43" t="s">
        <v>452</v>
      </c>
      <c r="C454" s="17" t="s">
        <v>453</v>
      </c>
      <c r="D454" s="18">
        <v>30000</v>
      </c>
      <c r="E454" s="18">
        <v>65000</v>
      </c>
      <c r="F454" s="18">
        <v>8751.6</v>
      </c>
      <c r="G454" s="18">
        <v>60726.66</v>
      </c>
      <c r="H454" s="18">
        <v>782.7</v>
      </c>
      <c r="I454" s="18">
        <f t="shared" si="52"/>
        <v>61509.36</v>
      </c>
      <c r="J454" s="18">
        <f t="shared" si="53"/>
        <v>3490.6399999999994</v>
      </c>
      <c r="K454" s="37">
        <f t="shared" si="54"/>
        <v>5.3702153846153837E-2</v>
      </c>
      <c r="L454" s="37">
        <f t="shared" si="55"/>
        <v>-0.86536000000000002</v>
      </c>
      <c r="M454" s="37">
        <f t="shared" si="56"/>
        <v>1.9188699300699316E-2</v>
      </c>
    </row>
    <row r="455" spans="1:13" x14ac:dyDescent="0.2">
      <c r="A455" s="17"/>
      <c r="B455" s="43" t="s">
        <v>191</v>
      </c>
      <c r="C455" s="17" t="s">
        <v>192</v>
      </c>
      <c r="D455" s="18">
        <v>226082.28</v>
      </c>
      <c r="E455" s="18">
        <v>26082.28</v>
      </c>
      <c r="F455" s="18">
        <v>581.58000000000004</v>
      </c>
      <c r="G455" s="18">
        <v>19400.13</v>
      </c>
      <c r="H455" s="18">
        <v>10222.66</v>
      </c>
      <c r="I455" s="18">
        <f t="shared" si="52"/>
        <v>29622.79</v>
      </c>
      <c r="J455" s="18">
        <f t="shared" si="53"/>
        <v>-3540.510000000002</v>
      </c>
      <c r="K455" s="37">
        <f t="shared" si="54"/>
        <v>-0.13574388435366855</v>
      </c>
      <c r="L455" s="37">
        <f t="shared" si="55"/>
        <v>-0.97770210273028268</v>
      </c>
      <c r="M455" s="37">
        <f t="shared" si="56"/>
        <v>-0.18857637515515571</v>
      </c>
    </row>
    <row r="456" spans="1:13" x14ac:dyDescent="0.2">
      <c r="A456" s="17"/>
      <c r="B456" s="43" t="s">
        <v>454</v>
      </c>
      <c r="C456" s="17" t="s">
        <v>455</v>
      </c>
      <c r="D456" s="18">
        <v>50000</v>
      </c>
      <c r="E456" s="18">
        <v>46000</v>
      </c>
      <c r="F456" s="18">
        <v>0</v>
      </c>
      <c r="G456" s="18">
        <v>41471.54</v>
      </c>
      <c r="H456" s="18">
        <v>2653.32</v>
      </c>
      <c r="I456" s="18">
        <f t="shared" si="52"/>
        <v>44124.86</v>
      </c>
      <c r="J456" s="18">
        <f t="shared" si="53"/>
        <v>1875.1399999999994</v>
      </c>
      <c r="K456" s="37">
        <f t="shared" si="54"/>
        <v>4.0763913043478248E-2</v>
      </c>
      <c r="L456" s="37">
        <f t="shared" si="55"/>
        <v>-1</v>
      </c>
      <c r="M456" s="37">
        <f t="shared" si="56"/>
        <v>-1.648521739130444E-2</v>
      </c>
    </row>
    <row r="457" spans="1:13" x14ac:dyDescent="0.2">
      <c r="A457" s="17"/>
      <c r="B457" s="43" t="s">
        <v>456</v>
      </c>
      <c r="C457" s="17" t="s">
        <v>457</v>
      </c>
      <c r="D457" s="18">
        <v>350000</v>
      </c>
      <c r="E457" s="18">
        <v>489000</v>
      </c>
      <c r="F457" s="18">
        <v>95048.91</v>
      </c>
      <c r="G457" s="18">
        <v>359072.11</v>
      </c>
      <c r="H457" s="18">
        <v>127484.76999999999</v>
      </c>
      <c r="I457" s="18">
        <f t="shared" si="52"/>
        <v>486556.88</v>
      </c>
      <c r="J457" s="18">
        <f t="shared" si="53"/>
        <v>2443.1199999999953</v>
      </c>
      <c r="K457" s="37">
        <f t="shared" si="54"/>
        <v>4.9961554192228946E-3</v>
      </c>
      <c r="L457" s="37">
        <f t="shared" si="55"/>
        <v>-0.80562595092024536</v>
      </c>
      <c r="M457" s="37">
        <f t="shared" si="56"/>
        <v>-0.19894677077523706</v>
      </c>
    </row>
    <row r="458" spans="1:13" x14ac:dyDescent="0.2">
      <c r="A458" s="17"/>
      <c r="B458" s="43" t="s">
        <v>458</v>
      </c>
      <c r="C458" s="17" t="s">
        <v>459</v>
      </c>
      <c r="D458" s="18">
        <v>200000</v>
      </c>
      <c r="E458" s="18">
        <v>675000</v>
      </c>
      <c r="F458" s="18">
        <v>18096.93</v>
      </c>
      <c r="G458" s="18">
        <v>578213.23</v>
      </c>
      <c r="H458" s="18">
        <v>63250.85</v>
      </c>
      <c r="I458" s="18">
        <f t="shared" si="52"/>
        <v>641464.07999999996</v>
      </c>
      <c r="J458" s="18">
        <f t="shared" si="53"/>
        <v>33535.920000000042</v>
      </c>
      <c r="K458" s="37">
        <f t="shared" si="54"/>
        <v>4.9682844444444506E-2</v>
      </c>
      <c r="L458" s="37">
        <f t="shared" si="55"/>
        <v>-0.97318973333333325</v>
      </c>
      <c r="M458" s="37">
        <f t="shared" si="56"/>
        <v>-6.5513971717171743E-2</v>
      </c>
    </row>
    <row r="459" spans="1:13" x14ac:dyDescent="0.2">
      <c r="A459" s="17"/>
      <c r="B459" s="43" t="s">
        <v>211</v>
      </c>
      <c r="C459" s="17" t="s">
        <v>212</v>
      </c>
      <c r="D459" s="18">
        <v>175000</v>
      </c>
      <c r="E459" s="18">
        <v>6000</v>
      </c>
      <c r="F459" s="18">
        <v>0</v>
      </c>
      <c r="G459" s="18">
        <v>5739</v>
      </c>
      <c r="H459" s="18">
        <v>16754.84</v>
      </c>
      <c r="I459" s="18">
        <f t="shared" si="52"/>
        <v>22493.84</v>
      </c>
      <c r="J459" s="18">
        <f t="shared" si="53"/>
        <v>-16493.84</v>
      </c>
      <c r="K459" s="37">
        <f t="shared" si="54"/>
        <v>-2.7489733333333333</v>
      </c>
      <c r="L459" s="37">
        <f t="shared" si="55"/>
        <v>-1</v>
      </c>
      <c r="M459" s="37">
        <f t="shared" si="56"/>
        <v>4.3454545454545454E-2</v>
      </c>
    </row>
    <row r="460" spans="1:13" x14ac:dyDescent="0.2">
      <c r="A460" s="17"/>
      <c r="B460" s="43" t="s">
        <v>215</v>
      </c>
      <c r="C460" s="17" t="s">
        <v>216</v>
      </c>
      <c r="D460" s="18">
        <v>60000</v>
      </c>
      <c r="E460" s="18">
        <v>53000</v>
      </c>
      <c r="F460" s="18">
        <v>0</v>
      </c>
      <c r="G460" s="18">
        <v>50715.15</v>
      </c>
      <c r="H460" s="18">
        <v>3390.3199999999997</v>
      </c>
      <c r="I460" s="18">
        <f t="shared" si="52"/>
        <v>54105.47</v>
      </c>
      <c r="J460" s="18">
        <f t="shared" si="53"/>
        <v>-1105.4700000000012</v>
      </c>
      <c r="K460" s="37">
        <f t="shared" si="54"/>
        <v>-2.0857924528301909E-2</v>
      </c>
      <c r="L460" s="37">
        <f t="shared" si="55"/>
        <v>-1</v>
      </c>
      <c r="M460" s="37">
        <f t="shared" si="56"/>
        <v>4.3879588336192085E-2</v>
      </c>
    </row>
    <row r="461" spans="1:13" x14ac:dyDescent="0.2">
      <c r="A461" s="17"/>
      <c r="B461" s="43" t="s">
        <v>460</v>
      </c>
      <c r="C461" s="17" t="s">
        <v>461</v>
      </c>
      <c r="D461" s="18">
        <v>40000</v>
      </c>
      <c r="E461" s="18">
        <v>82600</v>
      </c>
      <c r="F461" s="18">
        <v>4186.92</v>
      </c>
      <c r="G461" s="18">
        <v>40570.449999999997</v>
      </c>
      <c r="H461" s="18">
        <v>7920</v>
      </c>
      <c r="I461" s="18">
        <f t="shared" si="52"/>
        <v>48490.45</v>
      </c>
      <c r="J461" s="18">
        <f t="shared" si="53"/>
        <v>34109.550000000003</v>
      </c>
      <c r="K461" s="37">
        <f t="shared" si="54"/>
        <v>0.4129485472154964</v>
      </c>
      <c r="L461" s="37">
        <f t="shared" si="55"/>
        <v>-0.94931089588377726</v>
      </c>
      <c r="M461" s="37">
        <f t="shared" si="56"/>
        <v>-0.46418071758749724</v>
      </c>
    </row>
    <row r="462" spans="1:13" x14ac:dyDescent="0.2">
      <c r="A462" s="17"/>
      <c r="B462" s="43" t="s">
        <v>217</v>
      </c>
      <c r="C462" s="17" t="s">
        <v>218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f t="shared" si="52"/>
        <v>0</v>
      </c>
      <c r="J462" s="18">
        <f t="shared" si="53"/>
        <v>0</v>
      </c>
      <c r="K462" s="37" t="str">
        <f t="shared" si="54"/>
        <v>NA</v>
      </c>
      <c r="L462" s="37" t="str">
        <f t="shared" si="55"/>
        <v>NA</v>
      </c>
      <c r="M462" s="37" t="str">
        <f t="shared" si="56"/>
        <v>NA</v>
      </c>
    </row>
    <row r="463" spans="1:13" x14ac:dyDescent="0.2">
      <c r="A463" s="74" t="s">
        <v>406</v>
      </c>
      <c r="B463" s="75"/>
      <c r="C463" s="74"/>
      <c r="D463" s="59">
        <v>2025395.28</v>
      </c>
      <c r="E463" s="59">
        <v>2640995.2800000003</v>
      </c>
      <c r="F463" s="59">
        <v>180874.31</v>
      </c>
      <c r="G463" s="59">
        <v>2737735.4799999995</v>
      </c>
      <c r="H463" s="59">
        <v>258655.3</v>
      </c>
      <c r="I463" s="59">
        <f t="shared" si="52"/>
        <v>2996390.7799999993</v>
      </c>
      <c r="J463" s="59">
        <f t="shared" si="53"/>
        <v>-355395.49999999907</v>
      </c>
      <c r="K463" s="60">
        <f t="shared" si="54"/>
        <v>-0.1345687751475266</v>
      </c>
      <c r="L463" s="60">
        <f t="shared" si="55"/>
        <v>-0.93151282345343678</v>
      </c>
      <c r="M463" s="60">
        <f t="shared" si="56"/>
        <v>0.13086931516074604</v>
      </c>
    </row>
    <row r="464" spans="1:13" x14ac:dyDescent="0.2">
      <c r="A464" s="17" t="s">
        <v>462</v>
      </c>
      <c r="B464" s="43" t="s">
        <v>165</v>
      </c>
      <c r="C464" s="17" t="s">
        <v>166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52"/>
        <v>0</v>
      </c>
      <c r="J464" s="18">
        <f t="shared" si="53"/>
        <v>0</v>
      </c>
      <c r="K464" s="37" t="str">
        <f t="shared" si="54"/>
        <v>NA</v>
      </c>
      <c r="L464" s="37" t="str">
        <f t="shared" si="55"/>
        <v>NA</v>
      </c>
      <c r="M464" s="37" t="str">
        <f t="shared" si="56"/>
        <v>NA</v>
      </c>
    </row>
    <row r="465" spans="1:13" x14ac:dyDescent="0.2">
      <c r="A465" s="17"/>
      <c r="B465" s="43" t="s">
        <v>179</v>
      </c>
      <c r="C465" s="17" t="s">
        <v>180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f t="shared" si="52"/>
        <v>0</v>
      </c>
      <c r="J465" s="18">
        <f t="shared" si="53"/>
        <v>0</v>
      </c>
      <c r="K465" s="37" t="str">
        <f t="shared" si="54"/>
        <v>NA</v>
      </c>
      <c r="L465" s="37" t="str">
        <f t="shared" si="55"/>
        <v>NA</v>
      </c>
      <c r="M465" s="37" t="str">
        <f t="shared" si="56"/>
        <v>NA</v>
      </c>
    </row>
    <row r="466" spans="1:13" x14ac:dyDescent="0.2">
      <c r="A466" s="17"/>
      <c r="B466" s="43" t="s">
        <v>191</v>
      </c>
      <c r="C466" s="17" t="s">
        <v>192</v>
      </c>
      <c r="D466" s="18">
        <v>0</v>
      </c>
      <c r="E466" s="18">
        <v>0</v>
      </c>
      <c r="F466" s="18">
        <v>0</v>
      </c>
      <c r="G466" s="18">
        <v>0</v>
      </c>
      <c r="H466" s="18">
        <v>0</v>
      </c>
      <c r="I466" s="18">
        <f t="shared" si="52"/>
        <v>0</v>
      </c>
      <c r="J466" s="18">
        <f t="shared" si="53"/>
        <v>0</v>
      </c>
      <c r="K466" s="37" t="str">
        <f t="shared" si="54"/>
        <v>NA</v>
      </c>
      <c r="L466" s="37" t="str">
        <f t="shared" si="55"/>
        <v>NA</v>
      </c>
      <c r="M466" s="37" t="str">
        <f t="shared" si="56"/>
        <v>NA</v>
      </c>
    </row>
    <row r="467" spans="1:13" x14ac:dyDescent="0.2">
      <c r="A467" s="74" t="s">
        <v>463</v>
      </c>
      <c r="B467" s="75"/>
      <c r="C467" s="74"/>
      <c r="D467" s="59">
        <v>0</v>
      </c>
      <c r="E467" s="59">
        <v>0</v>
      </c>
      <c r="F467" s="59">
        <v>0</v>
      </c>
      <c r="G467" s="59">
        <v>0</v>
      </c>
      <c r="H467" s="59">
        <v>0</v>
      </c>
      <c r="I467" s="59">
        <f t="shared" si="52"/>
        <v>0</v>
      </c>
      <c r="J467" s="59">
        <f t="shared" si="53"/>
        <v>0</v>
      </c>
      <c r="K467" s="60" t="str">
        <f t="shared" si="54"/>
        <v>NA</v>
      </c>
      <c r="L467" s="60" t="str">
        <f t="shared" si="55"/>
        <v>NA</v>
      </c>
      <c r="M467" s="60" t="str">
        <f t="shared" si="56"/>
        <v>NA</v>
      </c>
    </row>
    <row r="468" spans="1:13" x14ac:dyDescent="0.2">
      <c r="A468" s="17" t="s">
        <v>464</v>
      </c>
      <c r="B468" s="43" t="s">
        <v>143</v>
      </c>
      <c r="C468" s="17" t="s">
        <v>144</v>
      </c>
      <c r="D468" s="18">
        <v>0</v>
      </c>
      <c r="E468" s="18">
        <v>0</v>
      </c>
      <c r="F468" s="18">
        <v>0</v>
      </c>
      <c r="G468" s="18">
        <v>0</v>
      </c>
      <c r="H468" s="18">
        <v>0</v>
      </c>
      <c r="I468" s="18">
        <f t="shared" si="52"/>
        <v>0</v>
      </c>
      <c r="J468" s="18">
        <f t="shared" si="53"/>
        <v>0</v>
      </c>
      <c r="K468" s="37" t="str">
        <f t="shared" si="54"/>
        <v>NA</v>
      </c>
      <c r="L468" s="37" t="str">
        <f t="shared" si="55"/>
        <v>NA</v>
      </c>
      <c r="M468" s="37" t="str">
        <f t="shared" si="56"/>
        <v>NA</v>
      </c>
    </row>
    <row r="469" spans="1:13" x14ac:dyDescent="0.2">
      <c r="A469" s="17"/>
      <c r="B469" s="43" t="s">
        <v>163</v>
      </c>
      <c r="C469" s="17" t="s">
        <v>164</v>
      </c>
      <c r="D469" s="18">
        <v>0</v>
      </c>
      <c r="E469" s="18">
        <v>0</v>
      </c>
      <c r="F469" s="18">
        <v>0</v>
      </c>
      <c r="G469" s="18">
        <v>0</v>
      </c>
      <c r="H469" s="18">
        <v>0</v>
      </c>
      <c r="I469" s="18">
        <f t="shared" si="52"/>
        <v>0</v>
      </c>
      <c r="J469" s="18">
        <f t="shared" si="53"/>
        <v>0</v>
      </c>
      <c r="K469" s="37" t="str">
        <f t="shared" si="54"/>
        <v>NA</v>
      </c>
      <c r="L469" s="37" t="str">
        <f t="shared" si="55"/>
        <v>NA</v>
      </c>
      <c r="M469" s="37" t="str">
        <f t="shared" si="56"/>
        <v>NA</v>
      </c>
    </row>
    <row r="470" spans="1:13" x14ac:dyDescent="0.2">
      <c r="A470" s="17"/>
      <c r="B470" s="43" t="s">
        <v>165</v>
      </c>
      <c r="C470" s="17" t="s">
        <v>166</v>
      </c>
      <c r="D470" s="18">
        <v>26102643</v>
      </c>
      <c r="E470" s="18">
        <v>1000000</v>
      </c>
      <c r="F470" s="18">
        <v>66869.97</v>
      </c>
      <c r="G470" s="18">
        <v>66869.97</v>
      </c>
      <c r="H470" s="18">
        <v>1059553.53</v>
      </c>
      <c r="I470" s="18">
        <f t="shared" si="52"/>
        <v>1126423.5</v>
      </c>
      <c r="J470" s="18">
        <f t="shared" si="53"/>
        <v>-126423.5</v>
      </c>
      <c r="K470" s="37">
        <f t="shared" si="54"/>
        <v>-0.12642349999999999</v>
      </c>
      <c r="L470" s="37">
        <f t="shared" si="55"/>
        <v>-0.93313003000000005</v>
      </c>
      <c r="M470" s="37">
        <f t="shared" si="56"/>
        <v>-0.92705094181818182</v>
      </c>
    </row>
    <row r="471" spans="1:13" x14ac:dyDescent="0.2">
      <c r="A471" s="17"/>
      <c r="B471" s="43" t="s">
        <v>320</v>
      </c>
      <c r="C471" s="17" t="s">
        <v>321</v>
      </c>
      <c r="D471" s="18">
        <v>5790672.4499999983</v>
      </c>
      <c r="E471" s="18">
        <v>3647065.6299999994</v>
      </c>
      <c r="F471" s="18">
        <v>90290.54</v>
      </c>
      <c r="G471" s="18">
        <v>1606575.8599999999</v>
      </c>
      <c r="H471" s="18">
        <v>1253189.1400000001</v>
      </c>
      <c r="I471" s="18">
        <f t="shared" si="52"/>
        <v>2859765</v>
      </c>
      <c r="J471" s="18">
        <f t="shared" si="53"/>
        <v>787300.62999999942</v>
      </c>
      <c r="K471" s="37">
        <f t="shared" si="54"/>
        <v>0.21587235050661799</v>
      </c>
      <c r="L471" s="37">
        <f t="shared" si="55"/>
        <v>-0.97524296265543209</v>
      </c>
      <c r="M471" s="37">
        <f t="shared" si="56"/>
        <v>-0.51944154870909443</v>
      </c>
    </row>
    <row r="472" spans="1:13" x14ac:dyDescent="0.2">
      <c r="A472" s="17"/>
      <c r="B472" s="43" t="s">
        <v>209</v>
      </c>
      <c r="C472" s="17" t="s">
        <v>210</v>
      </c>
      <c r="D472" s="18">
        <v>122405459.94999997</v>
      </c>
      <c r="E472" s="18">
        <v>135234869.11000001</v>
      </c>
      <c r="F472" s="18">
        <v>938388.58</v>
      </c>
      <c r="G472" s="18">
        <v>7850102.3999999994</v>
      </c>
      <c r="H472" s="18">
        <v>17747586.600000001</v>
      </c>
      <c r="I472" s="18">
        <f t="shared" si="52"/>
        <v>25597689</v>
      </c>
      <c r="J472" s="18">
        <f t="shared" si="53"/>
        <v>109637180.11000001</v>
      </c>
      <c r="K472" s="37">
        <f t="shared" si="54"/>
        <v>0.81071679834896093</v>
      </c>
      <c r="L472" s="37">
        <f t="shared" si="55"/>
        <v>-0.99306104567427256</v>
      </c>
      <c r="M472" s="37">
        <f t="shared" si="56"/>
        <v>-0.9366750001010351</v>
      </c>
    </row>
    <row r="473" spans="1:13" x14ac:dyDescent="0.2">
      <c r="A473" s="17"/>
      <c r="B473" s="43" t="s">
        <v>211</v>
      </c>
      <c r="C473" s="17" t="s">
        <v>212</v>
      </c>
      <c r="D473" s="18">
        <v>4488000</v>
      </c>
      <c r="E473" s="18">
        <v>4614423.5</v>
      </c>
      <c r="F473" s="18">
        <v>0</v>
      </c>
      <c r="G473" s="18">
        <v>0</v>
      </c>
      <c r="H473" s="18">
        <v>0</v>
      </c>
      <c r="I473" s="18">
        <f t="shared" si="52"/>
        <v>0</v>
      </c>
      <c r="J473" s="18">
        <f t="shared" si="53"/>
        <v>4614423.5</v>
      </c>
      <c r="K473" s="37">
        <f t="shared" si="54"/>
        <v>1</v>
      </c>
      <c r="L473" s="37">
        <f t="shared" si="55"/>
        <v>-1</v>
      </c>
      <c r="M473" s="37">
        <f t="shared" si="56"/>
        <v>-1</v>
      </c>
    </row>
    <row r="474" spans="1:13" x14ac:dyDescent="0.2">
      <c r="A474" s="17"/>
      <c r="B474" s="43" t="s">
        <v>213</v>
      </c>
      <c r="C474" s="17" t="s">
        <v>214</v>
      </c>
      <c r="D474" s="18">
        <v>0</v>
      </c>
      <c r="E474" s="18">
        <v>0</v>
      </c>
      <c r="F474" s="18">
        <v>0</v>
      </c>
      <c r="G474" s="18">
        <v>0</v>
      </c>
      <c r="H474" s="18">
        <v>0</v>
      </c>
      <c r="I474" s="18">
        <f t="shared" si="52"/>
        <v>0</v>
      </c>
      <c r="J474" s="18">
        <f t="shared" si="53"/>
        <v>0</v>
      </c>
      <c r="K474" s="37" t="str">
        <f t="shared" si="54"/>
        <v>NA</v>
      </c>
      <c r="L474" s="37" t="str">
        <f t="shared" si="55"/>
        <v>NA</v>
      </c>
      <c r="M474" s="37" t="str">
        <f t="shared" si="56"/>
        <v>NA</v>
      </c>
    </row>
    <row r="475" spans="1:13" x14ac:dyDescent="0.2">
      <c r="A475" s="74" t="s">
        <v>465</v>
      </c>
      <c r="B475" s="75"/>
      <c r="C475" s="74"/>
      <c r="D475" s="59">
        <v>158786775.39999998</v>
      </c>
      <c r="E475" s="59">
        <v>144496358.24000001</v>
      </c>
      <c r="F475" s="59">
        <v>1095549.0899999999</v>
      </c>
      <c r="G475" s="59">
        <v>9523548.2299999986</v>
      </c>
      <c r="H475" s="59">
        <v>20060329.270000003</v>
      </c>
      <c r="I475" s="59">
        <f t="shared" si="52"/>
        <v>29583877.5</v>
      </c>
      <c r="J475" s="59">
        <f t="shared" si="53"/>
        <v>114912480.74000001</v>
      </c>
      <c r="K475" s="60">
        <f t="shared" si="54"/>
        <v>0.79526212383247119</v>
      </c>
      <c r="L475" s="60">
        <f t="shared" si="55"/>
        <v>-0.99241815431652358</v>
      </c>
      <c r="M475" s="60">
        <f t="shared" si="56"/>
        <v>-0.92809974266228823</v>
      </c>
    </row>
    <row r="476" spans="1:13" x14ac:dyDescent="0.2">
      <c r="A476" s="17" t="s">
        <v>11</v>
      </c>
      <c r="B476" s="43" t="s">
        <v>12</v>
      </c>
      <c r="C476" s="17" t="s">
        <v>13</v>
      </c>
      <c r="D476" s="18">
        <v>856345</v>
      </c>
      <c r="E476" s="18">
        <v>862825</v>
      </c>
      <c r="F476" s="18">
        <v>103255.15000000001</v>
      </c>
      <c r="G476" s="18">
        <v>599686.8199999996</v>
      </c>
      <c r="H476" s="18">
        <v>0</v>
      </c>
      <c r="I476" s="18">
        <f t="shared" si="52"/>
        <v>599686.8199999996</v>
      </c>
      <c r="J476" s="18">
        <f t="shared" si="53"/>
        <v>263138.1800000004</v>
      </c>
      <c r="K476" s="37">
        <f t="shared" si="54"/>
        <v>0.30497282763016881</v>
      </c>
      <c r="L476" s="37">
        <f t="shared" si="55"/>
        <v>-0.8803289774867441</v>
      </c>
      <c r="M476" s="37">
        <f t="shared" si="56"/>
        <v>-0.24178853923291138</v>
      </c>
    </row>
    <row r="477" spans="1:13" x14ac:dyDescent="0.2">
      <c r="A477" s="17"/>
      <c r="B477" s="43" t="s">
        <v>392</v>
      </c>
      <c r="C477" s="17" t="s">
        <v>393</v>
      </c>
      <c r="D477" s="18">
        <v>0</v>
      </c>
      <c r="E477" s="18">
        <v>0</v>
      </c>
      <c r="F477" s="18">
        <v>1824117.58</v>
      </c>
      <c r="G477" s="18">
        <v>19138692.859999999</v>
      </c>
      <c r="H477" s="18">
        <v>0</v>
      </c>
      <c r="I477" s="18">
        <f t="shared" si="52"/>
        <v>19138692.859999999</v>
      </c>
      <c r="J477" s="18">
        <f t="shared" si="53"/>
        <v>-19138692.859999999</v>
      </c>
      <c r="K477" s="37" t="str">
        <f t="shared" si="54"/>
        <v>NA</v>
      </c>
      <c r="L477" s="37" t="str">
        <f t="shared" si="55"/>
        <v>NA</v>
      </c>
      <c r="M477" s="37" t="str">
        <f t="shared" si="56"/>
        <v>NA</v>
      </c>
    </row>
    <row r="478" spans="1:13" x14ac:dyDescent="0.2">
      <c r="A478" s="17"/>
      <c r="B478" s="43" t="s">
        <v>466</v>
      </c>
      <c r="C478" s="17" t="s">
        <v>467</v>
      </c>
      <c r="D478" s="18">
        <v>867000</v>
      </c>
      <c r="E478" s="18">
        <v>867000</v>
      </c>
      <c r="F478" s="18">
        <v>0</v>
      </c>
      <c r="G478" s="18">
        <v>0</v>
      </c>
      <c r="H478" s="18">
        <v>0</v>
      </c>
      <c r="I478" s="18">
        <f t="shared" si="52"/>
        <v>0</v>
      </c>
      <c r="J478" s="18">
        <f t="shared" si="53"/>
        <v>867000</v>
      </c>
      <c r="K478" s="37">
        <f t="shared" si="54"/>
        <v>1</v>
      </c>
      <c r="L478" s="37">
        <f t="shared" si="55"/>
        <v>-1</v>
      </c>
      <c r="M478" s="37">
        <f t="shared" si="56"/>
        <v>-1</v>
      </c>
    </row>
    <row r="479" spans="1:13" x14ac:dyDescent="0.2">
      <c r="A479" s="17"/>
      <c r="B479" s="43" t="s">
        <v>468</v>
      </c>
      <c r="C479" s="17" t="s">
        <v>469</v>
      </c>
      <c r="D479" s="18">
        <v>11311300.01</v>
      </c>
      <c r="E479" s="18">
        <v>11311300.01</v>
      </c>
      <c r="F479" s="18">
        <v>0</v>
      </c>
      <c r="G479" s="18">
        <v>0</v>
      </c>
      <c r="H479" s="18">
        <v>0</v>
      </c>
      <c r="I479" s="18">
        <f t="shared" si="52"/>
        <v>0</v>
      </c>
      <c r="J479" s="18">
        <f t="shared" si="53"/>
        <v>11311300.01</v>
      </c>
      <c r="K479" s="37">
        <f t="shared" si="54"/>
        <v>1</v>
      </c>
      <c r="L479" s="37">
        <f t="shared" si="55"/>
        <v>-1</v>
      </c>
      <c r="M479" s="37">
        <f t="shared" si="56"/>
        <v>-1</v>
      </c>
    </row>
    <row r="480" spans="1:13" x14ac:dyDescent="0.2">
      <c r="A480" s="17"/>
      <c r="B480" s="43" t="s">
        <v>470</v>
      </c>
      <c r="C480" s="17" t="s">
        <v>471</v>
      </c>
      <c r="D480" s="18">
        <v>5564000</v>
      </c>
      <c r="E480" s="18">
        <v>5564000</v>
      </c>
      <c r="F480" s="18">
        <v>0</v>
      </c>
      <c r="G480" s="18">
        <v>0</v>
      </c>
      <c r="H480" s="18">
        <v>0</v>
      </c>
      <c r="I480" s="18">
        <f t="shared" si="52"/>
        <v>0</v>
      </c>
      <c r="J480" s="18">
        <f t="shared" si="53"/>
        <v>5564000</v>
      </c>
      <c r="K480" s="37">
        <f t="shared" si="54"/>
        <v>1</v>
      </c>
      <c r="L480" s="37">
        <f t="shared" si="55"/>
        <v>-1</v>
      </c>
      <c r="M480" s="37">
        <f t="shared" si="56"/>
        <v>-1</v>
      </c>
    </row>
    <row r="481" spans="1:22" x14ac:dyDescent="0.2">
      <c r="A481" s="17"/>
      <c r="B481" s="43" t="s">
        <v>472</v>
      </c>
      <c r="C481" s="17" t="s">
        <v>473</v>
      </c>
      <c r="D481" s="18">
        <v>3672000</v>
      </c>
      <c r="E481" s="18">
        <v>3672000</v>
      </c>
      <c r="F481" s="18">
        <v>0</v>
      </c>
      <c r="G481" s="18">
        <v>0</v>
      </c>
      <c r="H481" s="18">
        <v>0</v>
      </c>
      <c r="I481" s="18">
        <f t="shared" si="52"/>
        <v>0</v>
      </c>
      <c r="J481" s="18">
        <f t="shared" si="53"/>
        <v>3672000</v>
      </c>
      <c r="K481" s="37">
        <f t="shared" si="54"/>
        <v>1</v>
      </c>
      <c r="L481" s="37">
        <f t="shared" si="55"/>
        <v>-1</v>
      </c>
      <c r="M481" s="37">
        <f t="shared" si="56"/>
        <v>-1</v>
      </c>
    </row>
    <row r="482" spans="1:22" x14ac:dyDescent="0.2">
      <c r="A482" s="17"/>
      <c r="B482" s="43" t="s">
        <v>474</v>
      </c>
      <c r="C482" s="17" t="s">
        <v>475</v>
      </c>
      <c r="D482" s="18">
        <v>816000</v>
      </c>
      <c r="E482" s="18">
        <v>816000</v>
      </c>
      <c r="F482" s="18">
        <v>0</v>
      </c>
      <c r="G482" s="18">
        <v>0</v>
      </c>
      <c r="H482" s="18">
        <v>0</v>
      </c>
      <c r="I482" s="18">
        <f t="shared" si="52"/>
        <v>0</v>
      </c>
      <c r="J482" s="18">
        <f t="shared" si="53"/>
        <v>816000</v>
      </c>
      <c r="K482" s="37">
        <f t="shared" si="54"/>
        <v>1</v>
      </c>
      <c r="L482" s="37">
        <f t="shared" si="55"/>
        <v>-1</v>
      </c>
      <c r="M482" s="37">
        <f t="shared" si="56"/>
        <v>-1</v>
      </c>
    </row>
    <row r="483" spans="1:22" x14ac:dyDescent="0.2">
      <c r="A483" s="74" t="s">
        <v>14</v>
      </c>
      <c r="B483" s="75"/>
      <c r="C483" s="74"/>
      <c r="D483" s="59">
        <v>23086645.009999998</v>
      </c>
      <c r="E483" s="59">
        <v>23093125.009999998</v>
      </c>
      <c r="F483" s="59">
        <v>1927372.73</v>
      </c>
      <c r="G483" s="59">
        <v>19738379.68</v>
      </c>
      <c r="H483" s="59">
        <v>0</v>
      </c>
      <c r="I483" s="59">
        <f t="shared" si="52"/>
        <v>19738379.68</v>
      </c>
      <c r="J483" s="59">
        <f t="shared" si="53"/>
        <v>3354745.3299999982</v>
      </c>
      <c r="K483" s="60">
        <f t="shared" si="54"/>
        <v>0.14527030570991564</v>
      </c>
      <c r="L483" s="60">
        <f t="shared" si="55"/>
        <v>-0.91653911156825285</v>
      </c>
      <c r="M483" s="60">
        <f t="shared" si="56"/>
        <v>-6.7567606228998794E-2</v>
      </c>
    </row>
    <row r="484" spans="1:22" s="10" customFormat="1" x14ac:dyDescent="0.2">
      <c r="A484" s="23"/>
      <c r="B484" s="31"/>
      <c r="C484" s="23"/>
      <c r="D484" s="18"/>
      <c r="E484" s="18"/>
      <c r="F484" s="18"/>
      <c r="G484" s="18"/>
      <c r="H484" s="18"/>
      <c r="I484" s="18"/>
      <c r="J484" s="18"/>
      <c r="K484" s="37"/>
      <c r="L484" s="37"/>
      <c r="M484" s="37"/>
      <c r="N484" s="17"/>
      <c r="O484" s="17"/>
      <c r="P484" s="17"/>
      <c r="Q484" s="17"/>
      <c r="R484" s="17"/>
      <c r="S484" s="17"/>
      <c r="T484" s="17"/>
      <c r="U484" s="17"/>
      <c r="V484" s="17"/>
    </row>
    <row r="485" spans="1:22" ht="15.75" x14ac:dyDescent="0.25">
      <c r="A485" s="25" t="s">
        <v>27</v>
      </c>
      <c r="B485" s="32"/>
      <c r="C485" s="25"/>
      <c r="D485" s="6">
        <f>+D99+D147+D185+D216+D226+D259+D286+D305+D322+D350+D372+D395+D421+D438+D463+D467+D475+D483</f>
        <v>774970721.28999996</v>
      </c>
      <c r="E485" s="6">
        <f t="shared" ref="E485:J485" si="57">+E99+E147+E185+E216+E226+E259+E286+E305+E322+E350+E372+E395+E421+E438+E463+E467+E475+E483</f>
        <v>726389988.43999994</v>
      </c>
      <c r="F485" s="6">
        <f t="shared" si="57"/>
        <v>14816809.939999999</v>
      </c>
      <c r="G485" s="6">
        <f t="shared" si="57"/>
        <v>137417011.20999998</v>
      </c>
      <c r="H485" s="6">
        <f t="shared" si="57"/>
        <v>33058425.280000009</v>
      </c>
      <c r="I485" s="6">
        <f t="shared" si="57"/>
        <v>170475436.48999995</v>
      </c>
      <c r="J485" s="6">
        <f t="shared" si="57"/>
        <v>555914551.94999993</v>
      </c>
      <c r="K485" s="38">
        <f>IF(E485=0,"NA",J485/E485)</f>
        <v>0.76531141782926526</v>
      </c>
      <c r="L485" s="38">
        <f>IF(E485=0,"NA",(  ( F485 - (E485/$L$6)) / (E485/$L$6)))</f>
        <v>-0.97960212809124647</v>
      </c>
      <c r="M485" s="38">
        <f>IF(E485=0,"NA",(  ( G485 - ($M$6*(E485/12))) / ($M$6*(E485/12))))</f>
        <v>-0.79362399102375847</v>
      </c>
      <c r="N485" s="10"/>
    </row>
  </sheetData>
  <autoFilter ref="A7:M485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s="1" customFormat="1" ht="18.75" x14ac:dyDescent="0.3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" customFormat="1" ht="1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1" customFormat="1" ht="15" x14ac:dyDescent="0.25">
      <c r="A4" s="70">
        <v>45077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1" customFormat="1" ht="15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1" t="s">
        <v>22</v>
      </c>
      <c r="B9" s="62"/>
      <c r="C9" s="61"/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f t="shared" si="0"/>
        <v>0</v>
      </c>
      <c r="J9" s="59">
        <f t="shared" si="1"/>
        <v>0</v>
      </c>
      <c r="K9" s="60" t="str">
        <f t="shared" ref="K9:K21" si="2">IF(E9=0,"NA",J9/E9)</f>
        <v>NA</v>
      </c>
      <c r="L9" s="60" t="str">
        <f t="shared" ref="L9:L10" si="3">IF(E9=0,"NA",(  ( F9 - (E9/$L$6)) / (E9/$L$6)))</f>
        <v>NA</v>
      </c>
      <c r="M9" s="60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-0.27726641453545581</v>
      </c>
    </row>
    <row r="11" spans="1:13" s="17" customFormat="1" x14ac:dyDescent="0.2">
      <c r="A11" s="61" t="s">
        <v>26</v>
      </c>
      <c r="B11" s="62"/>
      <c r="C11" s="61"/>
      <c r="D11" s="59">
        <v>29976191</v>
      </c>
      <c r="E11" s="59">
        <v>29976191</v>
      </c>
      <c r="F11" s="59">
        <v>0</v>
      </c>
      <c r="G11" s="59">
        <v>19859400</v>
      </c>
      <c r="H11" s="59">
        <v>0</v>
      </c>
      <c r="I11" s="59">
        <f t="shared" ref="I11" si="5">SUM(G11:H11)</f>
        <v>19859400</v>
      </c>
      <c r="J11" s="59">
        <f t="shared" ref="J11" si="6">E11-I11</f>
        <v>10116791</v>
      </c>
      <c r="K11" s="60">
        <f>IF(E11=0,"NA",J11/E11)</f>
        <v>0.33749421332416785</v>
      </c>
      <c r="L11" s="60">
        <f>IF(E11=0,"NA",(  ( F11 - (E11/$L$6)) / (E11/$L$6)))</f>
        <v>-1</v>
      </c>
      <c r="M11" s="60">
        <f>IF(E11=0,"NA",(  ( G11 - ($M$6*(E11/12))) / ($M$6*(E11/12))))</f>
        <v>-0.27726641453545581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-0.27726641453545581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1" t="s">
        <v>14</v>
      </c>
      <c r="B16" s="62"/>
      <c r="C16" s="61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f t="shared" si="8"/>
        <v>0</v>
      </c>
      <c r="J16" s="59">
        <f t="shared" si="9"/>
        <v>0</v>
      </c>
      <c r="K16" s="60" t="str">
        <f t="shared" si="10"/>
        <v>NA</v>
      </c>
      <c r="L16" s="60" t="str">
        <f t="shared" si="11"/>
        <v>NA</v>
      </c>
      <c r="M16" s="60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-0.81178939197517463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-0.23374259920354687</v>
      </c>
    </row>
    <row r="19" spans="1:13" s="17" customFormat="1" x14ac:dyDescent="0.2">
      <c r="A19" s="61" t="s">
        <v>18</v>
      </c>
      <c r="B19" s="62"/>
      <c r="C19" s="61"/>
      <c r="D19" s="59">
        <v>29976191</v>
      </c>
      <c r="E19" s="59">
        <v>29976191</v>
      </c>
      <c r="F19" s="59">
        <v>0</v>
      </c>
      <c r="G19" s="59">
        <v>19859400</v>
      </c>
      <c r="H19" s="59">
        <v>0</v>
      </c>
      <c r="I19" s="59">
        <f t="shared" ref="I19" si="13">SUM(G19:H19)</f>
        <v>19859400</v>
      </c>
      <c r="J19" s="59">
        <f t="shared" ref="J19" si="14">E19-I19</f>
        <v>10116791</v>
      </c>
      <c r="K19" s="60">
        <f t="shared" ref="K19" si="15">IF(E19=0,"NA",J19/E19)</f>
        <v>0.33749421332416785</v>
      </c>
      <c r="L19" s="60">
        <f t="shared" ref="L19" si="16">IF(E19=0,"NA",(  ( F19 - (E19/$L$6)) / (E19/$L$6)))</f>
        <v>-1</v>
      </c>
      <c r="M19" s="60">
        <f t="shared" ref="M19" si="17">IF(E19=0,"NA",(  ( G19 - ($M$6*(E19/12))) / ($M$6*(E19/12))))</f>
        <v>-0.27726641453545581</v>
      </c>
    </row>
    <row r="20" spans="1:13" s="67" customFormat="1" x14ac:dyDescent="0.2">
      <c r="A20" s="63"/>
      <c r="B20" s="64"/>
      <c r="C20" s="63"/>
      <c r="D20" s="65"/>
      <c r="E20" s="65"/>
      <c r="F20" s="65"/>
      <c r="G20" s="65"/>
      <c r="H20" s="65"/>
      <c r="I20" s="65"/>
      <c r="J20" s="65"/>
      <c r="K20" s="66"/>
      <c r="L20" s="66"/>
      <c r="M20" s="66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-0.27726641453545581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s="1" customFormat="1" ht="18.75" x14ac:dyDescent="0.3">
      <c r="A2" s="69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" customFormat="1" ht="1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s="1" customFormat="1" ht="15" x14ac:dyDescent="0.25">
      <c r="A4" s="70">
        <v>45077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1" customFormat="1" ht="15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514</v>
      </c>
      <c r="C8" s="17" t="s">
        <v>515</v>
      </c>
      <c r="D8" s="18">
        <v>429000000</v>
      </c>
      <c r="E8" s="18">
        <v>429000000</v>
      </c>
      <c r="F8" s="18">
        <v>12299741.699999999</v>
      </c>
      <c r="G8" s="18">
        <v>126598234.34</v>
      </c>
      <c r="H8" s="18">
        <v>0</v>
      </c>
      <c r="I8" s="18">
        <f t="shared" ref="I8" si="0">SUM(G8:H8)</f>
        <v>126598234.34</v>
      </c>
      <c r="J8" s="18">
        <f t="shared" ref="J8" si="1">E8-I8</f>
        <v>302401765.65999997</v>
      </c>
      <c r="K8" s="37">
        <f t="shared" ref="K8:K9" si="2">IF(E8=0,"NA",J8/E8)</f>
        <v>0.70489922065268062</v>
      </c>
      <c r="L8" s="37">
        <f t="shared" ref="L8:L9" si="3">IF(E8=0,"NA",(  ( F8 - (E8/$L$6)) / (E8/$L$6)))</f>
        <v>-0.97132927342657349</v>
      </c>
      <c r="M8" s="37">
        <f t="shared" ref="M8:M9" si="4">IF(E8=0,"NA",(  ( G8 - ($M$6*(E8/12))) / ($M$6*(E8/12))))</f>
        <v>-0.67807187707565164</v>
      </c>
    </row>
    <row r="9" spans="1:13" s="16" customFormat="1" x14ac:dyDescent="0.2">
      <c r="A9" s="17"/>
      <c r="B9" s="43" t="s">
        <v>54</v>
      </c>
      <c r="C9" s="17" t="s">
        <v>55</v>
      </c>
      <c r="D9" s="18">
        <v>-10000</v>
      </c>
      <c r="E9" s="18">
        <v>21000</v>
      </c>
      <c r="F9" s="18">
        <v>0</v>
      </c>
      <c r="G9" s="18">
        <v>10000</v>
      </c>
      <c r="H9" s="18">
        <v>0</v>
      </c>
      <c r="I9" s="18">
        <f t="shared" ref="I9" si="5">SUM(G9:H9)</f>
        <v>10000</v>
      </c>
      <c r="J9" s="18">
        <f t="shared" ref="J9" si="6">E9-I9</f>
        <v>11000</v>
      </c>
      <c r="K9" s="37">
        <f t="shared" si="2"/>
        <v>0.52380952380952384</v>
      </c>
      <c r="L9" s="37">
        <f t="shared" si="3"/>
        <v>-1</v>
      </c>
      <c r="M9" s="37">
        <f t="shared" si="4"/>
        <v>-0.48051948051948051</v>
      </c>
    </row>
    <row r="10" spans="1:13" s="16" customFormat="1" x14ac:dyDescent="0.2">
      <c r="A10" s="17"/>
      <c r="B10" s="43" t="s">
        <v>68</v>
      </c>
      <c r="C10" s="17" t="s">
        <v>69</v>
      </c>
      <c r="D10" s="18">
        <v>0</v>
      </c>
      <c r="E10" s="18">
        <v>0</v>
      </c>
      <c r="F10" s="18">
        <v>0</v>
      </c>
      <c r="G10" s="18">
        <v>1415812.42</v>
      </c>
      <c r="H10" s="18">
        <v>0</v>
      </c>
      <c r="I10" s="18">
        <f t="shared" ref="I10" si="7">SUM(G10:H10)</f>
        <v>1415812.42</v>
      </c>
      <c r="J10" s="18">
        <f t="shared" ref="J10:J12" si="8">E10-I10</f>
        <v>-1415812.42</v>
      </c>
      <c r="K10" s="37" t="str">
        <f t="shared" ref="K10:K12" si="9">IF(E10=0,"NA",J10/E10)</f>
        <v>NA</v>
      </c>
      <c r="L10" s="37" t="str">
        <f t="shared" ref="L10:L12" si="10">IF(E10=0,"NA",(  ( F10 - (E10/$L$6)) / (E10/$L$6)))</f>
        <v>NA</v>
      </c>
      <c r="M10" s="37" t="str">
        <f t="shared" ref="M10:M12" si="11">IF(E10=0,"NA",(  ( G10 - ($M$6*(E10/12))) / ($M$6*(E10/12))))</f>
        <v>NA</v>
      </c>
    </row>
    <row r="11" spans="1:13" s="16" customFormat="1" x14ac:dyDescent="0.2">
      <c r="A11" s="17"/>
      <c r="B11" s="43" t="s">
        <v>484</v>
      </c>
      <c r="C11" s="17" t="s">
        <v>485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ref="I11:I12" si="12">SUM(G11:H11)</f>
        <v>0</v>
      </c>
      <c r="J11" s="18">
        <f t="shared" si="8"/>
        <v>0</v>
      </c>
      <c r="K11" s="37" t="str">
        <f t="shared" si="9"/>
        <v>NA</v>
      </c>
      <c r="L11" s="37" t="str">
        <f t="shared" si="10"/>
        <v>NA</v>
      </c>
      <c r="M11" s="37" t="str">
        <f t="shared" si="11"/>
        <v>NA</v>
      </c>
    </row>
    <row r="12" spans="1:13" s="16" customFormat="1" x14ac:dyDescent="0.2">
      <c r="A12" s="17"/>
      <c r="B12" s="43" t="s">
        <v>486</v>
      </c>
      <c r="C12" s="17" t="s">
        <v>487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12"/>
        <v>0</v>
      </c>
      <c r="J12" s="18">
        <f t="shared" si="8"/>
        <v>0</v>
      </c>
      <c r="K12" s="37" t="str">
        <f t="shared" si="9"/>
        <v>NA</v>
      </c>
      <c r="L12" s="37" t="str">
        <f t="shared" si="10"/>
        <v>NA</v>
      </c>
      <c r="M12" s="37" t="str">
        <f t="shared" si="11"/>
        <v>NA</v>
      </c>
    </row>
    <row r="13" spans="1:13" s="16" customFormat="1" x14ac:dyDescent="0.2">
      <c r="A13" s="74" t="s">
        <v>76</v>
      </c>
      <c r="B13" s="75"/>
      <c r="C13" s="74"/>
      <c r="D13" s="59">
        <v>428990000</v>
      </c>
      <c r="E13" s="59">
        <v>429021000</v>
      </c>
      <c r="F13" s="59">
        <v>12299741.699999999</v>
      </c>
      <c r="G13" s="59">
        <v>128024046.76000001</v>
      </c>
      <c r="H13" s="59">
        <v>0</v>
      </c>
      <c r="I13" s="59">
        <f t="shared" ref="I13:I20" si="13">SUM(G13:H13)</f>
        <v>128024046.76000001</v>
      </c>
      <c r="J13" s="59">
        <f t="shared" ref="J13:J24" si="14">E13-I13</f>
        <v>300996953.24000001</v>
      </c>
      <c r="K13" s="60">
        <f t="shared" ref="K13:K24" si="15">IF(E13=0,"NA",J13/E13)</f>
        <v>0.70159025604807224</v>
      </c>
      <c r="L13" s="60">
        <f t="shared" ref="L13:L24" si="16">IF(E13=0,"NA",(  ( F13 - (E13/$L$6)) / (E13/$L$6)))</f>
        <v>-0.97133067682001584</v>
      </c>
      <c r="M13" s="60">
        <f t="shared" ref="M13:M24" si="17">IF(E13=0,"NA",(  ( G13 - ($M$6*(E13/12))) / ($M$6*(E13/12))))</f>
        <v>-0.67446209750698793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1944429.3699999999</v>
      </c>
      <c r="G14" s="18">
        <v>6022210.8800000018</v>
      </c>
      <c r="H14" s="18">
        <v>0</v>
      </c>
      <c r="I14" s="18">
        <f t="shared" si="13"/>
        <v>6022210.8800000018</v>
      </c>
      <c r="J14" s="18">
        <f t="shared" si="14"/>
        <v>-3222210.8800000018</v>
      </c>
      <c r="K14" s="37">
        <f t="shared" si="15"/>
        <v>-1.1507896000000006</v>
      </c>
      <c r="L14" s="37">
        <f t="shared" si="16"/>
        <v>-0.30556093928571432</v>
      </c>
      <c r="M14" s="37">
        <f t="shared" si="17"/>
        <v>1.3463159272727276</v>
      </c>
    </row>
    <row r="15" spans="1:13" s="16" customFormat="1" x14ac:dyDescent="0.2">
      <c r="A15" s="74" t="s">
        <v>22</v>
      </c>
      <c r="B15" s="75"/>
      <c r="C15" s="74"/>
      <c r="D15" s="59">
        <v>2800000</v>
      </c>
      <c r="E15" s="59">
        <v>2800000</v>
      </c>
      <c r="F15" s="59">
        <v>1944429.3699999999</v>
      </c>
      <c r="G15" s="59">
        <v>6022210.8800000018</v>
      </c>
      <c r="H15" s="59">
        <v>0</v>
      </c>
      <c r="I15" s="59">
        <f t="shared" si="13"/>
        <v>6022210.8800000018</v>
      </c>
      <c r="J15" s="59">
        <f t="shared" si="14"/>
        <v>-3222210.8800000018</v>
      </c>
      <c r="K15" s="60">
        <f t="shared" si="15"/>
        <v>-1.1507896000000006</v>
      </c>
      <c r="L15" s="60">
        <f t="shared" si="16"/>
        <v>-0.30556093928571432</v>
      </c>
      <c r="M15" s="60">
        <f t="shared" si="17"/>
        <v>1.3463159272727276</v>
      </c>
    </row>
    <row r="16" spans="1:13" s="16" customFormat="1" x14ac:dyDescent="0.2">
      <c r="A16" s="17" t="s">
        <v>77</v>
      </c>
      <c r="B16" s="43" t="s">
        <v>516</v>
      </c>
      <c r="C16" s="17" t="s">
        <v>517</v>
      </c>
      <c r="D16" s="18">
        <v>0</v>
      </c>
      <c r="E16" s="18">
        <v>0</v>
      </c>
      <c r="F16" s="18">
        <v>0</v>
      </c>
      <c r="G16" s="18">
        <v>544810.6</v>
      </c>
      <c r="H16" s="18">
        <v>0</v>
      </c>
      <c r="I16" s="18">
        <f t="shared" si="13"/>
        <v>544810.6</v>
      </c>
      <c r="J16" s="18">
        <f t="shared" si="14"/>
        <v>-544810.6</v>
      </c>
      <c r="K16" s="37" t="str">
        <f t="shared" si="15"/>
        <v>NA</v>
      </c>
      <c r="L16" s="37" t="str">
        <f t="shared" si="16"/>
        <v>NA</v>
      </c>
      <c r="M16" s="37" t="str">
        <f t="shared" si="17"/>
        <v>NA</v>
      </c>
    </row>
    <row r="17" spans="1:13" s="16" customFormat="1" x14ac:dyDescent="0.2">
      <c r="A17" s="17"/>
      <c r="B17" s="43" t="s">
        <v>88</v>
      </c>
      <c r="C17" s="17" t="s">
        <v>89</v>
      </c>
      <c r="D17" s="18"/>
      <c r="E17" s="18"/>
      <c r="F17" s="18">
        <v>0</v>
      </c>
      <c r="G17" s="18">
        <v>0</v>
      </c>
      <c r="H17" s="18">
        <v>0</v>
      </c>
      <c r="I17" s="18">
        <f t="shared" si="13"/>
        <v>0</v>
      </c>
      <c r="J17" s="18">
        <f t="shared" si="14"/>
        <v>0</v>
      </c>
      <c r="K17" s="37" t="str">
        <f t="shared" si="15"/>
        <v>NA</v>
      </c>
      <c r="L17" s="37" t="str">
        <f t="shared" si="16"/>
        <v>NA</v>
      </c>
      <c r="M17" s="37" t="str">
        <f t="shared" si="17"/>
        <v>NA</v>
      </c>
    </row>
    <row r="18" spans="1:13" s="16" customFormat="1" x14ac:dyDescent="0.2">
      <c r="A18" s="74" t="s">
        <v>98</v>
      </c>
      <c r="B18" s="75"/>
      <c r="C18" s="74"/>
      <c r="D18" s="59">
        <v>0</v>
      </c>
      <c r="E18" s="59">
        <v>0</v>
      </c>
      <c r="F18" s="59">
        <v>0</v>
      </c>
      <c r="G18" s="59">
        <v>544810.6</v>
      </c>
      <c r="H18" s="59">
        <v>0</v>
      </c>
      <c r="I18" s="59">
        <f t="shared" si="13"/>
        <v>544810.6</v>
      </c>
      <c r="J18" s="59">
        <f t="shared" si="14"/>
        <v>-544810.6</v>
      </c>
      <c r="K18" s="60" t="str">
        <f t="shared" si="15"/>
        <v>NA</v>
      </c>
      <c r="L18" s="60" t="str">
        <f t="shared" si="16"/>
        <v>NA</v>
      </c>
      <c r="M18" s="60" t="str">
        <f t="shared" si="17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13"/>
        <v>0</v>
      </c>
      <c r="J19" s="18">
        <f t="shared" si="14"/>
        <v>0</v>
      </c>
      <c r="K19" s="37" t="str">
        <f t="shared" si="15"/>
        <v>NA</v>
      </c>
      <c r="L19" s="37" t="str">
        <f t="shared" si="16"/>
        <v>NA</v>
      </c>
      <c r="M19" s="37" t="str">
        <f t="shared" si="17"/>
        <v>NA</v>
      </c>
    </row>
    <row r="20" spans="1:13" s="16" customFormat="1" x14ac:dyDescent="0.2">
      <c r="A20" s="17"/>
      <c r="B20" s="43" t="s">
        <v>518</v>
      </c>
      <c r="C20" s="17" t="s">
        <v>519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13"/>
        <v>0</v>
      </c>
      <c r="J20" s="18">
        <f t="shared" si="14"/>
        <v>0</v>
      </c>
      <c r="K20" s="37" t="str">
        <f t="shared" si="15"/>
        <v>NA</v>
      </c>
      <c r="L20" s="37" t="str">
        <f t="shared" si="16"/>
        <v>NA</v>
      </c>
      <c r="M20" s="37" t="str">
        <f t="shared" si="17"/>
        <v>NA</v>
      </c>
    </row>
    <row r="21" spans="1:13" s="16" customFormat="1" x14ac:dyDescent="0.2">
      <c r="A21" s="17"/>
      <c r="B21" s="43" t="s">
        <v>520</v>
      </c>
      <c r="C21" s="17" t="s">
        <v>521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ref="I21" si="18">SUM(G21:H21)</f>
        <v>0</v>
      </c>
      <c r="J21" s="18">
        <f t="shared" si="14"/>
        <v>0</v>
      </c>
      <c r="K21" s="37" t="str">
        <f t="shared" si="15"/>
        <v>NA</v>
      </c>
      <c r="L21" s="37" t="str">
        <f t="shared" si="16"/>
        <v>NA</v>
      </c>
      <c r="M21" s="37" t="str">
        <f t="shared" si="17"/>
        <v>NA</v>
      </c>
    </row>
    <row r="22" spans="1:13" s="16" customFormat="1" x14ac:dyDescent="0.2">
      <c r="A22" s="17"/>
      <c r="B22" s="43" t="s">
        <v>103</v>
      </c>
      <c r="C22" s="17" t="s">
        <v>104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ref="I22" si="19">SUM(G22:H22)</f>
        <v>0</v>
      </c>
      <c r="J22" s="18">
        <f t="shared" si="14"/>
        <v>0</v>
      </c>
      <c r="K22" s="37" t="str">
        <f t="shared" si="15"/>
        <v>NA</v>
      </c>
      <c r="L22" s="37" t="str">
        <f t="shared" si="16"/>
        <v>NA</v>
      </c>
      <c r="M22" s="37" t="str">
        <f t="shared" si="17"/>
        <v>NA</v>
      </c>
    </row>
    <row r="23" spans="1:13" s="16" customFormat="1" x14ac:dyDescent="0.2">
      <c r="A23" s="17"/>
      <c r="B23" s="43" t="s">
        <v>105</v>
      </c>
      <c r="C23" s="17" t="s">
        <v>106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ref="I23:I24" si="20">SUM(G23:H23)</f>
        <v>0</v>
      </c>
      <c r="J23" s="18">
        <f t="shared" si="14"/>
        <v>0</v>
      </c>
      <c r="K23" s="37" t="str">
        <f t="shared" si="15"/>
        <v>NA</v>
      </c>
      <c r="L23" s="37" t="str">
        <f t="shared" si="16"/>
        <v>NA</v>
      </c>
      <c r="M23" s="37" t="str">
        <f t="shared" si="17"/>
        <v>NA</v>
      </c>
    </row>
    <row r="24" spans="1:13" s="16" customFormat="1" x14ac:dyDescent="0.2">
      <c r="A24" s="74" t="s">
        <v>26</v>
      </c>
      <c r="B24" s="75"/>
      <c r="C24" s="74"/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f t="shared" si="20"/>
        <v>0</v>
      </c>
      <c r="J24" s="59">
        <f t="shared" si="14"/>
        <v>0</v>
      </c>
      <c r="K24" s="60" t="str">
        <f t="shared" si="15"/>
        <v>NA</v>
      </c>
      <c r="L24" s="60" t="str">
        <f t="shared" si="16"/>
        <v>NA</v>
      </c>
      <c r="M24" s="60" t="str">
        <f t="shared" si="17"/>
        <v>NA</v>
      </c>
    </row>
    <row r="25" spans="1:13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13" s="17" customFormat="1" ht="15.75" x14ac:dyDescent="0.25">
      <c r="A26" s="25" t="s">
        <v>28</v>
      </c>
      <c r="B26" s="32"/>
      <c r="C26" s="25"/>
      <c r="D26" s="6">
        <f>+D13+D15+D18+D24</f>
        <v>431790000</v>
      </c>
      <c r="E26" s="6">
        <f t="shared" ref="E26:J26" si="21">+E13+E15+E18+E24</f>
        <v>431821000</v>
      </c>
      <c r="F26" s="6">
        <f t="shared" si="21"/>
        <v>14244171.069999998</v>
      </c>
      <c r="G26" s="6">
        <f t="shared" si="21"/>
        <v>134591068.24000001</v>
      </c>
      <c r="H26" s="6">
        <f t="shared" si="21"/>
        <v>0</v>
      </c>
      <c r="I26" s="6">
        <f t="shared" si="21"/>
        <v>134591068.24000001</v>
      </c>
      <c r="J26" s="6">
        <f t="shared" si="21"/>
        <v>297229931.75999999</v>
      </c>
      <c r="K26" s="38">
        <f t="shared" ref="K26" si="22">IF(E26=0,"NA",J26/E26)</f>
        <v>0.68831745505660913</v>
      </c>
      <c r="L26" s="38">
        <f t="shared" ref="L26" si="23">IF(E26=0,"NA",(  ( F26 - (E26/$L$6)) / (E26/$L$6)))</f>
        <v>-0.96701371385365698</v>
      </c>
      <c r="M26" s="38">
        <f t="shared" ref="M26" si="24">IF(E26=0,"NA",(  ( G26 - ($M$6*(E26/12))) / ($M$6*(E26/12))))</f>
        <v>-0.6599826782435736</v>
      </c>
    </row>
    <row r="27" spans="1:13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13" s="16" customFormat="1" x14ac:dyDescent="0.2">
      <c r="A28" s="17" t="s">
        <v>109</v>
      </c>
      <c r="B28" s="43" t="s">
        <v>110</v>
      </c>
      <c r="C28" s="17" t="s">
        <v>111</v>
      </c>
      <c r="D28" s="18"/>
      <c r="E28" s="18"/>
      <c r="F28" s="18">
        <v>0</v>
      </c>
      <c r="G28" s="18">
        <v>0</v>
      </c>
      <c r="H28" s="18">
        <v>0</v>
      </c>
      <c r="I28" s="18">
        <f t="shared" ref="I28:I47" si="25">SUM(G28:H28)</f>
        <v>0</v>
      </c>
      <c r="J28" s="18">
        <f t="shared" ref="J28:J50" si="26">E28-I28</f>
        <v>0</v>
      </c>
      <c r="K28" s="37" t="str">
        <f t="shared" ref="K28:K50" si="27">IF(E28=0,"NA",J28/E28)</f>
        <v>NA</v>
      </c>
      <c r="L28" s="37" t="str">
        <f t="shared" ref="L28:L50" si="28">IF(E28=0,"NA",(  ( F28 - (E28/$L$6)) / (E28/$L$6)))</f>
        <v>NA</v>
      </c>
      <c r="M28" s="37" t="str">
        <f t="shared" ref="M28:M50" si="29">IF(E28=0,"NA",(  ( G28 - ($M$6*(E28/12))) / ($M$6*(E28/12))))</f>
        <v>NA</v>
      </c>
    </row>
    <row r="29" spans="1:13" s="16" customFormat="1" x14ac:dyDescent="0.2">
      <c r="A29" s="17"/>
      <c r="B29" s="43" t="s">
        <v>163</v>
      </c>
      <c r="C29" s="17" t="s">
        <v>164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32" si="30">SUM(G29:H29)</f>
        <v>0</v>
      </c>
      <c r="J29" s="18">
        <f t="shared" ref="J29:J46" si="31">E29-I29</f>
        <v>0</v>
      </c>
      <c r="K29" s="37" t="str">
        <f t="shared" ref="K29:K46" si="32">IF(E29=0,"NA",J29/E29)</f>
        <v>NA</v>
      </c>
      <c r="L29" s="37" t="str">
        <f t="shared" ref="L29:L46" si="33">IF(E29=0,"NA",(  ( F29 - (E29/$L$6)) / (E29/$L$6)))</f>
        <v>NA</v>
      </c>
      <c r="M29" s="37" t="str">
        <f t="shared" ref="M29:M46" si="34">IF(E29=0,"NA",(  ( G29 - ($M$6*(E29/12))) / ($M$6*(E29/12))))</f>
        <v>NA</v>
      </c>
    </row>
    <row r="30" spans="1:13" s="16" customFormat="1" x14ac:dyDescent="0.2">
      <c r="A30" s="17"/>
      <c r="B30" s="43" t="s">
        <v>165</v>
      </c>
      <c r="C30" s="17" t="s">
        <v>166</v>
      </c>
      <c r="D30" s="18">
        <v>5000</v>
      </c>
      <c r="E30" s="18">
        <v>5000</v>
      </c>
      <c r="F30" s="18">
        <v>0</v>
      </c>
      <c r="G30" s="18">
        <v>0</v>
      </c>
      <c r="H30" s="18">
        <v>0</v>
      </c>
      <c r="I30" s="18">
        <f t="shared" si="30"/>
        <v>0</v>
      </c>
      <c r="J30" s="18">
        <f t="shared" si="31"/>
        <v>5000</v>
      </c>
      <c r="K30" s="37">
        <f t="shared" si="32"/>
        <v>1</v>
      </c>
      <c r="L30" s="37">
        <f t="shared" si="33"/>
        <v>-1</v>
      </c>
      <c r="M30" s="37">
        <f t="shared" si="34"/>
        <v>-1</v>
      </c>
    </row>
    <row r="31" spans="1:13" s="16" customFormat="1" x14ac:dyDescent="0.2">
      <c r="A31" s="17"/>
      <c r="B31" s="43" t="s">
        <v>191</v>
      </c>
      <c r="C31" s="17" t="s">
        <v>192</v>
      </c>
      <c r="D31" s="18">
        <v>0</v>
      </c>
      <c r="E31" s="18">
        <v>500</v>
      </c>
      <c r="F31" s="18">
        <v>0</v>
      </c>
      <c r="G31" s="18">
        <v>0</v>
      </c>
      <c r="H31" s="18">
        <v>0</v>
      </c>
      <c r="I31" s="18">
        <f t="shared" si="30"/>
        <v>0</v>
      </c>
      <c r="J31" s="18">
        <f t="shared" si="31"/>
        <v>500</v>
      </c>
      <c r="K31" s="37">
        <f t="shared" si="32"/>
        <v>1</v>
      </c>
      <c r="L31" s="37">
        <f t="shared" si="33"/>
        <v>-1</v>
      </c>
      <c r="M31" s="37">
        <f t="shared" si="34"/>
        <v>-1</v>
      </c>
    </row>
    <row r="32" spans="1:13" s="16" customFormat="1" x14ac:dyDescent="0.2">
      <c r="A32" s="17"/>
      <c r="B32" s="43" t="s">
        <v>195</v>
      </c>
      <c r="C32" s="17" t="s">
        <v>196</v>
      </c>
      <c r="D32" s="18"/>
      <c r="E32" s="18"/>
      <c r="F32" s="18">
        <v>0</v>
      </c>
      <c r="G32" s="18">
        <v>0</v>
      </c>
      <c r="H32" s="18">
        <v>0</v>
      </c>
      <c r="I32" s="18">
        <f t="shared" si="30"/>
        <v>0</v>
      </c>
      <c r="J32" s="18">
        <f t="shared" si="31"/>
        <v>0</v>
      </c>
      <c r="K32" s="37" t="str">
        <f t="shared" si="32"/>
        <v>NA</v>
      </c>
      <c r="L32" s="37" t="str">
        <f t="shared" si="33"/>
        <v>NA</v>
      </c>
      <c r="M32" s="37" t="str">
        <f t="shared" si="34"/>
        <v>NA</v>
      </c>
    </row>
    <row r="33" spans="1:13" s="16" customFormat="1" x14ac:dyDescent="0.2">
      <c r="A33" s="17"/>
      <c r="B33" s="43" t="s">
        <v>197</v>
      </c>
      <c r="C33" s="17" t="s">
        <v>198</v>
      </c>
      <c r="D33" s="18">
        <v>0</v>
      </c>
      <c r="E33" s="18">
        <v>-960000</v>
      </c>
      <c r="F33" s="18">
        <v>96529.46</v>
      </c>
      <c r="G33" s="18">
        <v>1589783.81</v>
      </c>
      <c r="H33" s="18">
        <v>1278861.6000000001</v>
      </c>
      <c r="I33" s="18">
        <f t="shared" ref="I33:I41" si="35">SUM(G33:H33)</f>
        <v>2868645.41</v>
      </c>
      <c r="J33" s="18">
        <f t="shared" ref="J33:J41" si="36">E33-I33</f>
        <v>-3828645.41</v>
      </c>
      <c r="K33" s="37">
        <f t="shared" ref="K33:K41" si="37">IF(E33=0,"NA",J33/E33)</f>
        <v>3.9881723020833335</v>
      </c>
      <c r="L33" s="37">
        <f t="shared" ref="L33:L41" si="38">IF(E33=0,"NA",(  ( F33 - (E33/$L$6)) / (E33/$L$6)))</f>
        <v>-1.1005515208333332</v>
      </c>
      <c r="M33" s="37">
        <f t="shared" ref="M33:M41" si="39">IF(E33=0,"NA",(  ( G33 - ($M$6*(E33/12))) / ($M$6*(E33/12))))</f>
        <v>-2.8065725113636364</v>
      </c>
    </row>
    <row r="34" spans="1:13" s="16" customFormat="1" x14ac:dyDescent="0.2">
      <c r="A34" s="17"/>
      <c r="B34" s="43" t="s">
        <v>199</v>
      </c>
      <c r="C34" s="17" t="s">
        <v>200</v>
      </c>
      <c r="D34" s="18"/>
      <c r="E34" s="18"/>
      <c r="F34" s="18">
        <v>0</v>
      </c>
      <c r="G34" s="18">
        <v>0</v>
      </c>
      <c r="H34" s="18">
        <v>0</v>
      </c>
      <c r="I34" s="18">
        <f t="shared" si="35"/>
        <v>0</v>
      </c>
      <c r="J34" s="18">
        <f t="shared" si="36"/>
        <v>0</v>
      </c>
      <c r="K34" s="37" t="str">
        <f t="shared" si="37"/>
        <v>NA</v>
      </c>
      <c r="L34" s="37" t="str">
        <f t="shared" si="38"/>
        <v>NA</v>
      </c>
      <c r="M34" s="37" t="str">
        <f t="shared" si="39"/>
        <v>NA</v>
      </c>
    </row>
    <row r="35" spans="1:13" s="13" customFormat="1" ht="15.75" x14ac:dyDescent="0.25">
      <c r="A35" s="17"/>
      <c r="B35" s="43" t="s">
        <v>211</v>
      </c>
      <c r="C35" s="17" t="s">
        <v>212</v>
      </c>
      <c r="D35" s="18">
        <v>0</v>
      </c>
      <c r="E35" s="18">
        <v>960000</v>
      </c>
      <c r="F35" s="18">
        <v>34420.14</v>
      </c>
      <c r="G35" s="18">
        <v>369586.75</v>
      </c>
      <c r="H35" s="18">
        <v>531196.77</v>
      </c>
      <c r="I35" s="18">
        <f t="shared" si="35"/>
        <v>900783.52</v>
      </c>
      <c r="J35" s="18">
        <f t="shared" si="36"/>
        <v>59216.479999999981</v>
      </c>
      <c r="K35" s="37">
        <f t="shared" si="37"/>
        <v>6.1683833333333313E-2</v>
      </c>
      <c r="L35" s="37">
        <f t="shared" si="38"/>
        <v>-0.96414568749999996</v>
      </c>
      <c r="M35" s="37">
        <f t="shared" si="39"/>
        <v>-0.58001505681818177</v>
      </c>
    </row>
    <row r="36" spans="1:13" s="16" customFormat="1" x14ac:dyDescent="0.2">
      <c r="B36" s="43" t="s">
        <v>213</v>
      </c>
      <c r="C36" s="17" t="s">
        <v>214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35"/>
        <v>0</v>
      </c>
      <c r="J36" s="18">
        <f t="shared" si="36"/>
        <v>0</v>
      </c>
      <c r="K36" s="37" t="str">
        <f t="shared" si="37"/>
        <v>NA</v>
      </c>
      <c r="L36" s="37" t="str">
        <f t="shared" si="38"/>
        <v>NA</v>
      </c>
      <c r="M36" s="37" t="str">
        <f t="shared" si="39"/>
        <v>NA</v>
      </c>
    </row>
    <row r="37" spans="1:13" s="16" customFormat="1" x14ac:dyDescent="0.2">
      <c r="A37" s="17"/>
      <c r="B37" s="43" t="s">
        <v>522</v>
      </c>
      <c r="C37" s="17" t="s">
        <v>523</v>
      </c>
      <c r="D37" s="18"/>
      <c r="E37" s="18"/>
      <c r="F37" s="18">
        <v>0</v>
      </c>
      <c r="G37" s="18">
        <v>0</v>
      </c>
      <c r="H37" s="18">
        <v>0</v>
      </c>
      <c r="I37" s="18">
        <f t="shared" si="35"/>
        <v>0</v>
      </c>
      <c r="J37" s="18">
        <f t="shared" si="36"/>
        <v>0</v>
      </c>
      <c r="K37" s="37" t="str">
        <f t="shared" si="37"/>
        <v>NA</v>
      </c>
      <c r="L37" s="37" t="str">
        <f t="shared" si="38"/>
        <v>NA</v>
      </c>
      <c r="M37" s="37" t="str">
        <f t="shared" si="39"/>
        <v>NA</v>
      </c>
    </row>
    <row r="38" spans="1:13" s="13" customFormat="1" ht="15.75" x14ac:dyDescent="0.25">
      <c r="A38" s="17"/>
      <c r="B38" s="43" t="s">
        <v>524</v>
      </c>
      <c r="C38" s="17" t="s">
        <v>525</v>
      </c>
      <c r="D38" s="18"/>
      <c r="E38" s="18"/>
      <c r="F38" s="18">
        <v>0</v>
      </c>
      <c r="G38" s="18">
        <v>0</v>
      </c>
      <c r="H38" s="18">
        <v>0</v>
      </c>
      <c r="I38" s="18">
        <f t="shared" si="35"/>
        <v>0</v>
      </c>
      <c r="J38" s="18">
        <f t="shared" si="36"/>
        <v>0</v>
      </c>
      <c r="K38" s="37" t="str">
        <f t="shared" si="37"/>
        <v>NA</v>
      </c>
      <c r="L38" s="37" t="str">
        <f t="shared" si="38"/>
        <v>NA</v>
      </c>
      <c r="M38" s="37" t="str">
        <f t="shared" si="39"/>
        <v>NA</v>
      </c>
    </row>
    <row r="39" spans="1:13" s="16" customFormat="1" x14ac:dyDescent="0.2">
      <c r="A39" s="17"/>
      <c r="B39" s="43" t="s">
        <v>526</v>
      </c>
      <c r="C39" s="17" t="s">
        <v>527</v>
      </c>
      <c r="D39" s="18"/>
      <c r="E39" s="18"/>
      <c r="F39" s="18">
        <v>0</v>
      </c>
      <c r="G39" s="18">
        <v>0</v>
      </c>
      <c r="H39" s="18">
        <v>0</v>
      </c>
      <c r="I39" s="18">
        <f t="shared" si="35"/>
        <v>0</v>
      </c>
      <c r="J39" s="18">
        <f t="shared" si="36"/>
        <v>0</v>
      </c>
      <c r="K39" s="37" t="str">
        <f t="shared" si="37"/>
        <v>NA</v>
      </c>
      <c r="L39" s="37" t="str">
        <f t="shared" si="38"/>
        <v>NA</v>
      </c>
      <c r="M39" s="37" t="str">
        <f t="shared" si="39"/>
        <v>NA</v>
      </c>
    </row>
    <row r="40" spans="1:13" s="13" customFormat="1" ht="15.75" x14ac:dyDescent="0.25">
      <c r="A40" s="17"/>
      <c r="B40" s="43" t="s">
        <v>528</v>
      </c>
      <c r="C40" s="17" t="s">
        <v>529</v>
      </c>
      <c r="D40" s="18"/>
      <c r="E40" s="18"/>
      <c r="F40" s="18">
        <v>0</v>
      </c>
      <c r="G40" s="18">
        <v>0</v>
      </c>
      <c r="H40" s="18">
        <v>0</v>
      </c>
      <c r="I40" s="18">
        <f t="shared" si="35"/>
        <v>0</v>
      </c>
      <c r="J40" s="18">
        <f t="shared" si="36"/>
        <v>0</v>
      </c>
      <c r="K40" s="37" t="str">
        <f t="shared" si="37"/>
        <v>NA</v>
      </c>
      <c r="L40" s="37" t="str">
        <f t="shared" si="38"/>
        <v>NA</v>
      </c>
      <c r="M40" s="37" t="str">
        <f t="shared" si="39"/>
        <v>NA</v>
      </c>
    </row>
    <row r="41" spans="1:13" s="16" customFormat="1" x14ac:dyDescent="0.2">
      <c r="A41" s="74" t="s">
        <v>219</v>
      </c>
      <c r="B41" s="75"/>
      <c r="C41" s="74"/>
      <c r="D41" s="59">
        <v>5000</v>
      </c>
      <c r="E41" s="59">
        <v>5500</v>
      </c>
      <c r="F41" s="59">
        <v>130949.6</v>
      </c>
      <c r="G41" s="59">
        <v>1959370.56</v>
      </c>
      <c r="H41" s="59">
        <v>1810058.37</v>
      </c>
      <c r="I41" s="59">
        <f t="shared" si="35"/>
        <v>3769428.93</v>
      </c>
      <c r="J41" s="59">
        <f t="shared" si="36"/>
        <v>-3763928.93</v>
      </c>
      <c r="K41" s="60">
        <f t="shared" si="37"/>
        <v>-684.35071454545459</v>
      </c>
      <c r="L41" s="60">
        <f t="shared" si="38"/>
        <v>22.809018181818182</v>
      </c>
      <c r="M41" s="60">
        <f t="shared" si="39"/>
        <v>387.63548297520663</v>
      </c>
    </row>
    <row r="42" spans="1:13" s="13" customFormat="1" ht="15.75" x14ac:dyDescent="0.25">
      <c r="A42" s="17" t="s">
        <v>220</v>
      </c>
      <c r="B42" s="43" t="s">
        <v>143</v>
      </c>
      <c r="C42" s="17" t="s">
        <v>144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f t="shared" ref="I42:I46" si="40">SUM(G42:H42)</f>
        <v>0</v>
      </c>
      <c r="J42" s="18">
        <f t="shared" si="31"/>
        <v>0</v>
      </c>
      <c r="K42" s="37" t="str">
        <f t="shared" si="32"/>
        <v>NA</v>
      </c>
      <c r="L42" s="37" t="str">
        <f t="shared" si="33"/>
        <v>NA</v>
      </c>
      <c r="M42" s="37" t="str">
        <f t="shared" si="34"/>
        <v>NA</v>
      </c>
    </row>
    <row r="43" spans="1:13" s="16" customFormat="1" x14ac:dyDescent="0.2">
      <c r="A43" s="17"/>
      <c r="B43" s="43" t="s">
        <v>163</v>
      </c>
      <c r="C43" s="17" t="s">
        <v>164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si="40"/>
        <v>0</v>
      </c>
      <c r="J43" s="18">
        <f t="shared" si="31"/>
        <v>0</v>
      </c>
      <c r="K43" s="37" t="str">
        <f t="shared" si="32"/>
        <v>NA</v>
      </c>
      <c r="L43" s="37" t="str">
        <f t="shared" si="33"/>
        <v>NA</v>
      </c>
      <c r="M43" s="37" t="str">
        <f t="shared" si="34"/>
        <v>NA</v>
      </c>
    </row>
    <row r="44" spans="1:13" s="13" customFormat="1" ht="15.75" x14ac:dyDescent="0.25">
      <c r="A44" s="17"/>
      <c r="B44" s="43" t="s">
        <v>181</v>
      </c>
      <c r="C44" s="17" t="s">
        <v>182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40"/>
        <v>0</v>
      </c>
      <c r="J44" s="18">
        <f t="shared" si="31"/>
        <v>0</v>
      </c>
      <c r="K44" s="37" t="str">
        <f t="shared" si="32"/>
        <v>NA</v>
      </c>
      <c r="L44" s="37" t="str">
        <f t="shared" si="33"/>
        <v>NA</v>
      </c>
      <c r="M44" s="37" t="str">
        <f t="shared" si="34"/>
        <v>NA</v>
      </c>
    </row>
    <row r="45" spans="1:13" s="16" customFormat="1" x14ac:dyDescent="0.2">
      <c r="A45" s="17"/>
      <c r="B45" s="43" t="s">
        <v>191</v>
      </c>
      <c r="C45" s="17" t="s">
        <v>192</v>
      </c>
      <c r="D45" s="18">
        <v>0</v>
      </c>
      <c r="E45" s="18">
        <v>0</v>
      </c>
      <c r="F45" s="18">
        <v>0</v>
      </c>
      <c r="G45" s="18">
        <v>2110.46</v>
      </c>
      <c r="H45" s="18">
        <v>0</v>
      </c>
      <c r="I45" s="18">
        <f t="shared" si="40"/>
        <v>2110.46</v>
      </c>
      <c r="J45" s="18">
        <f t="shared" si="31"/>
        <v>-2110.46</v>
      </c>
      <c r="K45" s="37" t="str">
        <f t="shared" si="32"/>
        <v>NA</v>
      </c>
      <c r="L45" s="37" t="str">
        <f t="shared" si="33"/>
        <v>NA</v>
      </c>
      <c r="M45" s="37" t="str">
        <f t="shared" si="34"/>
        <v>NA</v>
      </c>
    </row>
    <row r="46" spans="1:13" s="13" customFormat="1" ht="15.75" x14ac:dyDescent="0.25">
      <c r="A46" s="17"/>
      <c r="B46" s="43" t="s">
        <v>205</v>
      </c>
      <c r="C46" s="17" t="s">
        <v>206</v>
      </c>
      <c r="D46" s="18">
        <v>0</v>
      </c>
      <c r="E46" s="18">
        <v>500</v>
      </c>
      <c r="F46" s="18">
        <v>0</v>
      </c>
      <c r="G46" s="18">
        <v>0</v>
      </c>
      <c r="H46" s="18">
        <v>0</v>
      </c>
      <c r="I46" s="18">
        <f t="shared" si="40"/>
        <v>0</v>
      </c>
      <c r="J46" s="18">
        <f t="shared" si="31"/>
        <v>500</v>
      </c>
      <c r="K46" s="37">
        <f t="shared" si="32"/>
        <v>1</v>
      </c>
      <c r="L46" s="37">
        <f t="shared" si="33"/>
        <v>-1</v>
      </c>
      <c r="M46" s="37">
        <f t="shared" si="34"/>
        <v>-1</v>
      </c>
    </row>
    <row r="47" spans="1:13" s="16" customFormat="1" x14ac:dyDescent="0.2">
      <c r="A47" s="17"/>
      <c r="B47" s="43" t="s">
        <v>207</v>
      </c>
      <c r="C47" s="17" t="s">
        <v>208</v>
      </c>
      <c r="D47" s="18">
        <v>0</v>
      </c>
      <c r="E47" s="18">
        <v>5000</v>
      </c>
      <c r="F47" s="18">
        <v>0</v>
      </c>
      <c r="G47" s="18">
        <v>0</v>
      </c>
      <c r="H47" s="18">
        <v>0</v>
      </c>
      <c r="I47" s="18">
        <f t="shared" si="25"/>
        <v>0</v>
      </c>
      <c r="J47" s="18">
        <f t="shared" si="26"/>
        <v>5000</v>
      </c>
      <c r="K47" s="37">
        <f t="shared" si="27"/>
        <v>1</v>
      </c>
      <c r="L47" s="37">
        <f t="shared" si="28"/>
        <v>-1</v>
      </c>
      <c r="M47" s="37">
        <f t="shared" si="29"/>
        <v>-1</v>
      </c>
    </row>
    <row r="48" spans="1:13" s="16" customFormat="1" x14ac:dyDescent="0.2">
      <c r="A48" s="17"/>
      <c r="B48" s="43" t="s">
        <v>209</v>
      </c>
      <c r="C48" s="17" t="s">
        <v>210</v>
      </c>
      <c r="D48" s="18">
        <v>0</v>
      </c>
      <c r="E48" s="18">
        <v>5000</v>
      </c>
      <c r="F48" s="18">
        <v>0</v>
      </c>
      <c r="G48" s="18">
        <v>0</v>
      </c>
      <c r="H48" s="18">
        <v>0</v>
      </c>
      <c r="I48" s="18">
        <f t="shared" ref="I48" si="41">SUM(G48:H48)</f>
        <v>0</v>
      </c>
      <c r="J48" s="18">
        <f t="shared" si="26"/>
        <v>5000</v>
      </c>
      <c r="K48" s="37">
        <f t="shared" si="27"/>
        <v>1</v>
      </c>
      <c r="L48" s="37">
        <f t="shared" si="28"/>
        <v>-1</v>
      </c>
      <c r="M48" s="37">
        <f t="shared" si="29"/>
        <v>-1</v>
      </c>
    </row>
    <row r="49" spans="1:13" s="16" customFormat="1" x14ac:dyDescent="0.2">
      <c r="A49" s="17"/>
      <c r="B49" s="43" t="s">
        <v>215</v>
      </c>
      <c r="C49" s="17" t="s">
        <v>216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:I50" si="42">SUM(G49:H49)</f>
        <v>0</v>
      </c>
      <c r="J49" s="18">
        <f t="shared" si="26"/>
        <v>0</v>
      </c>
      <c r="K49" s="37" t="str">
        <f t="shared" si="27"/>
        <v>NA</v>
      </c>
      <c r="L49" s="37" t="str">
        <f t="shared" si="28"/>
        <v>NA</v>
      </c>
      <c r="M49" s="37" t="str">
        <f t="shared" si="29"/>
        <v>NA</v>
      </c>
    </row>
    <row r="50" spans="1:13" s="16" customFormat="1" x14ac:dyDescent="0.2">
      <c r="A50" s="74" t="s">
        <v>249</v>
      </c>
      <c r="B50" s="75"/>
      <c r="C50" s="74"/>
      <c r="D50" s="59">
        <v>0</v>
      </c>
      <c r="E50" s="59">
        <v>10500</v>
      </c>
      <c r="F50" s="59">
        <v>0</v>
      </c>
      <c r="G50" s="59">
        <v>2110.46</v>
      </c>
      <c r="H50" s="59">
        <v>0</v>
      </c>
      <c r="I50" s="59">
        <f t="shared" si="42"/>
        <v>2110.46</v>
      </c>
      <c r="J50" s="59">
        <f t="shared" si="26"/>
        <v>8389.5400000000009</v>
      </c>
      <c r="K50" s="60">
        <f t="shared" si="27"/>
        <v>0.79900380952380956</v>
      </c>
      <c r="L50" s="60">
        <f t="shared" si="28"/>
        <v>-1</v>
      </c>
      <c r="M50" s="60">
        <f t="shared" si="29"/>
        <v>-0.78073142857142852</v>
      </c>
    </row>
    <row r="51" spans="1:13" s="13" customFormat="1" ht="15.75" x14ac:dyDescent="0.25">
      <c r="A51" s="17" t="s">
        <v>319</v>
      </c>
      <c r="B51" s="43" t="s">
        <v>141</v>
      </c>
      <c r="C51" s="17" t="s">
        <v>142</v>
      </c>
      <c r="D51" s="18">
        <v>10000000</v>
      </c>
      <c r="E51" s="18">
        <v>10000000</v>
      </c>
      <c r="F51" s="18">
        <v>0</v>
      </c>
      <c r="G51" s="18">
        <v>529719.93000000005</v>
      </c>
      <c r="H51" s="18">
        <v>0</v>
      </c>
      <c r="I51" s="18">
        <f t="shared" ref="I51" si="43">SUM(G51:H51)</f>
        <v>529719.93000000005</v>
      </c>
      <c r="J51" s="18">
        <f t="shared" ref="J51:J101" si="44">E51-I51</f>
        <v>9470280.0700000003</v>
      </c>
      <c r="K51" s="37">
        <f t="shared" ref="K51:K101" si="45">IF(E51=0,"NA",J51/E51)</f>
        <v>0.94702800700000001</v>
      </c>
      <c r="L51" s="37">
        <f t="shared" ref="L51:L101" si="46">IF(E51=0,"NA",(  ( F51 - (E51/$L$6)) / (E51/$L$6)))</f>
        <v>-1</v>
      </c>
      <c r="M51" s="37">
        <f t="shared" ref="M51:M101" si="47">IF(E51=0,"NA",(  ( G51 - ($M$6*(E51/12))) / ($M$6*(E51/12))))</f>
        <v>-0.94221237127272728</v>
      </c>
    </row>
    <row r="52" spans="1:13" s="13" customFormat="1" ht="15.75" x14ac:dyDescent="0.25">
      <c r="A52" s="17"/>
      <c r="B52" s="43" t="s">
        <v>143</v>
      </c>
      <c r="C52" s="17" t="s">
        <v>144</v>
      </c>
      <c r="D52" s="18"/>
      <c r="E52" s="18"/>
      <c r="F52" s="18">
        <v>0</v>
      </c>
      <c r="G52" s="18">
        <v>0</v>
      </c>
      <c r="H52" s="18">
        <v>0</v>
      </c>
      <c r="I52" s="18">
        <f t="shared" ref="I52:I57" si="48">SUM(G52:H52)</f>
        <v>0</v>
      </c>
      <c r="J52" s="18">
        <f t="shared" si="44"/>
        <v>0</v>
      </c>
      <c r="K52" s="37" t="str">
        <f t="shared" si="45"/>
        <v>NA</v>
      </c>
      <c r="L52" s="37" t="str">
        <f t="shared" si="46"/>
        <v>NA</v>
      </c>
      <c r="M52" s="37" t="str">
        <f t="shared" si="47"/>
        <v>NA</v>
      </c>
    </row>
    <row r="53" spans="1:13" s="16" customFormat="1" x14ac:dyDescent="0.2">
      <c r="B53" s="43" t="s">
        <v>149</v>
      </c>
      <c r="C53" s="17" t="s">
        <v>150</v>
      </c>
      <c r="D53" s="18">
        <v>0</v>
      </c>
      <c r="E53" s="18">
        <v>0</v>
      </c>
      <c r="F53" s="18">
        <v>0</v>
      </c>
      <c r="G53" s="18">
        <v>63266.71</v>
      </c>
      <c r="H53" s="18">
        <v>0</v>
      </c>
      <c r="I53" s="18">
        <f t="shared" si="48"/>
        <v>63266.71</v>
      </c>
      <c r="J53" s="18">
        <f t="shared" si="44"/>
        <v>-63266.71</v>
      </c>
      <c r="K53" s="37" t="str">
        <f t="shared" si="45"/>
        <v>NA</v>
      </c>
      <c r="L53" s="37" t="str">
        <f t="shared" si="46"/>
        <v>NA</v>
      </c>
      <c r="M53" s="37" t="str">
        <f t="shared" si="47"/>
        <v>NA</v>
      </c>
    </row>
    <row r="54" spans="1:13" s="13" customFormat="1" ht="15.75" x14ac:dyDescent="0.25">
      <c r="A54" s="17"/>
      <c r="B54" s="43" t="s">
        <v>151</v>
      </c>
      <c r="C54" s="17" t="s">
        <v>152</v>
      </c>
      <c r="D54" s="18">
        <v>0</v>
      </c>
      <c r="E54" s="18">
        <v>0</v>
      </c>
      <c r="F54" s="18">
        <v>0</v>
      </c>
      <c r="G54" s="18">
        <v>97448.58</v>
      </c>
      <c r="H54" s="18">
        <v>0</v>
      </c>
      <c r="I54" s="18">
        <f t="shared" si="48"/>
        <v>97448.58</v>
      </c>
      <c r="J54" s="18">
        <f t="shared" si="44"/>
        <v>-97448.58</v>
      </c>
      <c r="K54" s="37" t="str">
        <f t="shared" si="45"/>
        <v>NA</v>
      </c>
      <c r="L54" s="37" t="str">
        <f t="shared" si="46"/>
        <v>NA</v>
      </c>
      <c r="M54" s="37" t="str">
        <f t="shared" si="47"/>
        <v>NA</v>
      </c>
    </row>
    <row r="55" spans="1:13" s="16" customFormat="1" x14ac:dyDescent="0.2">
      <c r="A55" s="17"/>
      <c r="B55" s="43" t="s">
        <v>163</v>
      </c>
      <c r="C55" s="17" t="s">
        <v>164</v>
      </c>
      <c r="D55" s="18">
        <v>0</v>
      </c>
      <c r="E55" s="18">
        <v>0</v>
      </c>
      <c r="F55" s="18">
        <v>0</v>
      </c>
      <c r="G55" s="18">
        <v>18257.79</v>
      </c>
      <c r="H55" s="18">
        <v>0</v>
      </c>
      <c r="I55" s="18">
        <f t="shared" si="48"/>
        <v>18257.79</v>
      </c>
      <c r="J55" s="18">
        <f t="shared" si="44"/>
        <v>-18257.79</v>
      </c>
      <c r="K55" s="37" t="str">
        <f t="shared" si="45"/>
        <v>NA</v>
      </c>
      <c r="L55" s="37" t="str">
        <f t="shared" si="46"/>
        <v>NA</v>
      </c>
      <c r="M55" s="37" t="str">
        <f t="shared" si="47"/>
        <v>NA</v>
      </c>
    </row>
    <row r="56" spans="1:13" s="13" customFormat="1" ht="15.75" x14ac:dyDescent="0.25">
      <c r="A56" s="17"/>
      <c r="B56" s="43" t="s">
        <v>165</v>
      </c>
      <c r="C56" s="17" t="s">
        <v>166</v>
      </c>
      <c r="D56" s="18">
        <v>5294.12</v>
      </c>
      <c r="E56" s="18">
        <v>93906.960000000021</v>
      </c>
      <c r="F56" s="18">
        <v>0</v>
      </c>
      <c r="G56" s="18">
        <v>35003.75</v>
      </c>
      <c r="H56" s="18">
        <v>22020.770000000004</v>
      </c>
      <c r="I56" s="18">
        <f t="shared" si="48"/>
        <v>57024.520000000004</v>
      </c>
      <c r="J56" s="18">
        <f t="shared" si="44"/>
        <v>36882.440000000017</v>
      </c>
      <c r="K56" s="37">
        <f t="shared" si="45"/>
        <v>0.39275512698952247</v>
      </c>
      <c r="L56" s="37">
        <f t="shared" si="46"/>
        <v>-1</v>
      </c>
      <c r="M56" s="37">
        <f t="shared" si="47"/>
        <v>-0.59336444188046256</v>
      </c>
    </row>
    <row r="57" spans="1:13" s="16" customFormat="1" x14ac:dyDescent="0.2">
      <c r="A57" s="17"/>
      <c r="B57" s="43" t="s">
        <v>173</v>
      </c>
      <c r="C57" s="17" t="s">
        <v>174</v>
      </c>
      <c r="D57" s="18">
        <v>0</v>
      </c>
      <c r="E57" s="18">
        <v>2279</v>
      </c>
      <c r="F57" s="18">
        <v>0</v>
      </c>
      <c r="G57" s="18">
        <v>0</v>
      </c>
      <c r="H57" s="18">
        <v>0</v>
      </c>
      <c r="I57" s="18">
        <f t="shared" si="48"/>
        <v>0</v>
      </c>
      <c r="J57" s="18">
        <f t="shared" si="44"/>
        <v>2279</v>
      </c>
      <c r="K57" s="37">
        <f t="shared" si="45"/>
        <v>1</v>
      </c>
      <c r="L57" s="37">
        <f t="shared" si="46"/>
        <v>-1</v>
      </c>
      <c r="M57" s="37">
        <f t="shared" si="47"/>
        <v>-1</v>
      </c>
    </row>
    <row r="58" spans="1:13" s="16" customFormat="1" x14ac:dyDescent="0.2">
      <c r="A58" s="17"/>
      <c r="B58" s="43" t="s">
        <v>197</v>
      </c>
      <c r="C58" s="17" t="s">
        <v>198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f t="shared" ref="I58" si="49">SUM(G58:H58)</f>
        <v>0</v>
      </c>
      <c r="J58" s="18">
        <f t="shared" si="44"/>
        <v>0</v>
      </c>
      <c r="K58" s="37" t="str">
        <f t="shared" si="45"/>
        <v>NA</v>
      </c>
      <c r="L58" s="37" t="str">
        <f t="shared" si="46"/>
        <v>NA</v>
      </c>
      <c r="M58" s="37" t="str">
        <f t="shared" si="47"/>
        <v>NA</v>
      </c>
    </row>
    <row r="59" spans="1:13" s="16" customFormat="1" x14ac:dyDescent="0.2">
      <c r="A59" s="17"/>
      <c r="B59" s="43" t="s">
        <v>207</v>
      </c>
      <c r="C59" s="17" t="s">
        <v>208</v>
      </c>
      <c r="D59" s="18">
        <v>30000.069999999989</v>
      </c>
      <c r="E59" s="18">
        <v>1106093.1000000001</v>
      </c>
      <c r="F59" s="18">
        <v>0</v>
      </c>
      <c r="G59" s="18">
        <v>759075.31999999983</v>
      </c>
      <c r="H59" s="18">
        <v>138426.32999999996</v>
      </c>
      <c r="I59" s="18">
        <f t="shared" ref="I59:I68" si="50">SUM(G59:H59)</f>
        <v>897501.64999999979</v>
      </c>
      <c r="J59" s="18">
        <f t="shared" si="44"/>
        <v>208591.4500000003</v>
      </c>
      <c r="K59" s="37">
        <f t="shared" si="45"/>
        <v>0.1885839899010312</v>
      </c>
      <c r="L59" s="37">
        <f t="shared" si="46"/>
        <v>-1</v>
      </c>
      <c r="M59" s="37">
        <f t="shared" si="47"/>
        <v>-0.25134496610391382</v>
      </c>
    </row>
    <row r="60" spans="1:13" s="13" customFormat="1" ht="15.75" x14ac:dyDescent="0.25">
      <c r="A60" s="17"/>
      <c r="B60" s="43" t="s">
        <v>211</v>
      </c>
      <c r="C60" s="17" t="s">
        <v>212</v>
      </c>
      <c r="D60" s="18">
        <v>10588.24</v>
      </c>
      <c r="E60" s="18">
        <v>0</v>
      </c>
      <c r="F60" s="18">
        <v>0</v>
      </c>
      <c r="G60" s="18">
        <v>0</v>
      </c>
      <c r="H60" s="18">
        <v>0</v>
      </c>
      <c r="I60" s="18">
        <f t="shared" si="50"/>
        <v>0</v>
      </c>
      <c r="J60" s="18">
        <f t="shared" si="44"/>
        <v>0</v>
      </c>
      <c r="K60" s="37" t="str">
        <f t="shared" si="45"/>
        <v>NA</v>
      </c>
      <c r="L60" s="37" t="str">
        <f t="shared" si="46"/>
        <v>NA</v>
      </c>
      <c r="M60" s="37" t="str">
        <f t="shared" si="47"/>
        <v>NA</v>
      </c>
    </row>
    <row r="61" spans="1:13" s="16" customFormat="1" x14ac:dyDescent="0.2">
      <c r="B61" s="43" t="s">
        <v>522</v>
      </c>
      <c r="C61" s="17" t="s">
        <v>523</v>
      </c>
      <c r="D61" s="18"/>
      <c r="E61" s="18"/>
      <c r="F61" s="18">
        <v>0</v>
      </c>
      <c r="G61" s="18">
        <v>0</v>
      </c>
      <c r="H61" s="18">
        <v>0</v>
      </c>
      <c r="I61" s="18">
        <f t="shared" si="50"/>
        <v>0</v>
      </c>
      <c r="J61" s="18">
        <f t="shared" si="44"/>
        <v>0</v>
      </c>
      <c r="K61" s="37" t="str">
        <f t="shared" si="45"/>
        <v>NA</v>
      </c>
      <c r="L61" s="37" t="str">
        <f t="shared" si="46"/>
        <v>NA</v>
      </c>
      <c r="M61" s="37" t="str">
        <f t="shared" si="47"/>
        <v>NA</v>
      </c>
    </row>
    <row r="62" spans="1:13" s="16" customFormat="1" x14ac:dyDescent="0.2">
      <c r="A62" s="17"/>
      <c r="B62" s="43" t="s">
        <v>524</v>
      </c>
      <c r="C62" s="17" t="s">
        <v>525</v>
      </c>
      <c r="D62" s="18"/>
      <c r="E62" s="18"/>
      <c r="F62" s="18">
        <v>0</v>
      </c>
      <c r="G62" s="18">
        <v>0</v>
      </c>
      <c r="H62" s="18">
        <v>0</v>
      </c>
      <c r="I62" s="18">
        <f t="shared" si="50"/>
        <v>0</v>
      </c>
      <c r="J62" s="18">
        <f t="shared" si="44"/>
        <v>0</v>
      </c>
      <c r="K62" s="37" t="str">
        <f t="shared" si="45"/>
        <v>NA</v>
      </c>
      <c r="L62" s="37" t="str">
        <f t="shared" si="46"/>
        <v>NA</v>
      </c>
      <c r="M62" s="37" t="str">
        <f t="shared" si="47"/>
        <v>NA</v>
      </c>
    </row>
    <row r="63" spans="1:13" s="13" customFormat="1" ht="15.75" x14ac:dyDescent="0.25">
      <c r="A63" s="17"/>
      <c r="B63" s="43" t="s">
        <v>526</v>
      </c>
      <c r="C63" s="17" t="s">
        <v>527</v>
      </c>
      <c r="D63" s="18"/>
      <c r="E63" s="18"/>
      <c r="F63" s="18">
        <v>0</v>
      </c>
      <c r="G63" s="18">
        <v>0</v>
      </c>
      <c r="H63" s="18">
        <v>0</v>
      </c>
      <c r="I63" s="18">
        <f t="shared" si="50"/>
        <v>0</v>
      </c>
      <c r="J63" s="18">
        <f t="shared" si="44"/>
        <v>0</v>
      </c>
      <c r="K63" s="37" t="str">
        <f t="shared" si="45"/>
        <v>NA</v>
      </c>
      <c r="L63" s="37" t="str">
        <f t="shared" si="46"/>
        <v>NA</v>
      </c>
      <c r="M63" s="37" t="str">
        <f t="shared" si="47"/>
        <v>NA</v>
      </c>
    </row>
    <row r="64" spans="1:13" s="16" customFormat="1" x14ac:dyDescent="0.2">
      <c r="A64" s="74" t="s">
        <v>384</v>
      </c>
      <c r="B64" s="75"/>
      <c r="C64" s="74"/>
      <c r="D64" s="59">
        <v>10045882.43</v>
      </c>
      <c r="E64" s="59">
        <v>11202279.060000001</v>
      </c>
      <c r="F64" s="59">
        <v>0</v>
      </c>
      <c r="G64" s="59">
        <v>1502772.0799999998</v>
      </c>
      <c r="H64" s="59">
        <v>160447.09999999998</v>
      </c>
      <c r="I64" s="59">
        <f t="shared" si="50"/>
        <v>1663219.1799999997</v>
      </c>
      <c r="J64" s="59">
        <f t="shared" si="44"/>
        <v>9539059.8800000008</v>
      </c>
      <c r="K64" s="60">
        <f t="shared" si="45"/>
        <v>0.85152849959443877</v>
      </c>
      <c r="L64" s="60">
        <f t="shared" si="46"/>
        <v>-1</v>
      </c>
      <c r="M64" s="60">
        <f t="shared" si="47"/>
        <v>-0.85365587530397014</v>
      </c>
    </row>
    <row r="65" spans="1:13" s="13" customFormat="1" ht="15.75" x14ac:dyDescent="0.25">
      <c r="A65" s="17" t="s">
        <v>385</v>
      </c>
      <c r="B65" s="43" t="s">
        <v>211</v>
      </c>
      <c r="C65" s="17" t="s">
        <v>212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50"/>
        <v>0</v>
      </c>
      <c r="J65" s="18">
        <f t="shared" si="44"/>
        <v>0</v>
      </c>
      <c r="K65" s="37" t="str">
        <f t="shared" si="45"/>
        <v>NA</v>
      </c>
      <c r="L65" s="37" t="str">
        <f t="shared" si="46"/>
        <v>NA</v>
      </c>
      <c r="M65" s="37" t="str">
        <f t="shared" si="47"/>
        <v>NA</v>
      </c>
    </row>
    <row r="66" spans="1:13" s="16" customFormat="1" x14ac:dyDescent="0.2">
      <c r="A66" s="17"/>
      <c r="B66" s="43" t="s">
        <v>390</v>
      </c>
      <c r="C66" s="17" t="s">
        <v>391</v>
      </c>
      <c r="D66" s="18">
        <v>1000000</v>
      </c>
      <c r="E66" s="18">
        <v>1000000</v>
      </c>
      <c r="F66" s="18">
        <v>0</v>
      </c>
      <c r="G66" s="18">
        <v>773700</v>
      </c>
      <c r="H66" s="18">
        <v>0</v>
      </c>
      <c r="I66" s="18">
        <f t="shared" si="50"/>
        <v>773700</v>
      </c>
      <c r="J66" s="18">
        <f t="shared" si="44"/>
        <v>226300</v>
      </c>
      <c r="K66" s="37">
        <f t="shared" si="45"/>
        <v>0.2263</v>
      </c>
      <c r="L66" s="37">
        <f t="shared" si="46"/>
        <v>-1</v>
      </c>
      <c r="M66" s="37">
        <f t="shared" si="47"/>
        <v>-0.15596363636363633</v>
      </c>
    </row>
    <row r="67" spans="1:13" s="13" customFormat="1" ht="15.75" x14ac:dyDescent="0.25">
      <c r="A67" s="17"/>
      <c r="B67" s="43" t="s">
        <v>526</v>
      </c>
      <c r="C67" s="17" t="s">
        <v>527</v>
      </c>
      <c r="D67" s="18"/>
      <c r="E67" s="18"/>
      <c r="F67" s="18">
        <v>0</v>
      </c>
      <c r="G67" s="18">
        <v>0</v>
      </c>
      <c r="H67" s="18">
        <v>0</v>
      </c>
      <c r="I67" s="18">
        <f t="shared" si="50"/>
        <v>0</v>
      </c>
      <c r="J67" s="18">
        <f t="shared" si="44"/>
        <v>0</v>
      </c>
      <c r="K67" s="37" t="str">
        <f t="shared" si="45"/>
        <v>NA</v>
      </c>
      <c r="L67" s="37" t="str">
        <f t="shared" si="46"/>
        <v>NA</v>
      </c>
      <c r="M67" s="37" t="str">
        <f t="shared" si="47"/>
        <v>NA</v>
      </c>
    </row>
    <row r="68" spans="1:13" s="16" customFormat="1" x14ac:dyDescent="0.2">
      <c r="A68" s="17"/>
      <c r="B68" s="43" t="s">
        <v>530</v>
      </c>
      <c r="C68" s="17" t="s">
        <v>531</v>
      </c>
      <c r="D68" s="18"/>
      <c r="E68" s="18"/>
      <c r="F68" s="18">
        <v>0</v>
      </c>
      <c r="G68" s="18">
        <v>0</v>
      </c>
      <c r="H68" s="18">
        <v>0</v>
      </c>
      <c r="I68" s="18">
        <f t="shared" si="50"/>
        <v>0</v>
      </c>
      <c r="J68" s="18">
        <f t="shared" si="44"/>
        <v>0</v>
      </c>
      <c r="K68" s="37" t="str">
        <f t="shared" si="45"/>
        <v>NA</v>
      </c>
      <c r="L68" s="37" t="str">
        <f t="shared" si="46"/>
        <v>NA</v>
      </c>
      <c r="M68" s="37" t="str">
        <f t="shared" si="47"/>
        <v>NA</v>
      </c>
    </row>
    <row r="69" spans="1:13" s="13" customFormat="1" ht="15.75" x14ac:dyDescent="0.25">
      <c r="A69" s="74" t="s">
        <v>394</v>
      </c>
      <c r="B69" s="75"/>
      <c r="C69" s="74"/>
      <c r="D69" s="59">
        <v>1000000</v>
      </c>
      <c r="E69" s="59">
        <v>1000000</v>
      </c>
      <c r="F69" s="59">
        <v>0</v>
      </c>
      <c r="G69" s="59">
        <v>773700</v>
      </c>
      <c r="H69" s="59">
        <v>0</v>
      </c>
      <c r="I69" s="59">
        <f t="shared" ref="I69:I72" si="51">SUM(G69:H69)</f>
        <v>773700</v>
      </c>
      <c r="J69" s="59">
        <f t="shared" si="44"/>
        <v>226300</v>
      </c>
      <c r="K69" s="60">
        <f t="shared" si="45"/>
        <v>0.2263</v>
      </c>
      <c r="L69" s="60">
        <f t="shared" si="46"/>
        <v>-1</v>
      </c>
      <c r="M69" s="60">
        <f t="shared" si="47"/>
        <v>-0.15596363636363633</v>
      </c>
    </row>
    <row r="70" spans="1:13" s="16" customFormat="1" x14ac:dyDescent="0.2">
      <c r="A70" s="17" t="s">
        <v>395</v>
      </c>
      <c r="B70" s="43" t="s">
        <v>163</v>
      </c>
      <c r="C70" s="17" t="s">
        <v>164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51"/>
        <v>0</v>
      </c>
      <c r="J70" s="18">
        <f t="shared" si="44"/>
        <v>0</v>
      </c>
      <c r="K70" s="37" t="str">
        <f t="shared" si="45"/>
        <v>NA</v>
      </c>
      <c r="L70" s="37" t="str">
        <f t="shared" si="46"/>
        <v>NA</v>
      </c>
      <c r="M70" s="37" t="str">
        <f t="shared" si="47"/>
        <v>NA</v>
      </c>
    </row>
    <row r="71" spans="1:13" s="13" customFormat="1" ht="15.75" x14ac:dyDescent="0.25">
      <c r="A71" s="17"/>
      <c r="B71" s="43" t="s">
        <v>165</v>
      </c>
      <c r="C71" s="17" t="s">
        <v>166</v>
      </c>
      <c r="D71" s="18">
        <v>18000000</v>
      </c>
      <c r="E71" s="18">
        <v>18000000</v>
      </c>
      <c r="F71" s="18">
        <v>759283.59</v>
      </c>
      <c r="G71" s="18">
        <v>1771661.71</v>
      </c>
      <c r="H71" s="18">
        <v>13414009.93</v>
      </c>
      <c r="I71" s="18">
        <f t="shared" si="51"/>
        <v>15185671.640000001</v>
      </c>
      <c r="J71" s="18">
        <f t="shared" si="44"/>
        <v>2814328.3599999994</v>
      </c>
      <c r="K71" s="37">
        <f t="shared" si="45"/>
        <v>0.15635157555555551</v>
      </c>
      <c r="L71" s="37">
        <f t="shared" si="46"/>
        <v>-0.95781757833333336</v>
      </c>
      <c r="M71" s="37">
        <f t="shared" si="47"/>
        <v>-0.89262656303030297</v>
      </c>
    </row>
    <row r="72" spans="1:13" s="16" customFormat="1" x14ac:dyDescent="0.2">
      <c r="A72" s="74" t="s">
        <v>400</v>
      </c>
      <c r="B72" s="75"/>
      <c r="C72" s="74"/>
      <c r="D72" s="59">
        <v>18000000</v>
      </c>
      <c r="E72" s="59">
        <v>18000000</v>
      </c>
      <c r="F72" s="59">
        <v>759283.59</v>
      </c>
      <c r="G72" s="59">
        <v>1771661.71</v>
      </c>
      <c r="H72" s="59">
        <v>13414009.93</v>
      </c>
      <c r="I72" s="59">
        <f t="shared" si="51"/>
        <v>15185671.640000001</v>
      </c>
      <c r="J72" s="59">
        <f t="shared" si="44"/>
        <v>2814328.3599999994</v>
      </c>
      <c r="K72" s="60">
        <f t="shared" si="45"/>
        <v>0.15635157555555551</v>
      </c>
      <c r="L72" s="60">
        <f t="shared" si="46"/>
        <v>-0.95781757833333336</v>
      </c>
      <c r="M72" s="60">
        <f t="shared" si="47"/>
        <v>-0.89262656303030297</v>
      </c>
    </row>
    <row r="73" spans="1:13" s="16" customFormat="1" x14ac:dyDescent="0.2">
      <c r="A73" s="17" t="s">
        <v>464</v>
      </c>
      <c r="B73" s="43" t="s">
        <v>127</v>
      </c>
      <c r="C73" s="17" t="s">
        <v>128</v>
      </c>
      <c r="D73" s="18">
        <v>39562.400000000001</v>
      </c>
      <c r="E73" s="18">
        <v>39562.400000000001</v>
      </c>
      <c r="F73" s="18">
        <v>0</v>
      </c>
      <c r="G73" s="18">
        <v>0</v>
      </c>
      <c r="H73" s="18">
        <v>0</v>
      </c>
      <c r="I73" s="18">
        <f t="shared" ref="I73:I76" si="52">SUM(G73:H73)</f>
        <v>0</v>
      </c>
      <c r="J73" s="18">
        <f t="shared" si="44"/>
        <v>39562.400000000001</v>
      </c>
      <c r="K73" s="37">
        <f t="shared" si="45"/>
        <v>1</v>
      </c>
      <c r="L73" s="37">
        <f t="shared" si="46"/>
        <v>-1</v>
      </c>
      <c r="M73" s="37">
        <f t="shared" si="47"/>
        <v>-1</v>
      </c>
    </row>
    <row r="74" spans="1:13" s="16" customFormat="1" x14ac:dyDescent="0.2">
      <c r="A74" s="17"/>
      <c r="B74" s="43" t="s">
        <v>314</v>
      </c>
      <c r="C74" s="17" t="s">
        <v>315</v>
      </c>
      <c r="D74" s="18">
        <v>19837.5</v>
      </c>
      <c r="E74" s="18">
        <v>19837.5</v>
      </c>
      <c r="F74" s="18">
        <v>0</v>
      </c>
      <c r="G74" s="18">
        <v>0</v>
      </c>
      <c r="H74" s="18">
        <v>0</v>
      </c>
      <c r="I74" s="18">
        <f t="shared" si="52"/>
        <v>0</v>
      </c>
      <c r="J74" s="18">
        <f t="shared" si="44"/>
        <v>19837.5</v>
      </c>
      <c r="K74" s="37">
        <f t="shared" si="45"/>
        <v>1</v>
      </c>
      <c r="L74" s="37">
        <f t="shared" si="46"/>
        <v>-1</v>
      </c>
      <c r="M74" s="37">
        <f t="shared" si="47"/>
        <v>-1</v>
      </c>
    </row>
    <row r="75" spans="1:13" s="16" customFormat="1" x14ac:dyDescent="0.2">
      <c r="A75" s="17"/>
      <c r="B75" s="43" t="s">
        <v>141</v>
      </c>
      <c r="C75" s="17" t="s">
        <v>142</v>
      </c>
      <c r="D75" s="18">
        <v>4912961.76</v>
      </c>
      <c r="E75" s="18">
        <v>4912961.76</v>
      </c>
      <c r="F75" s="18">
        <v>72315.539999999994</v>
      </c>
      <c r="G75" s="18">
        <v>201579.12</v>
      </c>
      <c r="H75" s="18">
        <v>0</v>
      </c>
      <c r="I75" s="18">
        <f t="shared" si="52"/>
        <v>201579.12</v>
      </c>
      <c r="J75" s="18">
        <f t="shared" si="44"/>
        <v>4711382.6399999997</v>
      </c>
      <c r="K75" s="37">
        <f t="shared" si="45"/>
        <v>0.95896993914318596</v>
      </c>
      <c r="L75" s="37">
        <f t="shared" si="46"/>
        <v>-0.98528066296204997</v>
      </c>
      <c r="M75" s="37">
        <f t="shared" si="47"/>
        <v>-0.95523993361074833</v>
      </c>
    </row>
    <row r="76" spans="1:13" s="16" customFormat="1" x14ac:dyDescent="0.2">
      <c r="A76" s="17"/>
      <c r="B76" s="43" t="s">
        <v>149</v>
      </c>
      <c r="C76" s="17" t="s">
        <v>150</v>
      </c>
      <c r="D76" s="18">
        <v>467208</v>
      </c>
      <c r="E76" s="18">
        <v>467208</v>
      </c>
      <c r="F76" s="18">
        <v>8316</v>
      </c>
      <c r="G76" s="18">
        <v>25184.25</v>
      </c>
      <c r="H76" s="18">
        <v>0</v>
      </c>
      <c r="I76" s="18">
        <f t="shared" si="52"/>
        <v>25184.25</v>
      </c>
      <c r="J76" s="18">
        <f t="shared" si="44"/>
        <v>442023.75</v>
      </c>
      <c r="K76" s="37">
        <f t="shared" si="45"/>
        <v>0.94609627831715215</v>
      </c>
      <c r="L76" s="37">
        <f t="shared" si="46"/>
        <v>-0.98220064724919098</v>
      </c>
      <c r="M76" s="37">
        <f t="shared" si="47"/>
        <v>-0.94119593998234774</v>
      </c>
    </row>
    <row r="77" spans="1:13" s="16" customFormat="1" x14ac:dyDescent="0.2">
      <c r="A77" s="17"/>
      <c r="B77" s="43" t="s">
        <v>151</v>
      </c>
      <c r="C77" s="17" t="s">
        <v>152</v>
      </c>
      <c r="D77" s="18">
        <v>743475</v>
      </c>
      <c r="E77" s="18">
        <v>743475</v>
      </c>
      <c r="F77" s="18">
        <v>12551.46</v>
      </c>
      <c r="G77" s="18">
        <v>38341.06</v>
      </c>
      <c r="H77" s="18">
        <v>0</v>
      </c>
      <c r="I77" s="18">
        <f t="shared" ref="I77:I78" si="53">SUM(G77:H77)</f>
        <v>38341.06</v>
      </c>
      <c r="J77" s="18">
        <f t="shared" si="44"/>
        <v>705133.94</v>
      </c>
      <c r="K77" s="37">
        <f t="shared" si="45"/>
        <v>0.94842992703184359</v>
      </c>
      <c r="L77" s="37">
        <f t="shared" si="46"/>
        <v>-0.98311784525370727</v>
      </c>
      <c r="M77" s="37">
        <f t="shared" si="47"/>
        <v>-0.94374173858019306</v>
      </c>
    </row>
    <row r="78" spans="1:13" s="17" customFormat="1" x14ac:dyDescent="0.2">
      <c r="A78" s="23"/>
      <c r="B78" s="31" t="s">
        <v>163</v>
      </c>
      <c r="C78" s="23" t="s">
        <v>164</v>
      </c>
      <c r="D78" s="18">
        <v>99677</v>
      </c>
      <c r="E78" s="18">
        <v>99677</v>
      </c>
      <c r="F78" s="18">
        <v>2408.1199999999994</v>
      </c>
      <c r="G78" s="18">
        <v>6857.82</v>
      </c>
      <c r="H78" s="18">
        <v>0</v>
      </c>
      <c r="I78" s="18">
        <f t="shared" si="53"/>
        <v>6857.82</v>
      </c>
      <c r="J78" s="18">
        <f t="shared" si="44"/>
        <v>92819.18</v>
      </c>
      <c r="K78" s="37">
        <f t="shared" si="45"/>
        <v>0.93119957462604208</v>
      </c>
      <c r="L78" s="37">
        <f t="shared" si="46"/>
        <v>-0.97584076567312428</v>
      </c>
      <c r="M78" s="37">
        <f t="shared" si="47"/>
        <v>-0.92494499050113699</v>
      </c>
    </row>
    <row r="79" spans="1:13" s="16" customFormat="1" x14ac:dyDescent="0.2">
      <c r="A79" s="17"/>
      <c r="B79" s="43" t="s">
        <v>165</v>
      </c>
      <c r="C79" s="17" t="s">
        <v>166</v>
      </c>
      <c r="D79" s="18">
        <v>2538975.1100000003</v>
      </c>
      <c r="E79" s="18">
        <v>451137.65999999922</v>
      </c>
      <c r="F79" s="18">
        <v>48000</v>
      </c>
      <c r="G79" s="18">
        <v>550626.91999999993</v>
      </c>
      <c r="H79" s="18">
        <v>11636.25</v>
      </c>
      <c r="I79" s="18">
        <f t="shared" ref="I79:I92" si="54">SUM(G79:H79)</f>
        <v>562263.16999999993</v>
      </c>
      <c r="J79" s="18">
        <f t="shared" si="44"/>
        <v>-111125.51000000071</v>
      </c>
      <c r="K79" s="37">
        <f t="shared" si="45"/>
        <v>-0.2463228407932091</v>
      </c>
      <c r="L79" s="37">
        <f t="shared" si="46"/>
        <v>-0.89360232085257507</v>
      </c>
      <c r="M79" s="37">
        <f t="shared" si="47"/>
        <v>0.33148696282033668</v>
      </c>
    </row>
    <row r="80" spans="1:13" s="13" customFormat="1" ht="15.75" x14ac:dyDescent="0.25">
      <c r="A80" s="17"/>
      <c r="B80" s="43" t="s">
        <v>320</v>
      </c>
      <c r="C80" s="17" t="s">
        <v>321</v>
      </c>
      <c r="D80" s="18">
        <v>8318081.9900000002</v>
      </c>
      <c r="E80" s="18">
        <v>35898244.939999998</v>
      </c>
      <c r="F80" s="18">
        <v>260750.75</v>
      </c>
      <c r="G80" s="18">
        <v>3469955.4100000006</v>
      </c>
      <c r="H80" s="18">
        <v>15537747.15</v>
      </c>
      <c r="I80" s="18">
        <f t="shared" si="54"/>
        <v>19007702.560000002</v>
      </c>
      <c r="J80" s="18">
        <f t="shared" si="44"/>
        <v>16890542.379999995</v>
      </c>
      <c r="K80" s="37">
        <f t="shared" si="45"/>
        <v>0.47051164780425048</v>
      </c>
      <c r="L80" s="37">
        <f t="shared" si="46"/>
        <v>-0.99273639281152004</v>
      </c>
      <c r="M80" s="37">
        <f t="shared" si="47"/>
        <v>-0.89455178357200815</v>
      </c>
    </row>
    <row r="81" spans="1:13" s="16" customFormat="1" x14ac:dyDescent="0.2">
      <c r="B81" s="43" t="s">
        <v>177</v>
      </c>
      <c r="C81" s="17" t="s">
        <v>178</v>
      </c>
      <c r="D81" s="18">
        <v>0</v>
      </c>
      <c r="E81" s="18">
        <v>237168.95</v>
      </c>
      <c r="F81" s="18">
        <v>0</v>
      </c>
      <c r="G81" s="18">
        <v>0</v>
      </c>
      <c r="H81" s="18">
        <v>0</v>
      </c>
      <c r="I81" s="18">
        <f t="shared" si="54"/>
        <v>0</v>
      </c>
      <c r="J81" s="18">
        <f t="shared" si="44"/>
        <v>237168.95</v>
      </c>
      <c r="K81" s="37">
        <f t="shared" si="45"/>
        <v>1</v>
      </c>
      <c r="L81" s="37">
        <f t="shared" si="46"/>
        <v>-1</v>
      </c>
      <c r="M81" s="37">
        <f t="shared" si="47"/>
        <v>-1</v>
      </c>
    </row>
    <row r="82" spans="1:13" s="16" customFormat="1" x14ac:dyDescent="0.2">
      <c r="A82" s="17"/>
      <c r="B82" s="43" t="s">
        <v>185</v>
      </c>
      <c r="C82" s="17" t="s">
        <v>186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f t="shared" si="54"/>
        <v>0</v>
      </c>
      <c r="J82" s="18">
        <f t="shared" si="44"/>
        <v>0</v>
      </c>
      <c r="K82" s="37" t="str">
        <f t="shared" si="45"/>
        <v>NA</v>
      </c>
      <c r="L82" s="37" t="str">
        <f t="shared" si="46"/>
        <v>NA</v>
      </c>
      <c r="M82" s="37" t="str">
        <f t="shared" si="47"/>
        <v>NA</v>
      </c>
    </row>
    <row r="83" spans="1:13" s="13" customFormat="1" ht="15.75" x14ac:dyDescent="0.25">
      <c r="A83" s="17"/>
      <c r="B83" s="43" t="s">
        <v>197</v>
      </c>
      <c r="C83" s="17" t="s">
        <v>198</v>
      </c>
      <c r="D83" s="18">
        <v>-8575</v>
      </c>
      <c r="E83" s="18">
        <v>2688282.17</v>
      </c>
      <c r="F83" s="18">
        <v>0</v>
      </c>
      <c r="G83" s="18">
        <v>18928.490000000002</v>
      </c>
      <c r="H83" s="18">
        <v>50812.41</v>
      </c>
      <c r="I83" s="18">
        <f t="shared" si="54"/>
        <v>69740.900000000009</v>
      </c>
      <c r="J83" s="18">
        <f t="shared" si="44"/>
        <v>2618541.27</v>
      </c>
      <c r="K83" s="37">
        <f t="shared" si="45"/>
        <v>0.97405744799475424</v>
      </c>
      <c r="L83" s="37">
        <f t="shared" si="46"/>
        <v>-1</v>
      </c>
      <c r="M83" s="37">
        <f t="shared" si="47"/>
        <v>-0.9923187892816393</v>
      </c>
    </row>
    <row r="84" spans="1:13" s="16" customFormat="1" x14ac:dyDescent="0.2">
      <c r="A84" s="17"/>
      <c r="B84" s="43" t="s">
        <v>199</v>
      </c>
      <c r="C84" s="17" t="s">
        <v>200</v>
      </c>
      <c r="D84" s="18">
        <v>3259000</v>
      </c>
      <c r="E84" s="18">
        <v>6221874.7300000004</v>
      </c>
      <c r="F84" s="18">
        <v>0</v>
      </c>
      <c r="G84" s="18">
        <v>1360767.25</v>
      </c>
      <c r="H84" s="18">
        <v>0</v>
      </c>
      <c r="I84" s="18">
        <f t="shared" si="54"/>
        <v>1360767.25</v>
      </c>
      <c r="J84" s="18">
        <f t="shared" si="44"/>
        <v>4861107.4800000004</v>
      </c>
      <c r="K84" s="37">
        <f t="shared" si="45"/>
        <v>0.78129304927359089</v>
      </c>
      <c r="L84" s="37">
        <f t="shared" si="46"/>
        <v>-1</v>
      </c>
      <c r="M84" s="37">
        <f t="shared" si="47"/>
        <v>-0.76141059920755372</v>
      </c>
    </row>
    <row r="85" spans="1:13" s="13" customFormat="1" ht="15.75" x14ac:dyDescent="0.25">
      <c r="A85" s="17"/>
      <c r="B85" s="43" t="s">
        <v>378</v>
      </c>
      <c r="C85" s="17" t="s">
        <v>379</v>
      </c>
      <c r="D85" s="18">
        <v>18422211.73</v>
      </c>
      <c r="E85" s="18">
        <v>19333318.390000001</v>
      </c>
      <c r="F85" s="18">
        <v>0</v>
      </c>
      <c r="G85" s="18">
        <v>0</v>
      </c>
      <c r="H85" s="18">
        <v>0</v>
      </c>
      <c r="I85" s="18">
        <f t="shared" si="54"/>
        <v>0</v>
      </c>
      <c r="J85" s="18">
        <f t="shared" si="44"/>
        <v>19333318.390000001</v>
      </c>
      <c r="K85" s="37">
        <f t="shared" si="45"/>
        <v>1</v>
      </c>
      <c r="L85" s="37">
        <f t="shared" si="46"/>
        <v>-1</v>
      </c>
      <c r="M85" s="37">
        <f t="shared" si="47"/>
        <v>-1</v>
      </c>
    </row>
    <row r="86" spans="1:13" s="16" customFormat="1" x14ac:dyDescent="0.2">
      <c r="A86" s="17"/>
      <c r="B86" s="43" t="s">
        <v>207</v>
      </c>
      <c r="C86" s="17" t="s">
        <v>208</v>
      </c>
      <c r="D86" s="18">
        <v>19893</v>
      </c>
      <c r="E86" s="18">
        <v>0</v>
      </c>
      <c r="F86" s="18">
        <v>0</v>
      </c>
      <c r="G86" s="18">
        <v>0</v>
      </c>
      <c r="H86" s="18">
        <v>0</v>
      </c>
      <c r="I86" s="18">
        <f t="shared" si="54"/>
        <v>0</v>
      </c>
      <c r="J86" s="18">
        <f t="shared" si="44"/>
        <v>0</v>
      </c>
      <c r="K86" s="37" t="str">
        <f t="shared" si="45"/>
        <v>NA</v>
      </c>
      <c r="L86" s="37" t="str">
        <f t="shared" si="46"/>
        <v>NA</v>
      </c>
      <c r="M86" s="37" t="str">
        <f t="shared" si="47"/>
        <v>NA</v>
      </c>
    </row>
    <row r="87" spans="1:13" s="13" customFormat="1" ht="15.75" x14ac:dyDescent="0.25">
      <c r="A87" s="17"/>
      <c r="B87" s="43" t="s">
        <v>209</v>
      </c>
      <c r="C87" s="17" t="s">
        <v>210</v>
      </c>
      <c r="D87" s="18">
        <v>694936550.00999999</v>
      </c>
      <c r="E87" s="18">
        <v>373176074.25999999</v>
      </c>
      <c r="F87" s="18">
        <v>857371.09000000008</v>
      </c>
      <c r="G87" s="18">
        <v>17186867.629999999</v>
      </c>
      <c r="H87" s="18">
        <v>36279366.939999998</v>
      </c>
      <c r="I87" s="18">
        <f t="shared" si="54"/>
        <v>53466234.569999993</v>
      </c>
      <c r="J87" s="18">
        <f t="shared" si="44"/>
        <v>319709839.69</v>
      </c>
      <c r="K87" s="37">
        <f t="shared" si="45"/>
        <v>0.85672652064840338</v>
      </c>
      <c r="L87" s="37">
        <f t="shared" si="46"/>
        <v>-0.99770250252055914</v>
      </c>
      <c r="M87" s="37">
        <f t="shared" si="47"/>
        <v>-0.94975746990479593</v>
      </c>
    </row>
    <row r="88" spans="1:13" s="16" customFormat="1" x14ac:dyDescent="0.2">
      <c r="A88" s="17"/>
      <c r="B88" s="43" t="s">
        <v>211</v>
      </c>
      <c r="C88" s="17" t="s">
        <v>212</v>
      </c>
      <c r="D88" s="18">
        <v>-2208498</v>
      </c>
      <c r="E88" s="18">
        <v>5040149.51</v>
      </c>
      <c r="F88" s="18">
        <v>0</v>
      </c>
      <c r="G88" s="18">
        <v>63978.1</v>
      </c>
      <c r="H88" s="18">
        <v>14905.26</v>
      </c>
      <c r="I88" s="18">
        <f t="shared" si="54"/>
        <v>78883.360000000001</v>
      </c>
      <c r="J88" s="18">
        <f t="shared" si="44"/>
        <v>4961266.1499999994</v>
      </c>
      <c r="K88" s="37">
        <f t="shared" si="45"/>
        <v>0.98434900396436842</v>
      </c>
      <c r="L88" s="37">
        <f t="shared" si="46"/>
        <v>-1</v>
      </c>
      <c r="M88" s="37">
        <f t="shared" si="47"/>
        <v>-0.98615233719344753</v>
      </c>
    </row>
    <row r="89" spans="1:13" s="13" customFormat="1" ht="15.75" x14ac:dyDescent="0.25">
      <c r="A89" s="17"/>
      <c r="B89" s="43" t="s">
        <v>390</v>
      </c>
      <c r="C89" s="17" t="s">
        <v>391</v>
      </c>
      <c r="D89" s="18">
        <v>101832.5</v>
      </c>
      <c r="E89" s="18">
        <v>101832.5</v>
      </c>
      <c r="F89" s="18">
        <v>0</v>
      </c>
      <c r="G89" s="18">
        <v>0</v>
      </c>
      <c r="H89" s="18">
        <v>0</v>
      </c>
      <c r="I89" s="18">
        <f t="shared" si="54"/>
        <v>0</v>
      </c>
      <c r="J89" s="18">
        <f t="shared" si="44"/>
        <v>101832.5</v>
      </c>
      <c r="K89" s="37">
        <f t="shared" si="45"/>
        <v>1</v>
      </c>
      <c r="L89" s="37">
        <f t="shared" si="46"/>
        <v>-1</v>
      </c>
      <c r="M89" s="37">
        <f t="shared" si="47"/>
        <v>-1</v>
      </c>
    </row>
    <row r="90" spans="1:13" s="16" customFormat="1" x14ac:dyDescent="0.2">
      <c r="A90" s="17"/>
      <c r="B90" s="43" t="s">
        <v>213</v>
      </c>
      <c r="C90" s="17" t="s">
        <v>214</v>
      </c>
      <c r="D90" s="18">
        <v>-2339143.3600000003</v>
      </c>
      <c r="E90" s="18">
        <v>4293161.3899999997</v>
      </c>
      <c r="F90" s="18">
        <v>30365</v>
      </c>
      <c r="G90" s="18">
        <v>578326.69999999995</v>
      </c>
      <c r="H90" s="18">
        <v>676658.51</v>
      </c>
      <c r="I90" s="18">
        <f t="shared" si="54"/>
        <v>1254985.21</v>
      </c>
      <c r="J90" s="18">
        <f t="shared" si="44"/>
        <v>3038176.1799999997</v>
      </c>
      <c r="K90" s="37">
        <f t="shared" si="45"/>
        <v>0.70767807310407216</v>
      </c>
      <c r="L90" s="37">
        <f t="shared" si="46"/>
        <v>-0.9929271235712851</v>
      </c>
      <c r="M90" s="37">
        <f t="shared" si="47"/>
        <v>-0.85304492488565531</v>
      </c>
    </row>
    <row r="91" spans="1:13" s="13" customFormat="1" ht="15.75" x14ac:dyDescent="0.25">
      <c r="A91" s="17"/>
      <c r="B91" s="43" t="s">
        <v>522</v>
      </c>
      <c r="C91" s="17" t="s">
        <v>523</v>
      </c>
      <c r="D91" s="18"/>
      <c r="E91" s="18"/>
      <c r="F91" s="18">
        <v>0</v>
      </c>
      <c r="G91" s="18">
        <v>0</v>
      </c>
      <c r="H91" s="18">
        <v>0</v>
      </c>
      <c r="I91" s="18">
        <f t="shared" si="54"/>
        <v>0</v>
      </c>
      <c r="J91" s="18">
        <f t="shared" si="44"/>
        <v>0</v>
      </c>
      <c r="K91" s="37" t="str">
        <f t="shared" si="45"/>
        <v>NA</v>
      </c>
      <c r="L91" s="37" t="str">
        <f t="shared" si="46"/>
        <v>NA</v>
      </c>
      <c r="M91" s="37" t="str">
        <f t="shared" si="47"/>
        <v>NA</v>
      </c>
    </row>
    <row r="92" spans="1:13" s="16" customFormat="1" x14ac:dyDescent="0.2">
      <c r="A92" s="17"/>
      <c r="B92" s="43" t="s">
        <v>524</v>
      </c>
      <c r="C92" s="17" t="s">
        <v>525</v>
      </c>
      <c r="D92" s="18"/>
      <c r="E92" s="18"/>
      <c r="F92" s="18">
        <v>0</v>
      </c>
      <c r="G92" s="18">
        <v>0</v>
      </c>
      <c r="H92" s="18">
        <v>0</v>
      </c>
      <c r="I92" s="18">
        <f t="shared" si="54"/>
        <v>0</v>
      </c>
      <c r="J92" s="18">
        <f t="shared" si="44"/>
        <v>0</v>
      </c>
      <c r="K92" s="37" t="str">
        <f t="shared" si="45"/>
        <v>NA</v>
      </c>
      <c r="L92" s="37" t="str">
        <f t="shared" si="46"/>
        <v>NA</v>
      </c>
      <c r="M92" s="37" t="str">
        <f t="shared" si="47"/>
        <v>NA</v>
      </c>
    </row>
    <row r="93" spans="1:13" s="16" customFormat="1" x14ac:dyDescent="0.2">
      <c r="A93" s="17"/>
      <c r="B93" s="43" t="s">
        <v>526</v>
      </c>
      <c r="C93" s="17" t="s">
        <v>527</v>
      </c>
      <c r="D93" s="18"/>
      <c r="E93" s="18"/>
      <c r="F93" s="18">
        <v>0</v>
      </c>
      <c r="G93" s="18">
        <v>0</v>
      </c>
      <c r="H93" s="18">
        <v>0</v>
      </c>
      <c r="I93" s="18">
        <f t="shared" ref="I93:I96" si="55">SUM(G93:H93)</f>
        <v>0</v>
      </c>
      <c r="J93" s="18">
        <f t="shared" si="44"/>
        <v>0</v>
      </c>
      <c r="K93" s="37" t="str">
        <f t="shared" si="45"/>
        <v>NA</v>
      </c>
      <c r="L93" s="37" t="str">
        <f t="shared" si="46"/>
        <v>NA</v>
      </c>
      <c r="M93" s="37" t="str">
        <f t="shared" si="47"/>
        <v>NA</v>
      </c>
    </row>
    <row r="94" spans="1:13" s="16" customFormat="1" x14ac:dyDescent="0.2">
      <c r="A94" s="17"/>
      <c r="B94" s="43" t="s">
        <v>215</v>
      </c>
      <c r="C94" s="17" t="s">
        <v>216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55"/>
        <v>0</v>
      </c>
      <c r="J94" s="18">
        <f t="shared" si="44"/>
        <v>0</v>
      </c>
      <c r="K94" s="37" t="str">
        <f t="shared" si="45"/>
        <v>NA</v>
      </c>
      <c r="L94" s="37" t="str">
        <f t="shared" si="46"/>
        <v>NA</v>
      </c>
      <c r="M94" s="37" t="str">
        <f t="shared" si="47"/>
        <v>NA</v>
      </c>
    </row>
    <row r="95" spans="1:13" s="16" customFormat="1" x14ac:dyDescent="0.2">
      <c r="A95" s="17"/>
      <c r="B95" s="43" t="s">
        <v>217</v>
      </c>
      <c r="C95" s="17" t="s">
        <v>218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55"/>
        <v>0</v>
      </c>
      <c r="J95" s="18">
        <f t="shared" si="44"/>
        <v>0</v>
      </c>
      <c r="K95" s="37" t="str">
        <f t="shared" si="45"/>
        <v>NA</v>
      </c>
      <c r="L95" s="37" t="str">
        <f t="shared" si="46"/>
        <v>NA</v>
      </c>
      <c r="M95" s="37" t="str">
        <f t="shared" si="47"/>
        <v>NA</v>
      </c>
    </row>
    <row r="96" spans="1:13" s="16" customFormat="1" x14ac:dyDescent="0.2">
      <c r="A96" s="74" t="s">
        <v>465</v>
      </c>
      <c r="B96" s="75"/>
      <c r="C96" s="74"/>
      <c r="D96" s="59">
        <v>729323049.63999999</v>
      </c>
      <c r="E96" s="59">
        <v>453723966.15999997</v>
      </c>
      <c r="F96" s="59">
        <v>1292077.96</v>
      </c>
      <c r="G96" s="59">
        <v>23501412.75</v>
      </c>
      <c r="H96" s="59">
        <v>52571126.519999996</v>
      </c>
      <c r="I96" s="59">
        <f t="shared" si="55"/>
        <v>76072539.269999996</v>
      </c>
      <c r="J96" s="59">
        <f t="shared" si="44"/>
        <v>377651426.88999999</v>
      </c>
      <c r="K96" s="60">
        <f t="shared" si="45"/>
        <v>0.83233740127543987</v>
      </c>
      <c r="L96" s="60">
        <f t="shared" si="46"/>
        <v>-0.99715228187980631</v>
      </c>
      <c r="M96" s="60">
        <f t="shared" si="47"/>
        <v>-0.94349448843277339</v>
      </c>
    </row>
    <row r="97" spans="1:13" s="16" customFormat="1" x14ac:dyDescent="0.2">
      <c r="A97" s="17" t="s">
        <v>11</v>
      </c>
      <c r="B97" s="43" t="s">
        <v>12</v>
      </c>
      <c r="C97" s="17" t="s">
        <v>13</v>
      </c>
      <c r="D97" s="18">
        <v>83403442</v>
      </c>
      <c r="E97" s="18">
        <v>83403442</v>
      </c>
      <c r="F97" s="18">
        <v>0</v>
      </c>
      <c r="G97" s="18">
        <v>19859400</v>
      </c>
      <c r="H97" s="18">
        <v>0</v>
      </c>
      <c r="I97" s="18">
        <f t="shared" ref="I97:I100" si="56">SUM(G97:H97)</f>
        <v>19859400</v>
      </c>
      <c r="J97" s="18">
        <f t="shared" si="44"/>
        <v>63544042</v>
      </c>
      <c r="K97" s="37">
        <f t="shared" si="45"/>
        <v>0.76188752497768619</v>
      </c>
      <c r="L97" s="37">
        <f t="shared" si="46"/>
        <v>-1</v>
      </c>
      <c r="M97" s="37">
        <f t="shared" si="47"/>
        <v>-0.740240936339294</v>
      </c>
    </row>
    <row r="98" spans="1:13" s="16" customFormat="1" x14ac:dyDescent="0.2">
      <c r="A98" s="74" t="s">
        <v>14</v>
      </c>
      <c r="B98" s="75"/>
      <c r="C98" s="74"/>
      <c r="D98" s="59">
        <v>83403442</v>
      </c>
      <c r="E98" s="59">
        <v>83403442</v>
      </c>
      <c r="F98" s="59">
        <v>0</v>
      </c>
      <c r="G98" s="59">
        <v>19859400</v>
      </c>
      <c r="H98" s="59">
        <v>0</v>
      </c>
      <c r="I98" s="59">
        <f t="shared" si="56"/>
        <v>19859400</v>
      </c>
      <c r="J98" s="59">
        <f t="shared" si="44"/>
        <v>63544042</v>
      </c>
      <c r="K98" s="60">
        <f t="shared" si="45"/>
        <v>0.76188752497768619</v>
      </c>
      <c r="L98" s="60">
        <f t="shared" si="46"/>
        <v>-1</v>
      </c>
      <c r="M98" s="60">
        <f t="shared" si="47"/>
        <v>-0.740240936339294</v>
      </c>
    </row>
    <row r="99" spans="1:13" s="16" customFormat="1" x14ac:dyDescent="0.2">
      <c r="A99" s="17" t="s">
        <v>15</v>
      </c>
      <c r="B99" s="43" t="s">
        <v>215</v>
      </c>
      <c r="C99" s="17" t="s">
        <v>216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56"/>
        <v>0</v>
      </c>
      <c r="J99" s="18">
        <f t="shared" si="44"/>
        <v>0</v>
      </c>
      <c r="K99" s="37" t="str">
        <f t="shared" si="45"/>
        <v>NA</v>
      </c>
      <c r="L99" s="37" t="str">
        <f t="shared" si="46"/>
        <v>NA</v>
      </c>
      <c r="M99" s="37" t="str">
        <f t="shared" si="47"/>
        <v>NA</v>
      </c>
    </row>
    <row r="100" spans="1:13" s="16" customFormat="1" x14ac:dyDescent="0.2">
      <c r="A100" s="17"/>
      <c r="B100" s="43" t="s">
        <v>16</v>
      </c>
      <c r="C100" s="17" t="s">
        <v>17</v>
      </c>
      <c r="D100" s="18">
        <v>0</v>
      </c>
      <c r="E100" s="18">
        <v>0</v>
      </c>
      <c r="F100" s="18">
        <v>120912.5</v>
      </c>
      <c r="G100" s="18">
        <v>1746733.5</v>
      </c>
      <c r="H100" s="18">
        <v>0</v>
      </c>
      <c r="I100" s="18">
        <f t="shared" si="56"/>
        <v>1746733.5</v>
      </c>
      <c r="J100" s="18">
        <f t="shared" si="44"/>
        <v>-1746733.5</v>
      </c>
      <c r="K100" s="37" t="str">
        <f t="shared" si="45"/>
        <v>NA</v>
      </c>
      <c r="L100" s="37" t="str">
        <f t="shared" si="46"/>
        <v>NA</v>
      </c>
      <c r="M100" s="37" t="str">
        <f t="shared" si="47"/>
        <v>NA</v>
      </c>
    </row>
    <row r="101" spans="1:13" s="16" customFormat="1" x14ac:dyDescent="0.2">
      <c r="A101" s="17"/>
      <c r="B101" s="43" t="s">
        <v>29</v>
      </c>
      <c r="C101" s="17" t="s">
        <v>30</v>
      </c>
      <c r="D101" s="18">
        <v>5572080</v>
      </c>
      <c r="E101" s="18">
        <v>5572080</v>
      </c>
      <c r="F101" s="18">
        <v>0</v>
      </c>
      <c r="G101" s="18">
        <v>7674523.0499999998</v>
      </c>
      <c r="H101" s="18">
        <v>0</v>
      </c>
      <c r="I101" s="18">
        <f t="shared" ref="I101:I102" si="57">SUM(G101:H101)</f>
        <v>7674523.0499999998</v>
      </c>
      <c r="J101" s="18">
        <f t="shared" si="44"/>
        <v>-2102443.0499999998</v>
      </c>
      <c r="K101" s="37">
        <f t="shared" si="45"/>
        <v>-0.37731745595899552</v>
      </c>
      <c r="L101" s="37">
        <f t="shared" si="46"/>
        <v>-1</v>
      </c>
      <c r="M101" s="37">
        <f t="shared" si="47"/>
        <v>0.50252813377344963</v>
      </c>
    </row>
    <row r="102" spans="1:13" s="17" customFormat="1" x14ac:dyDescent="0.2">
      <c r="A102" s="61" t="s">
        <v>18</v>
      </c>
      <c r="B102" s="62"/>
      <c r="C102" s="61"/>
      <c r="D102" s="59">
        <v>5572080</v>
      </c>
      <c r="E102" s="59">
        <v>5572080</v>
      </c>
      <c r="F102" s="59">
        <v>120912.5</v>
      </c>
      <c r="G102" s="59">
        <v>9421256.5500000007</v>
      </c>
      <c r="H102" s="59">
        <v>0</v>
      </c>
      <c r="I102" s="59">
        <f t="shared" si="57"/>
        <v>9421256.5500000007</v>
      </c>
      <c r="J102" s="59">
        <f t="shared" ref="J102" si="58">E102-I102</f>
        <v>-3849176.5500000007</v>
      </c>
      <c r="K102" s="60">
        <f t="shared" ref="K102" si="59">IF(E102=0,"NA",J102/E102)</f>
        <v>-0.69079707218848274</v>
      </c>
      <c r="L102" s="60">
        <f t="shared" ref="L102" si="60">IF(E102=0,"NA",(  ( F102 - (E102/$L$6)) / (E102/$L$6)))</f>
        <v>-0.97830029360669624</v>
      </c>
      <c r="M102" s="60">
        <f t="shared" ref="M102" si="61">IF(E102=0,"NA",(  ( G102 - ($M$6*(E102/12))) / ($M$6*(E102/12))))</f>
        <v>0.84450589693289024</v>
      </c>
    </row>
    <row r="103" spans="1:13" x14ac:dyDescent="0.2">
      <c r="A103" s="23"/>
      <c r="B103" s="31"/>
      <c r="C103" s="23"/>
      <c r="D103" s="18"/>
      <c r="E103" s="18"/>
      <c r="F103" s="18"/>
      <c r="G103" s="18"/>
      <c r="H103" s="18"/>
      <c r="I103" s="18"/>
      <c r="J103" s="18"/>
      <c r="K103" s="47"/>
      <c r="L103" s="37"/>
      <c r="M103" s="37"/>
    </row>
    <row r="104" spans="1:13" s="17" customFormat="1" ht="15.75" x14ac:dyDescent="0.25">
      <c r="A104" s="25" t="s">
        <v>27</v>
      </c>
      <c r="B104" s="32"/>
      <c r="C104" s="25"/>
      <c r="D104" s="6">
        <f>+D41+D50+D64+D69+D72+D96+D98+D102</f>
        <v>847349454.06999993</v>
      </c>
      <c r="E104" s="6">
        <f t="shared" ref="E104:K104" si="62">+E41+E50+E64+E69+E72+E96+E98+E102</f>
        <v>572917767.22000003</v>
      </c>
      <c r="F104" s="6">
        <f t="shared" si="62"/>
        <v>2303223.65</v>
      </c>
      <c r="G104" s="6">
        <f t="shared" si="62"/>
        <v>58791684.109999999</v>
      </c>
      <c r="H104" s="6">
        <f t="shared" si="62"/>
        <v>67955641.920000002</v>
      </c>
      <c r="I104" s="6">
        <f t="shared" si="62"/>
        <v>126747326.02999999</v>
      </c>
      <c r="J104" s="6">
        <f t="shared" si="62"/>
        <v>446170441.19</v>
      </c>
      <c r="K104" s="6">
        <f t="shared" si="62"/>
        <v>-681.41410280671607</v>
      </c>
      <c r="L104" s="38">
        <f t="shared" ref="L104" si="63">IF(E104=0,"NA",(  ( F104 - (E104/$L$6)) / (E104/$L$6)))</f>
        <v>-0.99597983553350766</v>
      </c>
      <c r="M104" s="38">
        <f t="shared" ref="M104" si="64">IF(E104=0,"NA",(  ( G104 - ($M$6*(E104/12))) / ($M$6*(E104/12))))</f>
        <v>-0.88805307439378778</v>
      </c>
    </row>
  </sheetData>
  <autoFilter ref="A7:M104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9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69" t="s">
        <v>42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0">
        <v>45077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11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532</v>
      </c>
      <c r="C8" s="16" t="s">
        <v>533</v>
      </c>
      <c r="D8" s="46">
        <v>6280875</v>
      </c>
      <c r="E8" s="46">
        <v>6280875</v>
      </c>
      <c r="F8" s="46">
        <v>0</v>
      </c>
      <c r="G8" s="46">
        <v>186118.91</v>
      </c>
      <c r="H8" s="46">
        <v>0</v>
      </c>
      <c r="I8" s="46">
        <f t="shared" ref="I8" si="0">SUM(G8:H8)</f>
        <v>186118.91</v>
      </c>
      <c r="J8" s="46">
        <f t="shared" ref="J8" si="1">E8-I8</f>
        <v>6094756.0899999999</v>
      </c>
      <c r="K8" s="41">
        <f t="shared" ref="K8" si="2">IF(E8=0,"NA",J8/E8)</f>
        <v>0.97036735964336174</v>
      </c>
      <c r="L8" s="41">
        <f t="shared" ref="L8" si="3">IF(E8=0,"NA",(  ( F8 - (E8/$L$6)) / (E8/$L$6)))</f>
        <v>-1</v>
      </c>
      <c r="M8" s="41">
        <f t="shared" ref="M8" si="4">IF(E8=0,"NA",(  ( G8 - ($M$6*(E8/12))) / ($M$6*(E8/12))))</f>
        <v>-0.96767348324730373</v>
      </c>
      <c r="R8" s="44"/>
      <c r="S8" s="44"/>
      <c r="T8" s="44"/>
      <c r="U8" s="44"/>
      <c r="V8" s="44"/>
    </row>
    <row r="9" spans="1:38" s="16" customFormat="1" x14ac:dyDescent="0.2">
      <c r="B9" s="16" t="s">
        <v>534</v>
      </c>
      <c r="C9" s="16" t="s">
        <v>535</v>
      </c>
      <c r="D9" s="46">
        <v>3371803</v>
      </c>
      <c r="E9" s="46">
        <v>3371803</v>
      </c>
      <c r="F9" s="46">
        <v>0</v>
      </c>
      <c r="G9" s="46">
        <v>883.57</v>
      </c>
      <c r="H9" s="46">
        <v>0</v>
      </c>
      <c r="I9" s="46">
        <f t="shared" ref="I9" si="5">SUM(G9:H9)</f>
        <v>883.57</v>
      </c>
      <c r="J9" s="46">
        <f t="shared" ref="J9" si="6">E9-I9</f>
        <v>3370919.43</v>
      </c>
      <c r="K9" s="41">
        <f t="shared" ref="K9" si="7">IF(E9=0,"NA",J9/E9)</f>
        <v>0.99973795325527626</v>
      </c>
      <c r="L9" s="41">
        <f t="shared" ref="L9" si="8">IF(E9=0,"NA",(  ( F9 - (E9/$L$6)) / (E9/$L$6)))</f>
        <v>-1</v>
      </c>
      <c r="M9" s="41">
        <f t="shared" ref="M9" si="9">IF(E9=0,"NA",(  ( G9 - ($M$6*(E9/12))) / ($M$6*(E9/12))))</f>
        <v>-0.99971413082393767</v>
      </c>
      <c r="R9" s="44"/>
      <c r="S9" s="44"/>
      <c r="T9" s="44"/>
      <c r="U9" s="44"/>
      <c r="V9" s="44"/>
    </row>
    <row r="10" spans="1:38" s="16" customFormat="1" x14ac:dyDescent="0.2">
      <c r="B10" s="16" t="s">
        <v>536</v>
      </c>
      <c r="C10" s="16" t="s">
        <v>537</v>
      </c>
      <c r="D10" s="46">
        <v>803709</v>
      </c>
      <c r="E10" s="46">
        <v>803709</v>
      </c>
      <c r="F10" s="46">
        <v>0</v>
      </c>
      <c r="G10" s="46">
        <v>292.19999999986203</v>
      </c>
      <c r="H10" s="46">
        <v>0</v>
      </c>
      <c r="I10" s="46">
        <f t="shared" ref="I10:I42" si="10">SUM(G10:H10)</f>
        <v>292.19999999986203</v>
      </c>
      <c r="J10" s="46">
        <f t="shared" ref="J10:J42" si="11">E10-I10</f>
        <v>803416.80000000016</v>
      </c>
      <c r="K10" s="41">
        <f t="shared" ref="K10:K42" si="12">IF(E10=0,"NA",J10/E10)</f>
        <v>0.99963643557556303</v>
      </c>
      <c r="L10" s="41">
        <f t="shared" ref="L10:L42" si="13">IF(E10=0,"NA",(  ( F10 - (E10/$L$6)) / (E10/$L$6)))</f>
        <v>-1</v>
      </c>
      <c r="M10" s="41">
        <f t="shared" ref="M10:M42" si="14">IF(E10=0,"NA",(  ( G10 - ($M$6*(E10/12))) / ($M$6*(E10/12))))</f>
        <v>-0.99960338426425055</v>
      </c>
      <c r="R10" s="44"/>
      <c r="S10" s="44"/>
      <c r="T10" s="44"/>
      <c r="U10" s="44"/>
      <c r="V10" s="44"/>
    </row>
    <row r="11" spans="1:38" s="16" customFormat="1" x14ac:dyDescent="0.2">
      <c r="B11" s="16" t="s">
        <v>538</v>
      </c>
      <c r="C11" s="16" t="s">
        <v>539</v>
      </c>
      <c r="D11" s="46">
        <v>401855</v>
      </c>
      <c r="E11" s="46">
        <v>401855</v>
      </c>
      <c r="F11" s="46">
        <v>0</v>
      </c>
      <c r="G11" s="46">
        <v>52984.37</v>
      </c>
      <c r="H11" s="46">
        <v>0</v>
      </c>
      <c r="I11" s="46">
        <f t="shared" si="10"/>
        <v>52984.37</v>
      </c>
      <c r="J11" s="46">
        <f t="shared" si="11"/>
        <v>348870.63</v>
      </c>
      <c r="K11" s="41">
        <f t="shared" si="12"/>
        <v>0.86815052693135586</v>
      </c>
      <c r="L11" s="41">
        <f t="shared" si="13"/>
        <v>-1</v>
      </c>
      <c r="M11" s="41">
        <f t="shared" si="14"/>
        <v>-0.8561642111978427</v>
      </c>
      <c r="R11" s="44"/>
      <c r="S11" s="44"/>
      <c r="T11" s="44"/>
      <c r="U11" s="44"/>
      <c r="V11" s="44"/>
    </row>
    <row r="12" spans="1:38" s="16" customFormat="1" x14ac:dyDescent="0.2">
      <c r="B12" s="16" t="s">
        <v>68</v>
      </c>
      <c r="C12" s="16" t="s">
        <v>69</v>
      </c>
      <c r="D12" s="46">
        <v>836203.88</v>
      </c>
      <c r="E12" s="46">
        <v>836203.88</v>
      </c>
      <c r="F12" s="46">
        <v>158774.39000000001</v>
      </c>
      <c r="G12" s="46">
        <v>2639097.2199999997</v>
      </c>
      <c r="H12" s="46">
        <v>0</v>
      </c>
      <c r="I12" s="46">
        <f t="shared" si="10"/>
        <v>2639097.2199999997</v>
      </c>
      <c r="J12" s="46">
        <f t="shared" si="11"/>
        <v>-1802893.3399999999</v>
      </c>
      <c r="K12" s="41">
        <f t="shared" si="12"/>
        <v>-2.1560451740549205</v>
      </c>
      <c r="L12" s="41">
        <f t="shared" si="13"/>
        <v>-0.81012478679242672</v>
      </c>
      <c r="M12" s="41">
        <f t="shared" si="14"/>
        <v>2.4429583716962773</v>
      </c>
      <c r="R12" s="44"/>
      <c r="S12" s="44"/>
      <c r="T12" s="44"/>
      <c r="U12" s="44"/>
      <c r="V12" s="44"/>
    </row>
    <row r="13" spans="1:38" s="16" customFormat="1" x14ac:dyDescent="0.2">
      <c r="B13" s="16" t="s">
        <v>540</v>
      </c>
      <c r="C13" s="16" t="s">
        <v>541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ref="I13:I29" si="15">SUM(G13:H13)</f>
        <v>0</v>
      </c>
      <c r="J13" s="46">
        <f t="shared" ref="J13:J29" si="16">E13-I13</f>
        <v>0</v>
      </c>
      <c r="K13" s="41" t="str">
        <f t="shared" ref="K13:K29" si="17">IF(E13=0,"NA",J13/E13)</f>
        <v>NA</v>
      </c>
      <c r="L13" s="41" t="str">
        <f t="shared" ref="L13:L29" si="18">IF(E13=0,"NA",(  ( F13 - (E13/$L$6)) / (E13/$L$6)))</f>
        <v>NA</v>
      </c>
      <c r="M13" s="41" t="str">
        <f t="shared" ref="M13:M29" si="19">IF(E13=0,"NA",(  ( G13 - ($M$6*(E13/12))) / ($M$6*(E13/12))))</f>
        <v>NA</v>
      </c>
      <c r="R13" s="44"/>
      <c r="S13" s="44"/>
      <c r="T13" s="44"/>
      <c r="U13" s="44"/>
      <c r="V13" s="44"/>
    </row>
    <row r="14" spans="1:38" s="16" customFormat="1" x14ac:dyDescent="0.2">
      <c r="B14" s="16" t="s">
        <v>542</v>
      </c>
      <c r="C14" s="16" t="s">
        <v>543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f t="shared" si="15"/>
        <v>0</v>
      </c>
      <c r="J14" s="46">
        <f t="shared" si="16"/>
        <v>0</v>
      </c>
      <c r="K14" s="41" t="str">
        <f t="shared" si="17"/>
        <v>NA</v>
      </c>
      <c r="L14" s="41" t="str">
        <f t="shared" si="18"/>
        <v>NA</v>
      </c>
      <c r="M14" s="41" t="str">
        <f t="shared" si="19"/>
        <v>NA</v>
      </c>
      <c r="R14" s="44"/>
      <c r="S14" s="44"/>
      <c r="T14" s="44"/>
      <c r="U14" s="44"/>
      <c r="V14" s="44"/>
    </row>
    <row r="15" spans="1:38" s="16" customFormat="1" x14ac:dyDescent="0.2">
      <c r="B15" s="16" t="s">
        <v>544</v>
      </c>
      <c r="C15" s="16" t="s">
        <v>545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f t="shared" si="15"/>
        <v>0</v>
      </c>
      <c r="J15" s="46">
        <f t="shared" si="16"/>
        <v>0</v>
      </c>
      <c r="K15" s="41" t="str">
        <f t="shared" si="17"/>
        <v>NA</v>
      </c>
      <c r="L15" s="41" t="str">
        <f t="shared" si="18"/>
        <v>NA</v>
      </c>
      <c r="M15" s="41" t="str">
        <f t="shared" si="19"/>
        <v>NA</v>
      </c>
      <c r="R15" s="44"/>
      <c r="S15" s="44"/>
      <c r="T15" s="44"/>
      <c r="U15" s="44"/>
      <c r="V15" s="44"/>
    </row>
    <row r="16" spans="1:38" s="16" customFormat="1" x14ac:dyDescent="0.2">
      <c r="A16" s="76" t="s">
        <v>76</v>
      </c>
      <c r="B16" s="76"/>
      <c r="C16" s="76"/>
      <c r="D16" s="77">
        <v>11694445.880000001</v>
      </c>
      <c r="E16" s="77">
        <v>11694445.880000001</v>
      </c>
      <c r="F16" s="77">
        <v>158774.39000000001</v>
      </c>
      <c r="G16" s="77">
        <v>2879376.2699999996</v>
      </c>
      <c r="H16" s="77">
        <v>0</v>
      </c>
      <c r="I16" s="77">
        <f t="shared" si="15"/>
        <v>2879376.2699999996</v>
      </c>
      <c r="J16" s="77">
        <f t="shared" si="16"/>
        <v>8815069.6100000013</v>
      </c>
      <c r="K16" s="78">
        <f t="shared" si="17"/>
        <v>0.75378258195847081</v>
      </c>
      <c r="L16" s="78">
        <f t="shared" si="18"/>
        <v>-0.9864230942082054</v>
      </c>
      <c r="M16" s="78">
        <f t="shared" si="19"/>
        <v>-0.73139918031833173</v>
      </c>
      <c r="R16" s="44"/>
      <c r="S16" s="44"/>
      <c r="T16" s="44"/>
      <c r="U16" s="44"/>
      <c r="V16" s="44"/>
    </row>
    <row r="17" spans="1:22" s="16" customFormat="1" x14ac:dyDescent="0.2">
      <c r="A17" s="16" t="s">
        <v>19</v>
      </c>
      <c r="B17" s="16" t="s">
        <v>20</v>
      </c>
      <c r="C17" s="16" t="s">
        <v>21</v>
      </c>
      <c r="D17" s="46">
        <v>0</v>
      </c>
      <c r="E17" s="46">
        <v>0</v>
      </c>
      <c r="F17" s="46">
        <v>21345.26</v>
      </c>
      <c r="G17" s="46">
        <v>163461.72999999998</v>
      </c>
      <c r="H17" s="46">
        <v>0</v>
      </c>
      <c r="I17" s="46">
        <f t="shared" si="15"/>
        <v>163461.72999999998</v>
      </c>
      <c r="J17" s="46">
        <f t="shared" si="16"/>
        <v>-163461.72999999998</v>
      </c>
      <c r="K17" s="41" t="str">
        <f t="shared" si="17"/>
        <v>NA</v>
      </c>
      <c r="L17" s="41" t="str">
        <f t="shared" si="18"/>
        <v>NA</v>
      </c>
      <c r="M17" s="41" t="str">
        <f t="shared" si="19"/>
        <v>NA</v>
      </c>
      <c r="R17" s="44"/>
      <c r="S17" s="44"/>
      <c r="T17" s="44"/>
      <c r="U17" s="44"/>
      <c r="V17" s="44"/>
    </row>
    <row r="18" spans="1:22" s="16" customFormat="1" x14ac:dyDescent="0.2">
      <c r="A18" s="76" t="s">
        <v>22</v>
      </c>
      <c r="B18" s="76"/>
      <c r="C18" s="76"/>
      <c r="D18" s="77">
        <v>0</v>
      </c>
      <c r="E18" s="77">
        <v>0</v>
      </c>
      <c r="F18" s="77">
        <v>21345.26</v>
      </c>
      <c r="G18" s="77">
        <v>163461.72999999998</v>
      </c>
      <c r="H18" s="77">
        <v>0</v>
      </c>
      <c r="I18" s="77">
        <f t="shared" si="15"/>
        <v>163461.72999999998</v>
      </c>
      <c r="J18" s="77">
        <f t="shared" si="16"/>
        <v>-163461.72999999998</v>
      </c>
      <c r="K18" s="78" t="str">
        <f t="shared" si="17"/>
        <v>NA</v>
      </c>
      <c r="L18" s="78" t="str">
        <f t="shared" si="18"/>
        <v>NA</v>
      </c>
      <c r="M18" s="78" t="str">
        <f t="shared" si="19"/>
        <v>NA</v>
      </c>
      <c r="R18" s="44"/>
      <c r="S18" s="44"/>
      <c r="T18" s="44"/>
      <c r="U18" s="44"/>
      <c r="V18" s="44"/>
    </row>
    <row r="19" spans="1:22" s="16" customFormat="1" x14ac:dyDescent="0.2">
      <c r="A19" s="16" t="s">
        <v>77</v>
      </c>
      <c r="B19" s="16" t="s">
        <v>78</v>
      </c>
      <c r="C19" s="16" t="s">
        <v>79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15"/>
        <v>0</v>
      </c>
      <c r="J19" s="46">
        <f t="shared" si="16"/>
        <v>0</v>
      </c>
      <c r="K19" s="41" t="str">
        <f t="shared" si="17"/>
        <v>NA</v>
      </c>
      <c r="L19" s="41" t="str">
        <f t="shared" si="18"/>
        <v>NA</v>
      </c>
      <c r="M19" s="41" t="str">
        <f t="shared" si="19"/>
        <v>NA</v>
      </c>
      <c r="R19" s="44"/>
      <c r="S19" s="44"/>
      <c r="T19" s="44"/>
      <c r="U19" s="44"/>
      <c r="V19" s="44"/>
    </row>
    <row r="20" spans="1:22" s="16" customFormat="1" x14ac:dyDescent="0.2">
      <c r="B20" s="16" t="s">
        <v>546</v>
      </c>
      <c r="C20" s="16" t="s">
        <v>547</v>
      </c>
      <c r="D20" s="46">
        <v>1214494</v>
      </c>
      <c r="E20" s="46">
        <v>1214494</v>
      </c>
      <c r="F20" s="46">
        <v>60628.00000000008</v>
      </c>
      <c r="G20" s="46">
        <v>868992.00000000023</v>
      </c>
      <c r="H20" s="46">
        <v>0</v>
      </c>
      <c r="I20" s="46">
        <f t="shared" si="15"/>
        <v>868992.00000000023</v>
      </c>
      <c r="J20" s="46">
        <f t="shared" si="16"/>
        <v>345501.99999999977</v>
      </c>
      <c r="K20" s="41">
        <f t="shared" si="17"/>
        <v>0.28448226174851399</v>
      </c>
      <c r="L20" s="41">
        <f t="shared" si="18"/>
        <v>-0.95007962163666515</v>
      </c>
      <c r="M20" s="41">
        <f t="shared" si="19"/>
        <v>-0.21943519463474245</v>
      </c>
      <c r="R20" s="44"/>
      <c r="S20" s="44"/>
      <c r="T20" s="44"/>
      <c r="U20" s="44"/>
      <c r="V20" s="44"/>
    </row>
    <row r="21" spans="1:22" s="16" customFormat="1" x14ac:dyDescent="0.2">
      <c r="A21" s="76" t="s">
        <v>98</v>
      </c>
      <c r="B21" s="76"/>
      <c r="C21" s="76"/>
      <c r="D21" s="77">
        <v>1214494</v>
      </c>
      <c r="E21" s="77">
        <v>1214494</v>
      </c>
      <c r="F21" s="77">
        <v>60628.00000000008</v>
      </c>
      <c r="G21" s="77">
        <v>868992.00000000023</v>
      </c>
      <c r="H21" s="77">
        <v>0</v>
      </c>
      <c r="I21" s="77">
        <f t="shared" si="15"/>
        <v>868992.00000000023</v>
      </c>
      <c r="J21" s="77">
        <f t="shared" si="16"/>
        <v>345501.99999999977</v>
      </c>
      <c r="K21" s="78">
        <f t="shared" si="17"/>
        <v>0.28448226174851399</v>
      </c>
      <c r="L21" s="78">
        <f t="shared" si="18"/>
        <v>-0.95007962163666515</v>
      </c>
      <c r="M21" s="78">
        <f t="shared" si="19"/>
        <v>-0.21943519463474245</v>
      </c>
      <c r="R21" s="44"/>
      <c r="S21" s="44"/>
      <c r="T21" s="44"/>
      <c r="U21" s="44"/>
      <c r="V21" s="44"/>
    </row>
    <row r="22" spans="1:22" s="16" customFormat="1" x14ac:dyDescent="0.2">
      <c r="A22" s="16" t="s">
        <v>500</v>
      </c>
      <c r="B22" s="16" t="s">
        <v>548</v>
      </c>
      <c r="C22" s="16" t="s">
        <v>549</v>
      </c>
      <c r="D22" s="46">
        <v>26631649.120000001</v>
      </c>
      <c r="E22" s="46">
        <v>26631649.120000001</v>
      </c>
      <c r="F22" s="46">
        <v>3561220.600000001</v>
      </c>
      <c r="G22" s="46">
        <v>36548830.520000003</v>
      </c>
      <c r="H22" s="46">
        <v>0</v>
      </c>
      <c r="I22" s="46">
        <f t="shared" si="15"/>
        <v>36548830.520000003</v>
      </c>
      <c r="J22" s="46">
        <f t="shared" si="16"/>
        <v>-9917181.4000000022</v>
      </c>
      <c r="K22" s="41">
        <f t="shared" si="17"/>
        <v>-0.37238330061026287</v>
      </c>
      <c r="L22" s="41">
        <f t="shared" si="18"/>
        <v>-0.86627863021349383</v>
      </c>
      <c r="M22" s="41">
        <f t="shared" si="19"/>
        <v>0.49714541884755947</v>
      </c>
      <c r="R22" s="44"/>
      <c r="S22" s="44"/>
      <c r="T22" s="44"/>
      <c r="U22" s="44"/>
      <c r="V22" s="44"/>
    </row>
    <row r="23" spans="1:22" s="16" customFormat="1" x14ac:dyDescent="0.2">
      <c r="B23" s="16" t="s">
        <v>550</v>
      </c>
      <c r="C23" s="16" t="s">
        <v>551</v>
      </c>
      <c r="D23" s="46">
        <v>19423204</v>
      </c>
      <c r="E23" s="46">
        <v>19423204</v>
      </c>
      <c r="F23" s="46">
        <v>1159911.07</v>
      </c>
      <c r="G23" s="46">
        <v>11964939.629999995</v>
      </c>
      <c r="H23" s="46">
        <v>0</v>
      </c>
      <c r="I23" s="46">
        <f t="shared" si="15"/>
        <v>11964939.629999995</v>
      </c>
      <c r="J23" s="46">
        <f t="shared" si="16"/>
        <v>7458264.3700000048</v>
      </c>
      <c r="K23" s="41">
        <f t="shared" si="17"/>
        <v>0.3839873364868126</v>
      </c>
      <c r="L23" s="41">
        <f t="shared" si="18"/>
        <v>-0.94028219700519022</v>
      </c>
      <c r="M23" s="41">
        <f t="shared" si="19"/>
        <v>-0.32798618525834095</v>
      </c>
      <c r="R23" s="44"/>
      <c r="S23" s="44"/>
      <c r="T23" s="44"/>
      <c r="U23" s="44"/>
      <c r="V23" s="44"/>
    </row>
    <row r="24" spans="1:22" s="16" customFormat="1" x14ac:dyDescent="0.2">
      <c r="B24" s="16" t="s">
        <v>552</v>
      </c>
      <c r="C24" s="16" t="s">
        <v>553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f t="shared" si="15"/>
        <v>0</v>
      </c>
      <c r="J24" s="46">
        <f t="shared" si="16"/>
        <v>0</v>
      </c>
      <c r="K24" s="41" t="str">
        <f t="shared" si="17"/>
        <v>NA</v>
      </c>
      <c r="L24" s="41" t="str">
        <f t="shared" si="18"/>
        <v>NA</v>
      </c>
      <c r="M24" s="41" t="str">
        <f t="shared" si="19"/>
        <v>NA</v>
      </c>
      <c r="R24" s="44"/>
      <c r="S24" s="44"/>
      <c r="T24" s="44"/>
      <c r="U24" s="44"/>
      <c r="V24" s="44"/>
    </row>
    <row r="25" spans="1:22" s="16" customFormat="1" x14ac:dyDescent="0.2">
      <c r="B25" s="16" t="s">
        <v>554</v>
      </c>
      <c r="C25" s="16" t="s">
        <v>555</v>
      </c>
      <c r="D25" s="46">
        <v>366134</v>
      </c>
      <c r="E25" s="46">
        <v>366134</v>
      </c>
      <c r="F25" s="46">
        <v>40572.450000000012</v>
      </c>
      <c r="G25" s="46">
        <v>491051.43000000005</v>
      </c>
      <c r="H25" s="46">
        <v>0</v>
      </c>
      <c r="I25" s="46">
        <f t="shared" si="15"/>
        <v>491051.43000000005</v>
      </c>
      <c r="J25" s="46">
        <f t="shared" si="16"/>
        <v>-124917.43000000005</v>
      </c>
      <c r="K25" s="41">
        <f t="shared" si="17"/>
        <v>-0.34117954082385149</v>
      </c>
      <c r="L25" s="41">
        <f t="shared" si="18"/>
        <v>-0.88918688239824761</v>
      </c>
      <c r="M25" s="41">
        <f t="shared" si="19"/>
        <v>0.46310495362601967</v>
      </c>
      <c r="R25" s="44"/>
      <c r="S25" s="44"/>
      <c r="T25" s="44"/>
      <c r="U25" s="44"/>
      <c r="V25" s="44"/>
    </row>
    <row r="26" spans="1:22" s="16" customFormat="1" x14ac:dyDescent="0.2">
      <c r="B26" s="16" t="s">
        <v>501</v>
      </c>
      <c r="C26" s="16" t="s">
        <v>502</v>
      </c>
      <c r="D26" s="46">
        <v>50000</v>
      </c>
      <c r="E26" s="46">
        <v>50000</v>
      </c>
      <c r="F26" s="46">
        <v>0</v>
      </c>
      <c r="G26" s="46">
        <v>0</v>
      </c>
      <c r="H26" s="46">
        <v>0</v>
      </c>
      <c r="I26" s="46">
        <f t="shared" si="15"/>
        <v>0</v>
      </c>
      <c r="J26" s="46">
        <f t="shared" si="16"/>
        <v>50000</v>
      </c>
      <c r="K26" s="41">
        <f t="shared" si="17"/>
        <v>1</v>
      </c>
      <c r="L26" s="41">
        <f t="shared" si="18"/>
        <v>-1</v>
      </c>
      <c r="M26" s="41">
        <f t="shared" si="19"/>
        <v>-1</v>
      </c>
      <c r="R26" s="44"/>
      <c r="S26" s="44"/>
      <c r="T26" s="44"/>
      <c r="U26" s="44"/>
      <c r="V26" s="44"/>
    </row>
    <row r="27" spans="1:22" s="16" customFormat="1" x14ac:dyDescent="0.2">
      <c r="B27" s="16" t="s">
        <v>503</v>
      </c>
      <c r="C27" s="16" t="s">
        <v>504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f t="shared" si="15"/>
        <v>0</v>
      </c>
      <c r="J27" s="46">
        <f t="shared" si="16"/>
        <v>0</v>
      </c>
      <c r="K27" s="41" t="str">
        <f t="shared" si="17"/>
        <v>NA</v>
      </c>
      <c r="L27" s="41" t="str">
        <f t="shared" si="18"/>
        <v>NA</v>
      </c>
      <c r="M27" s="41" t="str">
        <f t="shared" si="19"/>
        <v>NA</v>
      </c>
      <c r="R27" s="44"/>
      <c r="S27" s="44"/>
      <c r="T27" s="44"/>
      <c r="U27" s="44"/>
      <c r="V27" s="44"/>
    </row>
    <row r="28" spans="1:22" s="16" customFormat="1" x14ac:dyDescent="0.2">
      <c r="B28" s="16" t="s">
        <v>505</v>
      </c>
      <c r="C28" s="16" t="s">
        <v>506</v>
      </c>
      <c r="D28" s="46">
        <v>0</v>
      </c>
      <c r="E28" s="46">
        <v>0</v>
      </c>
      <c r="F28" s="46">
        <v>0</v>
      </c>
      <c r="G28" s="46">
        <v>2471543.63</v>
      </c>
      <c r="H28" s="46">
        <v>0</v>
      </c>
      <c r="I28" s="46">
        <f t="shared" si="15"/>
        <v>2471543.63</v>
      </c>
      <c r="J28" s="46">
        <f t="shared" si="16"/>
        <v>-2471543.63</v>
      </c>
      <c r="K28" s="41" t="str">
        <f t="shared" si="17"/>
        <v>NA</v>
      </c>
      <c r="L28" s="41" t="str">
        <f t="shared" si="18"/>
        <v>NA</v>
      </c>
      <c r="M28" s="41" t="str">
        <f t="shared" si="19"/>
        <v>NA</v>
      </c>
      <c r="R28" s="44"/>
      <c r="S28" s="44"/>
      <c r="T28" s="44"/>
      <c r="U28" s="44"/>
      <c r="V28" s="44"/>
    </row>
    <row r="29" spans="1:22" s="16" customFormat="1" x14ac:dyDescent="0.2">
      <c r="B29" s="16" t="s">
        <v>556</v>
      </c>
      <c r="C29" s="16" t="s">
        <v>557</v>
      </c>
      <c r="D29" s="46">
        <v>6920828</v>
      </c>
      <c r="E29" s="46">
        <v>6920828</v>
      </c>
      <c r="F29" s="46">
        <v>1212308.4100000001</v>
      </c>
      <c r="G29" s="46">
        <v>9073891.5799999945</v>
      </c>
      <c r="H29" s="46">
        <v>0</v>
      </c>
      <c r="I29" s="46">
        <f t="shared" si="15"/>
        <v>9073891.5799999945</v>
      </c>
      <c r="J29" s="46">
        <f t="shared" si="16"/>
        <v>-2153063.5799999945</v>
      </c>
      <c r="K29" s="41">
        <f t="shared" si="17"/>
        <v>-0.31109913149120227</v>
      </c>
      <c r="L29" s="41">
        <f t="shared" si="18"/>
        <v>-0.82483188283251652</v>
      </c>
      <c r="M29" s="41">
        <f t="shared" si="19"/>
        <v>0.43028996162676619</v>
      </c>
      <c r="R29" s="44"/>
      <c r="S29" s="44"/>
      <c r="T29" s="44"/>
      <c r="U29" s="44"/>
      <c r="V29" s="44"/>
    </row>
    <row r="30" spans="1:22" s="16" customFormat="1" x14ac:dyDescent="0.2">
      <c r="B30" s="16" t="s">
        <v>558</v>
      </c>
      <c r="C30" s="16" t="s">
        <v>559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f t="shared" si="10"/>
        <v>0</v>
      </c>
      <c r="J30" s="46">
        <f t="shared" si="11"/>
        <v>0</v>
      </c>
      <c r="K30" s="41" t="str">
        <f t="shared" si="12"/>
        <v>NA</v>
      </c>
      <c r="L30" s="41" t="str">
        <f t="shared" si="13"/>
        <v>NA</v>
      </c>
      <c r="M30" s="41" t="str">
        <f t="shared" si="14"/>
        <v>NA</v>
      </c>
      <c r="R30" s="44"/>
      <c r="S30" s="44"/>
      <c r="T30" s="44"/>
      <c r="U30" s="44"/>
      <c r="V30" s="44"/>
    </row>
    <row r="31" spans="1:22" s="16" customFormat="1" x14ac:dyDescent="0.2">
      <c r="B31" s="16" t="s">
        <v>560</v>
      </c>
      <c r="C31" s="16" t="s">
        <v>561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10"/>
        <v>0</v>
      </c>
      <c r="J31" s="46">
        <f t="shared" si="11"/>
        <v>0</v>
      </c>
      <c r="K31" s="41" t="str">
        <f t="shared" si="12"/>
        <v>NA</v>
      </c>
      <c r="L31" s="41" t="str">
        <f t="shared" si="13"/>
        <v>NA</v>
      </c>
      <c r="M31" s="41" t="str">
        <f t="shared" si="14"/>
        <v>NA</v>
      </c>
      <c r="R31" s="44"/>
      <c r="S31" s="44"/>
      <c r="T31" s="44"/>
      <c r="U31" s="44"/>
      <c r="V31" s="44"/>
    </row>
    <row r="32" spans="1:22" s="16" customFormat="1" x14ac:dyDescent="0.2">
      <c r="B32" s="16" t="s">
        <v>562</v>
      </c>
      <c r="C32" s="16" t="s">
        <v>563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10"/>
        <v>0</v>
      </c>
      <c r="J32" s="46">
        <f t="shared" si="11"/>
        <v>0</v>
      </c>
      <c r="K32" s="41" t="str">
        <f t="shared" si="12"/>
        <v>NA</v>
      </c>
      <c r="L32" s="41" t="str">
        <f t="shared" si="13"/>
        <v>NA</v>
      </c>
      <c r="M32" s="41" t="str">
        <f t="shared" si="14"/>
        <v>NA</v>
      </c>
      <c r="R32" s="44"/>
      <c r="S32" s="44"/>
      <c r="T32" s="44"/>
      <c r="U32" s="44"/>
      <c r="V32" s="44"/>
    </row>
    <row r="33" spans="1:38" s="16" customFormat="1" x14ac:dyDescent="0.2">
      <c r="B33" s="16" t="s">
        <v>564</v>
      </c>
      <c r="C33" s="16" t="s">
        <v>565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10"/>
        <v>0</v>
      </c>
      <c r="J33" s="46">
        <f t="shared" si="11"/>
        <v>0</v>
      </c>
      <c r="K33" s="41" t="str">
        <f t="shared" si="12"/>
        <v>NA</v>
      </c>
      <c r="L33" s="41" t="str">
        <f t="shared" si="13"/>
        <v>NA</v>
      </c>
      <c r="M33" s="41" t="str">
        <f t="shared" si="14"/>
        <v>NA</v>
      </c>
      <c r="R33" s="44"/>
      <c r="S33" s="44"/>
      <c r="T33" s="44"/>
      <c r="U33" s="44"/>
      <c r="V33" s="44"/>
    </row>
    <row r="34" spans="1:38" s="16" customFormat="1" x14ac:dyDescent="0.2">
      <c r="B34" s="16" t="s">
        <v>566</v>
      </c>
      <c r="C34" s="16" t="s">
        <v>567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f t="shared" si="10"/>
        <v>0</v>
      </c>
      <c r="J34" s="46">
        <f t="shared" si="11"/>
        <v>0</v>
      </c>
      <c r="K34" s="41" t="str">
        <f t="shared" si="12"/>
        <v>NA</v>
      </c>
      <c r="L34" s="41" t="str">
        <f t="shared" si="13"/>
        <v>NA</v>
      </c>
      <c r="M34" s="41" t="str">
        <f t="shared" si="14"/>
        <v>NA</v>
      </c>
      <c r="R34" s="44"/>
      <c r="S34" s="44"/>
      <c r="T34" s="44"/>
      <c r="U34" s="44"/>
      <c r="V34" s="44"/>
    </row>
    <row r="35" spans="1:38" s="16" customFormat="1" x14ac:dyDescent="0.2">
      <c r="B35" s="16" t="s">
        <v>568</v>
      </c>
      <c r="C35" s="16" t="s">
        <v>569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f t="shared" si="10"/>
        <v>0</v>
      </c>
      <c r="J35" s="46">
        <f t="shared" si="11"/>
        <v>0</v>
      </c>
      <c r="K35" s="41" t="str">
        <f t="shared" si="12"/>
        <v>NA</v>
      </c>
      <c r="L35" s="41" t="str">
        <f t="shared" si="13"/>
        <v>NA</v>
      </c>
      <c r="M35" s="41" t="str">
        <f t="shared" si="14"/>
        <v>NA</v>
      </c>
      <c r="R35" s="44"/>
      <c r="S35" s="44"/>
      <c r="T35" s="44"/>
      <c r="U35" s="44"/>
      <c r="V35" s="44"/>
    </row>
    <row r="36" spans="1:38" s="16" customFormat="1" x14ac:dyDescent="0.2">
      <c r="B36" s="16" t="s">
        <v>570</v>
      </c>
      <c r="C36" s="16" t="s">
        <v>571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f t="shared" si="10"/>
        <v>0</v>
      </c>
      <c r="J36" s="46">
        <f t="shared" si="11"/>
        <v>0</v>
      </c>
      <c r="K36" s="41" t="str">
        <f t="shared" si="12"/>
        <v>NA</v>
      </c>
      <c r="L36" s="41" t="str">
        <f t="shared" si="13"/>
        <v>NA</v>
      </c>
      <c r="M36" s="41" t="str">
        <f t="shared" si="14"/>
        <v>NA</v>
      </c>
      <c r="R36" s="44"/>
      <c r="S36" s="44"/>
      <c r="T36" s="44"/>
      <c r="U36" s="44"/>
      <c r="V36" s="44"/>
    </row>
    <row r="37" spans="1:38" s="16" customFormat="1" x14ac:dyDescent="0.2">
      <c r="B37" s="16" t="s">
        <v>572</v>
      </c>
      <c r="C37" s="16" t="s">
        <v>573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f t="shared" si="10"/>
        <v>0</v>
      </c>
      <c r="J37" s="46">
        <f t="shared" si="11"/>
        <v>0</v>
      </c>
      <c r="K37" s="41" t="str">
        <f t="shared" si="12"/>
        <v>NA</v>
      </c>
      <c r="L37" s="41" t="str">
        <f t="shared" si="13"/>
        <v>NA</v>
      </c>
      <c r="M37" s="41" t="str">
        <f t="shared" si="14"/>
        <v>NA</v>
      </c>
      <c r="R37" s="44"/>
      <c r="S37" s="44"/>
      <c r="T37" s="44"/>
      <c r="U37" s="44"/>
      <c r="V37" s="44"/>
    </row>
    <row r="38" spans="1:38" s="16" customFormat="1" x14ac:dyDescent="0.2">
      <c r="B38" s="16" t="s">
        <v>574</v>
      </c>
      <c r="C38" s="16" t="s">
        <v>575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10"/>
        <v>0</v>
      </c>
      <c r="J38" s="46">
        <f t="shared" si="11"/>
        <v>0</v>
      </c>
      <c r="K38" s="41" t="str">
        <f t="shared" si="12"/>
        <v>NA</v>
      </c>
      <c r="L38" s="41" t="str">
        <f t="shared" si="13"/>
        <v>NA</v>
      </c>
      <c r="M38" s="41" t="str">
        <f t="shared" si="14"/>
        <v>NA</v>
      </c>
      <c r="R38" s="44"/>
      <c r="S38" s="44"/>
      <c r="T38" s="44"/>
      <c r="U38" s="44"/>
      <c r="V38" s="44"/>
    </row>
    <row r="39" spans="1:38" s="16" customFormat="1" x14ac:dyDescent="0.2">
      <c r="A39" s="76" t="s">
        <v>513</v>
      </c>
      <c r="B39" s="76"/>
      <c r="C39" s="76"/>
      <c r="D39" s="77">
        <v>53391815.120000005</v>
      </c>
      <c r="E39" s="77">
        <v>53391815.120000005</v>
      </c>
      <c r="F39" s="77">
        <v>5974012.5300000012</v>
      </c>
      <c r="G39" s="77">
        <v>60550256.789999992</v>
      </c>
      <c r="H39" s="77">
        <v>0</v>
      </c>
      <c r="I39" s="77">
        <f t="shared" si="10"/>
        <v>60550256.789999992</v>
      </c>
      <c r="J39" s="77">
        <f t="shared" si="11"/>
        <v>-7158441.6699999869</v>
      </c>
      <c r="K39" s="78">
        <f t="shared" si="12"/>
        <v>-0.13407376493777434</v>
      </c>
      <c r="L39" s="78">
        <f t="shared" si="13"/>
        <v>-0.88810995624379518</v>
      </c>
      <c r="M39" s="78">
        <f t="shared" si="14"/>
        <v>0.23717137993211754</v>
      </c>
      <c r="R39" s="44"/>
      <c r="S39" s="44"/>
      <c r="T39" s="44"/>
      <c r="U39" s="44"/>
      <c r="V39" s="44"/>
    </row>
    <row r="40" spans="1:38" s="16" customFormat="1" x14ac:dyDescent="0.2">
      <c r="A40" s="16" t="s">
        <v>23</v>
      </c>
      <c r="B40" s="16" t="s">
        <v>24</v>
      </c>
      <c r="C40" s="16" t="s">
        <v>25</v>
      </c>
      <c r="D40" s="46">
        <v>2800000</v>
      </c>
      <c r="E40" s="46">
        <v>2800000</v>
      </c>
      <c r="F40" s="46">
        <v>0</v>
      </c>
      <c r="G40" s="46">
        <v>0</v>
      </c>
      <c r="H40" s="46">
        <v>0</v>
      </c>
      <c r="I40" s="46">
        <f t="shared" si="10"/>
        <v>0</v>
      </c>
      <c r="J40" s="46">
        <f t="shared" si="11"/>
        <v>2800000</v>
      </c>
      <c r="K40" s="41">
        <f t="shared" si="12"/>
        <v>1</v>
      </c>
      <c r="L40" s="41">
        <f t="shared" si="13"/>
        <v>-1</v>
      </c>
      <c r="M40" s="41">
        <f t="shared" si="14"/>
        <v>-1</v>
      </c>
      <c r="R40" s="44"/>
      <c r="S40" s="44"/>
      <c r="T40" s="44"/>
      <c r="U40" s="44"/>
      <c r="V40" s="44"/>
    </row>
    <row r="41" spans="1:38" s="16" customFormat="1" x14ac:dyDescent="0.2">
      <c r="B41" s="16" t="s">
        <v>576</v>
      </c>
      <c r="C41" s="16" t="s">
        <v>577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f t="shared" si="10"/>
        <v>0</v>
      </c>
      <c r="J41" s="46">
        <f t="shared" si="11"/>
        <v>0</v>
      </c>
      <c r="K41" s="41" t="str">
        <f t="shared" si="12"/>
        <v>NA</v>
      </c>
      <c r="L41" s="41" t="str">
        <f t="shared" si="13"/>
        <v>NA</v>
      </c>
      <c r="M41" s="41" t="str">
        <f t="shared" si="14"/>
        <v>NA</v>
      </c>
      <c r="R41" s="44"/>
      <c r="S41" s="44"/>
      <c r="T41" s="44"/>
      <c r="U41" s="44"/>
      <c r="V41" s="44"/>
    </row>
    <row r="42" spans="1:38" s="16" customFormat="1" x14ac:dyDescent="0.2">
      <c r="A42" s="76" t="s">
        <v>26</v>
      </c>
      <c r="B42" s="76"/>
      <c r="C42" s="76"/>
      <c r="D42" s="77">
        <v>2800000</v>
      </c>
      <c r="E42" s="77">
        <v>2800000</v>
      </c>
      <c r="F42" s="77">
        <v>0</v>
      </c>
      <c r="G42" s="77">
        <v>0</v>
      </c>
      <c r="H42" s="77">
        <v>0</v>
      </c>
      <c r="I42" s="77">
        <f t="shared" si="10"/>
        <v>0</v>
      </c>
      <c r="J42" s="77">
        <f t="shared" si="11"/>
        <v>2800000</v>
      </c>
      <c r="K42" s="78">
        <f t="shared" si="12"/>
        <v>1</v>
      </c>
      <c r="L42" s="78">
        <f t="shared" si="13"/>
        <v>-1</v>
      </c>
      <c r="M42" s="78">
        <f t="shared" si="14"/>
        <v>-1</v>
      </c>
      <c r="R42" s="44"/>
      <c r="S42" s="44"/>
      <c r="T42" s="44"/>
      <c r="U42" s="44"/>
      <c r="V42" s="44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28</v>
      </c>
      <c r="B44" s="32"/>
      <c r="C44" s="25"/>
      <c r="D44" s="6">
        <f>+D16+D18+D21+D39+D42</f>
        <v>69100755</v>
      </c>
      <c r="E44" s="6">
        <f t="shared" ref="E44:J44" si="20">+E16+E18+E21+E39+E42</f>
        <v>69100755</v>
      </c>
      <c r="F44" s="6">
        <f t="shared" si="20"/>
        <v>6214760.1800000016</v>
      </c>
      <c r="G44" s="6">
        <f t="shared" si="20"/>
        <v>64462086.789999992</v>
      </c>
      <c r="H44" s="6">
        <f t="shared" si="20"/>
        <v>0</v>
      </c>
      <c r="I44" s="6">
        <f t="shared" si="20"/>
        <v>64462086.789999992</v>
      </c>
      <c r="J44" s="6">
        <f t="shared" si="20"/>
        <v>4638668.2100000139</v>
      </c>
      <c r="K44" s="38">
        <f t="shared" ref="K44:K88" si="21">IF(E44=0,"NA",J44/E44)</f>
        <v>6.7129052497328201E-2</v>
      </c>
      <c r="L44" s="38">
        <f>IF(E44=0,"NA",(  ( F44 - (E44/$L$6)) / (E44/$L$6)))</f>
        <v>-0.91006234041871181</v>
      </c>
      <c r="M44" s="38">
        <f>IF(E44=0,"NA",(  ( G44 - ($M$6*(E44/12))) / ($M$6*(E44/12))))</f>
        <v>1.7677397275642055E-2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17" customFormat="1" x14ac:dyDescent="0.2">
      <c r="A46" s="17" t="s">
        <v>266</v>
      </c>
      <c r="B46" s="17" t="s">
        <v>165</v>
      </c>
      <c r="C46" s="17" t="s">
        <v>166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8" si="22">SUM(G46:H46)</f>
        <v>0</v>
      </c>
      <c r="J46" s="18">
        <f t="shared" ref="J46:J78" si="23">E46-I46</f>
        <v>0</v>
      </c>
      <c r="K46" s="37" t="str">
        <f t="shared" ref="K46:K78" si="24">IF(E46=0,"NA",J46/E46)</f>
        <v>NA</v>
      </c>
      <c r="L46" s="37" t="str">
        <f t="shared" ref="L46:L78" si="25">IF(E46=0,"NA",(  ( F46 - (E46/$L$6)) / (E46/$L$6)))</f>
        <v>NA</v>
      </c>
      <c r="M46" s="37" t="str">
        <f t="shared" ref="M46:M78" si="26">IF(E46=0,"NA",(  ( G46 - ($M$6*(E46/12))) / ($M$6*(E46/12))))</f>
        <v>NA</v>
      </c>
    </row>
    <row r="47" spans="1:38" s="17" customFormat="1" x14ac:dyDescent="0.2">
      <c r="B47" s="17" t="s">
        <v>197</v>
      </c>
      <c r="C47" s="17" t="s">
        <v>198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22"/>
        <v>0</v>
      </c>
      <c r="J47" s="18">
        <f t="shared" si="23"/>
        <v>0</v>
      </c>
      <c r="K47" s="37" t="str">
        <f t="shared" si="24"/>
        <v>NA</v>
      </c>
      <c r="L47" s="37" t="str">
        <f t="shared" si="25"/>
        <v>NA</v>
      </c>
      <c r="M47" s="37" t="str">
        <f t="shared" si="26"/>
        <v>NA</v>
      </c>
    </row>
    <row r="48" spans="1:38" s="17" customFormat="1" x14ac:dyDescent="0.2">
      <c r="B48" s="17" t="s">
        <v>431</v>
      </c>
      <c r="C48" s="17" t="s">
        <v>432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2"/>
        <v>0</v>
      </c>
      <c r="J48" s="18">
        <f t="shared" si="23"/>
        <v>0</v>
      </c>
      <c r="K48" s="37" t="str">
        <f t="shared" si="24"/>
        <v>NA</v>
      </c>
      <c r="L48" s="37" t="str">
        <f t="shared" si="25"/>
        <v>NA</v>
      </c>
      <c r="M48" s="37" t="str">
        <f t="shared" si="26"/>
        <v>NA</v>
      </c>
    </row>
    <row r="49" spans="1:22" s="17" customFormat="1" x14ac:dyDescent="0.2">
      <c r="A49" s="74" t="s">
        <v>304</v>
      </c>
      <c r="B49" s="74"/>
      <c r="C49" s="74"/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f t="shared" si="22"/>
        <v>0</v>
      </c>
      <c r="J49" s="59">
        <f t="shared" si="23"/>
        <v>0</v>
      </c>
      <c r="K49" s="60" t="str">
        <f t="shared" si="24"/>
        <v>NA</v>
      </c>
      <c r="L49" s="60" t="str">
        <f t="shared" si="25"/>
        <v>NA</v>
      </c>
      <c r="M49" s="60" t="str">
        <f t="shared" si="26"/>
        <v>NA</v>
      </c>
    </row>
    <row r="50" spans="1:22" s="17" customFormat="1" x14ac:dyDescent="0.2">
      <c r="A50" s="17" t="s">
        <v>311</v>
      </c>
      <c r="B50" s="17" t="s">
        <v>312</v>
      </c>
      <c r="C50" s="17" t="s">
        <v>313</v>
      </c>
      <c r="D50" s="18">
        <v>66790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22"/>
        <v>0</v>
      </c>
      <c r="J50" s="18">
        <f t="shared" si="23"/>
        <v>0</v>
      </c>
      <c r="K50" s="37" t="str">
        <f t="shared" si="24"/>
        <v>NA</v>
      </c>
      <c r="L50" s="37" t="str">
        <f t="shared" si="25"/>
        <v>NA</v>
      </c>
      <c r="M50" s="37" t="str">
        <f t="shared" si="26"/>
        <v>NA</v>
      </c>
    </row>
    <row r="51" spans="1:22" s="17" customFormat="1" x14ac:dyDescent="0.2">
      <c r="B51" s="17" t="s">
        <v>143</v>
      </c>
      <c r="C51" s="17" t="s">
        <v>144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si="22"/>
        <v>0</v>
      </c>
      <c r="J51" s="18">
        <f t="shared" si="23"/>
        <v>0</v>
      </c>
      <c r="K51" s="37" t="str">
        <f t="shared" si="24"/>
        <v>NA</v>
      </c>
      <c r="L51" s="37" t="str">
        <f t="shared" si="25"/>
        <v>NA</v>
      </c>
      <c r="M51" s="37" t="str">
        <f t="shared" si="26"/>
        <v>NA</v>
      </c>
    </row>
    <row r="52" spans="1:22" s="17" customFormat="1" x14ac:dyDescent="0.2">
      <c r="B52" s="17" t="s">
        <v>151</v>
      </c>
      <c r="C52" s="17" t="s">
        <v>152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si="22"/>
        <v>0</v>
      </c>
      <c r="J52" s="18">
        <f t="shared" si="23"/>
        <v>0</v>
      </c>
      <c r="K52" s="37" t="str">
        <f t="shared" si="24"/>
        <v>NA</v>
      </c>
      <c r="L52" s="37" t="str">
        <f t="shared" si="25"/>
        <v>NA</v>
      </c>
      <c r="M52" s="37" t="str">
        <f t="shared" si="26"/>
        <v>NA</v>
      </c>
    </row>
    <row r="53" spans="1:22" s="17" customFormat="1" x14ac:dyDescent="0.2">
      <c r="B53" s="17" t="s">
        <v>163</v>
      </c>
      <c r="C53" s="17" t="s">
        <v>164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2"/>
        <v>0</v>
      </c>
      <c r="J53" s="18">
        <f t="shared" si="23"/>
        <v>0</v>
      </c>
      <c r="K53" s="37" t="str">
        <f t="shared" si="24"/>
        <v>NA</v>
      </c>
      <c r="L53" s="37" t="str">
        <f t="shared" si="25"/>
        <v>NA</v>
      </c>
      <c r="M53" s="37" t="str">
        <f t="shared" si="26"/>
        <v>NA</v>
      </c>
    </row>
    <row r="54" spans="1:22" s="17" customFormat="1" x14ac:dyDescent="0.2">
      <c r="A54" s="74" t="s">
        <v>318</v>
      </c>
      <c r="B54" s="74"/>
      <c r="C54" s="74"/>
      <c r="D54" s="59">
        <v>66790</v>
      </c>
      <c r="E54" s="59">
        <v>0</v>
      </c>
      <c r="F54" s="59">
        <v>0</v>
      </c>
      <c r="G54" s="59">
        <v>0</v>
      </c>
      <c r="H54" s="59">
        <v>0</v>
      </c>
      <c r="I54" s="59">
        <f t="shared" si="22"/>
        <v>0</v>
      </c>
      <c r="J54" s="59">
        <f t="shared" si="23"/>
        <v>0</v>
      </c>
      <c r="K54" s="60" t="str">
        <f t="shared" si="24"/>
        <v>NA</v>
      </c>
      <c r="L54" s="60" t="str">
        <f t="shared" si="25"/>
        <v>NA</v>
      </c>
      <c r="M54" s="60" t="str">
        <f t="shared" si="26"/>
        <v>NA</v>
      </c>
    </row>
    <row r="55" spans="1:22" s="17" customFormat="1" x14ac:dyDescent="0.2">
      <c r="A55" s="17" t="s">
        <v>403</v>
      </c>
      <c r="B55" s="17" t="s">
        <v>114</v>
      </c>
      <c r="C55" s="17" t="s">
        <v>113</v>
      </c>
      <c r="D55" s="18"/>
      <c r="E55" s="18"/>
      <c r="F55" s="18">
        <v>0</v>
      </c>
      <c r="G55" s="18">
        <v>0</v>
      </c>
      <c r="H55" s="18">
        <v>0</v>
      </c>
      <c r="I55" s="18">
        <f t="shared" si="22"/>
        <v>0</v>
      </c>
      <c r="J55" s="18">
        <f t="shared" si="23"/>
        <v>0</v>
      </c>
      <c r="K55" s="37" t="str">
        <f t="shared" si="24"/>
        <v>NA</v>
      </c>
      <c r="L55" s="37" t="str">
        <f t="shared" si="25"/>
        <v>NA</v>
      </c>
      <c r="M55" s="37" t="str">
        <f t="shared" si="26"/>
        <v>NA</v>
      </c>
    </row>
    <row r="56" spans="1:22" s="17" customFormat="1" x14ac:dyDescent="0.2">
      <c r="B56" s="17" t="s">
        <v>127</v>
      </c>
      <c r="C56" s="17" t="s">
        <v>128</v>
      </c>
      <c r="D56" s="18">
        <v>193624</v>
      </c>
      <c r="E56" s="18">
        <v>0</v>
      </c>
      <c r="F56" s="18">
        <v>8574.24</v>
      </c>
      <c r="G56" s="18">
        <v>120193.64</v>
      </c>
      <c r="H56" s="18">
        <v>0</v>
      </c>
      <c r="I56" s="18">
        <f t="shared" si="22"/>
        <v>120193.64</v>
      </c>
      <c r="J56" s="18">
        <f t="shared" si="23"/>
        <v>-120193.64</v>
      </c>
      <c r="K56" s="37" t="str">
        <f t="shared" si="24"/>
        <v>NA</v>
      </c>
      <c r="L56" s="37" t="str">
        <f t="shared" si="25"/>
        <v>NA</v>
      </c>
      <c r="M56" s="37" t="str">
        <f t="shared" si="26"/>
        <v>NA</v>
      </c>
    </row>
    <row r="57" spans="1:22" s="17" customFormat="1" x14ac:dyDescent="0.2">
      <c r="B57" s="17" t="s">
        <v>312</v>
      </c>
      <c r="C57" s="17" t="s">
        <v>313</v>
      </c>
      <c r="D57" s="18">
        <v>0</v>
      </c>
      <c r="E57" s="18">
        <v>66790</v>
      </c>
      <c r="F57" s="18">
        <v>0</v>
      </c>
      <c r="G57" s="18">
        <v>0</v>
      </c>
      <c r="H57" s="18">
        <v>0</v>
      </c>
      <c r="I57" s="18">
        <f t="shared" si="22"/>
        <v>0</v>
      </c>
      <c r="J57" s="18">
        <f t="shared" si="23"/>
        <v>66790</v>
      </c>
      <c r="K57" s="37">
        <f t="shared" si="24"/>
        <v>1</v>
      </c>
      <c r="L57" s="37">
        <f t="shared" si="25"/>
        <v>-1</v>
      </c>
      <c r="M57" s="37">
        <f t="shared" si="26"/>
        <v>-1</v>
      </c>
      <c r="R57" s="23"/>
      <c r="S57" s="23"/>
      <c r="T57" s="23"/>
      <c r="U57" s="23"/>
      <c r="V57" s="23"/>
    </row>
    <row r="58" spans="1:22" s="17" customFormat="1" x14ac:dyDescent="0.2">
      <c r="B58" s="17" t="s">
        <v>314</v>
      </c>
      <c r="C58" s="17" t="s">
        <v>315</v>
      </c>
      <c r="D58" s="18"/>
      <c r="E58" s="18"/>
      <c r="F58" s="18">
        <v>0</v>
      </c>
      <c r="G58" s="18">
        <v>0</v>
      </c>
      <c r="H58" s="18">
        <v>0</v>
      </c>
      <c r="I58" s="18">
        <f t="shared" si="22"/>
        <v>0</v>
      </c>
      <c r="J58" s="18">
        <f t="shared" si="23"/>
        <v>0</v>
      </c>
      <c r="K58" s="37" t="str">
        <f t="shared" si="24"/>
        <v>NA</v>
      </c>
      <c r="L58" s="37" t="str">
        <f t="shared" si="25"/>
        <v>NA</v>
      </c>
      <c r="M58" s="37" t="str">
        <f t="shared" si="26"/>
        <v>NA</v>
      </c>
    </row>
    <row r="59" spans="1:22" s="17" customFormat="1" x14ac:dyDescent="0.2">
      <c r="B59" s="17" t="s">
        <v>434</v>
      </c>
      <c r="C59" s="17" t="s">
        <v>435</v>
      </c>
      <c r="D59" s="18">
        <v>18545009.049999993</v>
      </c>
      <c r="E59" s="18">
        <v>18545009.049999993</v>
      </c>
      <c r="F59" s="18">
        <v>1436893.219999999</v>
      </c>
      <c r="G59" s="18">
        <v>13658987.869999995</v>
      </c>
      <c r="H59" s="18">
        <v>0</v>
      </c>
      <c r="I59" s="18">
        <f t="shared" si="22"/>
        <v>13658987.869999995</v>
      </c>
      <c r="J59" s="18">
        <f t="shared" si="23"/>
        <v>4886021.1799999978</v>
      </c>
      <c r="K59" s="37">
        <f t="shared" si="24"/>
        <v>0.2634682553579018</v>
      </c>
      <c r="L59" s="37">
        <f t="shared" si="25"/>
        <v>-0.92251860238375027</v>
      </c>
      <c r="M59" s="37">
        <f t="shared" si="26"/>
        <v>-0.19651082402680187</v>
      </c>
    </row>
    <row r="60" spans="1:22" s="17" customFormat="1" x14ac:dyDescent="0.2">
      <c r="B60" s="17" t="s">
        <v>141</v>
      </c>
      <c r="C60" s="17" t="s">
        <v>142</v>
      </c>
      <c r="D60" s="18">
        <v>1927668.83</v>
      </c>
      <c r="E60" s="18">
        <v>1927668.83</v>
      </c>
      <c r="F60" s="18">
        <v>128728.69</v>
      </c>
      <c r="G60" s="18">
        <v>1253420.47</v>
      </c>
      <c r="H60" s="18">
        <v>0</v>
      </c>
      <c r="I60" s="18">
        <f t="shared" si="22"/>
        <v>1253420.47</v>
      </c>
      <c r="J60" s="18">
        <f t="shared" si="23"/>
        <v>674248.3600000001</v>
      </c>
      <c r="K60" s="37">
        <f t="shared" si="24"/>
        <v>0.34977395987670767</v>
      </c>
      <c r="L60" s="37">
        <f t="shared" si="25"/>
        <v>-0.9332205366416596</v>
      </c>
      <c r="M60" s="37">
        <f t="shared" si="26"/>
        <v>-0.29066250168368118</v>
      </c>
    </row>
    <row r="61" spans="1:22" s="17" customFormat="1" x14ac:dyDescent="0.2">
      <c r="B61" s="17" t="s">
        <v>233</v>
      </c>
      <c r="C61" s="17" t="s">
        <v>234</v>
      </c>
      <c r="D61" s="18">
        <v>251356</v>
      </c>
      <c r="E61" s="18">
        <v>251356</v>
      </c>
      <c r="F61" s="18">
        <v>0</v>
      </c>
      <c r="G61" s="18">
        <v>0</v>
      </c>
      <c r="H61" s="18">
        <v>0</v>
      </c>
      <c r="I61" s="18">
        <f t="shared" si="22"/>
        <v>0</v>
      </c>
      <c r="J61" s="18">
        <f t="shared" si="23"/>
        <v>251356</v>
      </c>
      <c r="K61" s="37">
        <f t="shared" si="24"/>
        <v>1</v>
      </c>
      <c r="L61" s="37">
        <f t="shared" si="25"/>
        <v>-1</v>
      </c>
      <c r="M61" s="37">
        <f t="shared" si="26"/>
        <v>-1</v>
      </c>
    </row>
    <row r="62" spans="1:22" s="17" customFormat="1" x14ac:dyDescent="0.2">
      <c r="B62" s="17" t="s">
        <v>143</v>
      </c>
      <c r="C62" s="17" t="s">
        <v>144</v>
      </c>
      <c r="D62" s="18">
        <v>0</v>
      </c>
      <c r="E62" s="18">
        <v>0</v>
      </c>
      <c r="F62" s="18">
        <v>0</v>
      </c>
      <c r="G62" s="18">
        <v>2000</v>
      </c>
      <c r="H62" s="18">
        <v>0</v>
      </c>
      <c r="I62" s="18">
        <f t="shared" si="22"/>
        <v>2000</v>
      </c>
      <c r="J62" s="18">
        <f t="shared" si="23"/>
        <v>-2000</v>
      </c>
      <c r="K62" s="37" t="str">
        <f t="shared" si="24"/>
        <v>NA</v>
      </c>
      <c r="L62" s="37" t="str">
        <f t="shared" si="25"/>
        <v>NA</v>
      </c>
      <c r="M62" s="37" t="str">
        <f t="shared" si="26"/>
        <v>NA</v>
      </c>
    </row>
    <row r="63" spans="1:22" s="17" customFormat="1" x14ac:dyDescent="0.2">
      <c r="B63" s="17" t="s">
        <v>149</v>
      </c>
      <c r="C63" s="17" t="s">
        <v>150</v>
      </c>
      <c r="D63" s="18">
        <v>5210730</v>
      </c>
      <c r="E63" s="18">
        <v>5210730</v>
      </c>
      <c r="F63" s="18">
        <v>419727.5399999998</v>
      </c>
      <c r="G63" s="18">
        <v>3886236.5699999984</v>
      </c>
      <c r="H63" s="18">
        <v>0</v>
      </c>
      <c r="I63" s="18">
        <f t="shared" si="22"/>
        <v>3886236.5699999984</v>
      </c>
      <c r="J63" s="18">
        <f t="shared" si="23"/>
        <v>1324493.4300000016</v>
      </c>
      <c r="K63" s="37">
        <f t="shared" si="24"/>
        <v>0.25418577243495666</v>
      </c>
      <c r="L63" s="37">
        <f t="shared" si="25"/>
        <v>-0.91944937849399222</v>
      </c>
      <c r="M63" s="37">
        <f t="shared" si="26"/>
        <v>-0.1863844790199527</v>
      </c>
    </row>
    <row r="64" spans="1:22" s="17" customFormat="1" x14ac:dyDescent="0.2">
      <c r="B64" s="17" t="s">
        <v>151</v>
      </c>
      <c r="C64" s="17" t="s">
        <v>152</v>
      </c>
      <c r="D64" s="18">
        <v>1532459.6500000006</v>
      </c>
      <c r="E64" s="18">
        <v>1532459.6500000006</v>
      </c>
      <c r="F64" s="18">
        <v>120730.47999999995</v>
      </c>
      <c r="G64" s="18">
        <v>1148783.0399999998</v>
      </c>
      <c r="H64" s="18">
        <v>0</v>
      </c>
      <c r="I64" s="18">
        <f t="shared" si="22"/>
        <v>1148783.0399999998</v>
      </c>
      <c r="J64" s="18">
        <f t="shared" si="23"/>
        <v>383676.6100000008</v>
      </c>
      <c r="K64" s="37">
        <f t="shared" si="24"/>
        <v>0.25036653330480879</v>
      </c>
      <c r="L64" s="37">
        <f t="shared" si="25"/>
        <v>-0.92121784087430947</v>
      </c>
      <c r="M64" s="37">
        <f t="shared" si="26"/>
        <v>-0.18221803633251868</v>
      </c>
    </row>
    <row r="65" spans="2:13" s="17" customFormat="1" x14ac:dyDescent="0.2">
      <c r="B65" s="17" t="s">
        <v>153</v>
      </c>
      <c r="C65" s="17" t="s">
        <v>154</v>
      </c>
      <c r="D65" s="18">
        <v>7005</v>
      </c>
      <c r="E65" s="18">
        <v>7005</v>
      </c>
      <c r="F65" s="18">
        <v>0</v>
      </c>
      <c r="G65" s="18">
        <v>0</v>
      </c>
      <c r="H65" s="18">
        <v>0</v>
      </c>
      <c r="I65" s="18">
        <f t="shared" si="22"/>
        <v>0</v>
      </c>
      <c r="J65" s="18">
        <f t="shared" si="23"/>
        <v>7005</v>
      </c>
      <c r="K65" s="37">
        <f t="shared" si="24"/>
        <v>1</v>
      </c>
      <c r="L65" s="37">
        <f t="shared" si="25"/>
        <v>-1</v>
      </c>
      <c r="M65" s="37">
        <f t="shared" si="26"/>
        <v>-1</v>
      </c>
    </row>
    <row r="66" spans="2:13" s="17" customFormat="1" x14ac:dyDescent="0.2">
      <c r="B66" s="17" t="s">
        <v>155</v>
      </c>
      <c r="C66" s="17" t="s">
        <v>156</v>
      </c>
      <c r="D66" s="18">
        <v>109053.63</v>
      </c>
      <c r="E66" s="18">
        <v>109053.63</v>
      </c>
      <c r="F66" s="18">
        <v>114976.08</v>
      </c>
      <c r="G66" s="18">
        <v>618078.18999999994</v>
      </c>
      <c r="H66" s="18">
        <v>0</v>
      </c>
      <c r="I66" s="18">
        <f t="shared" si="22"/>
        <v>618078.18999999994</v>
      </c>
      <c r="J66" s="18">
        <f t="shared" si="23"/>
        <v>-509024.55999999994</v>
      </c>
      <c r="K66" s="37">
        <f t="shared" si="24"/>
        <v>-4.667653520565981</v>
      </c>
      <c r="L66" s="37">
        <f t="shared" si="25"/>
        <v>5.4307683293073297E-2</v>
      </c>
      <c r="M66" s="37">
        <f t="shared" si="26"/>
        <v>5.1828947497083435</v>
      </c>
    </row>
    <row r="67" spans="2:13" s="17" customFormat="1" x14ac:dyDescent="0.2">
      <c r="B67" s="17" t="s">
        <v>163</v>
      </c>
      <c r="C67" s="17" t="s">
        <v>164</v>
      </c>
      <c r="D67" s="18">
        <v>1128820.7299999997</v>
      </c>
      <c r="E67" s="18">
        <v>1128820.7299999997</v>
      </c>
      <c r="F67" s="18">
        <v>106189.85999999994</v>
      </c>
      <c r="G67" s="18">
        <v>1017506.39</v>
      </c>
      <c r="H67" s="18">
        <v>0</v>
      </c>
      <c r="I67" s="18">
        <f t="shared" si="22"/>
        <v>1017506.39</v>
      </c>
      <c r="J67" s="18">
        <f t="shared" si="23"/>
        <v>111314.33999999973</v>
      </c>
      <c r="K67" s="37">
        <f t="shared" si="24"/>
        <v>9.8611176284829349E-2</v>
      </c>
      <c r="L67" s="37">
        <f t="shared" si="25"/>
        <v>-0.90592849938182829</v>
      </c>
      <c r="M67" s="37">
        <f t="shared" si="26"/>
        <v>-1.6666737765268478E-2</v>
      </c>
    </row>
    <row r="68" spans="2:13" s="17" customFormat="1" x14ac:dyDescent="0.2">
      <c r="B68" s="17" t="s">
        <v>165</v>
      </c>
      <c r="C68" s="17" t="s">
        <v>166</v>
      </c>
      <c r="D68" s="18">
        <v>340600</v>
      </c>
      <c r="E68" s="18">
        <v>321600</v>
      </c>
      <c r="F68" s="18">
        <v>0</v>
      </c>
      <c r="G68" s="18">
        <v>0</v>
      </c>
      <c r="H68" s="18">
        <v>34094.79</v>
      </c>
      <c r="I68" s="18">
        <f t="shared" si="22"/>
        <v>34094.79</v>
      </c>
      <c r="J68" s="18">
        <f t="shared" si="23"/>
        <v>287505.21000000002</v>
      </c>
      <c r="K68" s="37">
        <f t="shared" si="24"/>
        <v>0.89398386194029855</v>
      </c>
      <c r="L68" s="37">
        <f t="shared" si="25"/>
        <v>-1</v>
      </c>
      <c r="M68" s="37">
        <f t="shared" si="26"/>
        <v>-1</v>
      </c>
    </row>
    <row r="69" spans="2:13" s="17" customFormat="1" x14ac:dyDescent="0.2">
      <c r="B69" s="17" t="s">
        <v>173</v>
      </c>
      <c r="C69" s="17" t="s">
        <v>174</v>
      </c>
      <c r="D69" s="18">
        <v>100000</v>
      </c>
      <c r="E69" s="18">
        <v>130000</v>
      </c>
      <c r="F69" s="18">
        <v>11876.51</v>
      </c>
      <c r="G69" s="18">
        <v>95177.72</v>
      </c>
      <c r="H69" s="18">
        <v>30500.65</v>
      </c>
      <c r="I69" s="18">
        <f t="shared" si="22"/>
        <v>125678.37</v>
      </c>
      <c r="J69" s="18">
        <f t="shared" si="23"/>
        <v>4321.6300000000047</v>
      </c>
      <c r="K69" s="37">
        <f t="shared" si="24"/>
        <v>3.3243307692307725E-2</v>
      </c>
      <c r="L69" s="37">
        <f t="shared" si="25"/>
        <v>-0.90864223076923079</v>
      </c>
      <c r="M69" s="37">
        <f t="shared" si="26"/>
        <v>-0.20130584615384617</v>
      </c>
    </row>
    <row r="70" spans="2:13" s="17" customFormat="1" x14ac:dyDescent="0.2">
      <c r="B70" s="17" t="s">
        <v>241</v>
      </c>
      <c r="C70" s="17" t="s">
        <v>242</v>
      </c>
      <c r="D70" s="18">
        <v>99078.8</v>
      </c>
      <c r="E70" s="18">
        <v>99078.8</v>
      </c>
      <c r="F70" s="18">
        <v>0</v>
      </c>
      <c r="G70" s="18">
        <v>98149.51</v>
      </c>
      <c r="H70" s="18">
        <v>0</v>
      </c>
      <c r="I70" s="18">
        <f t="shared" si="22"/>
        <v>98149.51</v>
      </c>
      <c r="J70" s="18">
        <f t="shared" si="23"/>
        <v>929.29000000000815</v>
      </c>
      <c r="K70" s="37">
        <f t="shared" si="24"/>
        <v>9.3793021312329992E-3</v>
      </c>
      <c r="L70" s="37">
        <f t="shared" si="25"/>
        <v>-1</v>
      </c>
      <c r="M70" s="37">
        <f t="shared" si="26"/>
        <v>8.0677124947745801E-2</v>
      </c>
    </row>
    <row r="71" spans="2:13" s="17" customFormat="1" x14ac:dyDescent="0.2">
      <c r="B71" s="17" t="s">
        <v>175</v>
      </c>
      <c r="C71" s="17" t="s">
        <v>176</v>
      </c>
      <c r="D71" s="18">
        <v>300000</v>
      </c>
      <c r="E71" s="18">
        <v>300000</v>
      </c>
      <c r="F71" s="18">
        <v>19845.75</v>
      </c>
      <c r="G71" s="18">
        <v>249988.26</v>
      </c>
      <c r="H71" s="18">
        <v>50011.74</v>
      </c>
      <c r="I71" s="18">
        <f t="shared" si="22"/>
        <v>300000</v>
      </c>
      <c r="J71" s="18">
        <f t="shared" si="23"/>
        <v>0</v>
      </c>
      <c r="K71" s="37">
        <f t="shared" si="24"/>
        <v>0</v>
      </c>
      <c r="L71" s="37">
        <f t="shared" si="25"/>
        <v>-0.93384750000000005</v>
      </c>
      <c r="M71" s="37">
        <f t="shared" si="26"/>
        <v>-9.0951781818181782E-2</v>
      </c>
    </row>
    <row r="72" spans="2:13" s="17" customFormat="1" x14ac:dyDescent="0.2">
      <c r="B72" s="17" t="s">
        <v>177</v>
      </c>
      <c r="C72" s="17" t="s">
        <v>178</v>
      </c>
      <c r="D72" s="18">
        <v>65000</v>
      </c>
      <c r="E72" s="18">
        <v>65000</v>
      </c>
      <c r="F72" s="18">
        <v>0</v>
      </c>
      <c r="G72" s="18">
        <v>8108.81</v>
      </c>
      <c r="H72" s="18">
        <v>0</v>
      </c>
      <c r="I72" s="18">
        <f t="shared" si="22"/>
        <v>8108.81</v>
      </c>
      <c r="J72" s="18">
        <f t="shared" si="23"/>
        <v>56891.19</v>
      </c>
      <c r="K72" s="37">
        <f t="shared" si="24"/>
        <v>0.87524907692307696</v>
      </c>
      <c r="L72" s="37">
        <f t="shared" si="25"/>
        <v>-1</v>
      </c>
      <c r="M72" s="37">
        <f t="shared" si="26"/>
        <v>-0.86390808391608398</v>
      </c>
    </row>
    <row r="73" spans="2:13" s="17" customFormat="1" x14ac:dyDescent="0.2">
      <c r="B73" s="17" t="s">
        <v>185</v>
      </c>
      <c r="C73" s="17" t="s">
        <v>186</v>
      </c>
      <c r="D73" s="18">
        <v>102000</v>
      </c>
      <c r="E73" s="18">
        <v>97000</v>
      </c>
      <c r="F73" s="18">
        <v>1234.7</v>
      </c>
      <c r="G73" s="18">
        <v>10389.81</v>
      </c>
      <c r="H73" s="18">
        <v>0</v>
      </c>
      <c r="I73" s="18">
        <f t="shared" si="22"/>
        <v>10389.81</v>
      </c>
      <c r="J73" s="18">
        <f t="shared" si="23"/>
        <v>86610.19</v>
      </c>
      <c r="K73" s="37">
        <f t="shared" si="24"/>
        <v>0.89288855670103096</v>
      </c>
      <c r="L73" s="37">
        <f t="shared" si="25"/>
        <v>-0.98727113402061861</v>
      </c>
      <c r="M73" s="37">
        <f t="shared" si="26"/>
        <v>-0.88315115276476097</v>
      </c>
    </row>
    <row r="74" spans="2:13" s="17" customFormat="1" x14ac:dyDescent="0.2">
      <c r="B74" s="17" t="s">
        <v>189</v>
      </c>
      <c r="C74" s="17" t="s">
        <v>190</v>
      </c>
      <c r="D74" s="18">
        <v>319400</v>
      </c>
      <c r="E74" s="18">
        <v>319400</v>
      </c>
      <c r="F74" s="18">
        <v>0</v>
      </c>
      <c r="G74" s="18">
        <v>52916</v>
      </c>
      <c r="H74" s="18">
        <v>135227</v>
      </c>
      <c r="I74" s="18">
        <f t="shared" si="22"/>
        <v>188143</v>
      </c>
      <c r="J74" s="18">
        <f t="shared" si="23"/>
        <v>131257</v>
      </c>
      <c r="K74" s="37">
        <f t="shared" si="24"/>
        <v>0.41094865372573575</v>
      </c>
      <c r="L74" s="37">
        <f t="shared" si="25"/>
        <v>-1</v>
      </c>
      <c r="M74" s="37">
        <f t="shared" si="26"/>
        <v>-0.81926566858313887</v>
      </c>
    </row>
    <row r="75" spans="2:13" s="17" customFormat="1" x14ac:dyDescent="0.2">
      <c r="B75" s="17" t="s">
        <v>191</v>
      </c>
      <c r="C75" s="17" t="s">
        <v>192</v>
      </c>
      <c r="D75" s="18">
        <v>6547775.7999999998</v>
      </c>
      <c r="E75" s="18">
        <v>6457775.7999999998</v>
      </c>
      <c r="F75" s="18">
        <v>255388.66</v>
      </c>
      <c r="G75" s="18">
        <v>2196945.6199999996</v>
      </c>
      <c r="H75" s="18">
        <v>823659.34</v>
      </c>
      <c r="I75" s="18">
        <f t="shared" si="22"/>
        <v>3020604.9599999995</v>
      </c>
      <c r="J75" s="18">
        <f t="shared" si="23"/>
        <v>3437170.8400000003</v>
      </c>
      <c r="K75" s="37">
        <f t="shared" si="24"/>
        <v>0.53225304601005197</v>
      </c>
      <c r="L75" s="37">
        <f t="shared" si="25"/>
        <v>-0.96045253537603459</v>
      </c>
      <c r="M75" s="37">
        <f t="shared" si="26"/>
        <v>-0.62887098850800782</v>
      </c>
    </row>
    <row r="76" spans="2:13" s="17" customFormat="1" x14ac:dyDescent="0.2">
      <c r="B76" s="17" t="s">
        <v>197</v>
      </c>
      <c r="C76" s="17" t="s">
        <v>198</v>
      </c>
      <c r="D76" s="18">
        <v>327747</v>
      </c>
      <c r="E76" s="18">
        <v>438505</v>
      </c>
      <c r="F76" s="18">
        <v>6238.83</v>
      </c>
      <c r="G76" s="18">
        <v>207811.79</v>
      </c>
      <c r="H76" s="18">
        <v>147923.32999999999</v>
      </c>
      <c r="I76" s="18">
        <f t="shared" si="22"/>
        <v>355735.12</v>
      </c>
      <c r="J76" s="18">
        <f t="shared" si="23"/>
        <v>82769.88</v>
      </c>
      <c r="K76" s="37">
        <f t="shared" si="24"/>
        <v>0.18875470063055155</v>
      </c>
      <c r="L76" s="37">
        <f t="shared" si="25"/>
        <v>-0.9857724997434465</v>
      </c>
      <c r="M76" s="37">
        <f t="shared" si="26"/>
        <v>-0.48300755770380976</v>
      </c>
    </row>
    <row r="77" spans="2:13" s="17" customFormat="1" x14ac:dyDescent="0.2">
      <c r="B77" s="17" t="s">
        <v>199</v>
      </c>
      <c r="C77" s="17" t="s">
        <v>200</v>
      </c>
      <c r="D77" s="18">
        <v>0</v>
      </c>
      <c r="E77" s="18">
        <v>100000</v>
      </c>
      <c r="F77" s="18">
        <v>0</v>
      </c>
      <c r="G77" s="18">
        <v>82685.78</v>
      </c>
      <c r="H77" s="18">
        <v>576.17999999999995</v>
      </c>
      <c r="I77" s="18">
        <f t="shared" si="22"/>
        <v>83261.959999999992</v>
      </c>
      <c r="J77" s="18">
        <f t="shared" si="23"/>
        <v>16738.040000000008</v>
      </c>
      <c r="K77" s="37">
        <f t="shared" si="24"/>
        <v>0.16738040000000007</v>
      </c>
      <c r="L77" s="37">
        <f t="shared" si="25"/>
        <v>-1</v>
      </c>
      <c r="M77" s="37">
        <f t="shared" si="26"/>
        <v>-9.797330909090915E-2</v>
      </c>
    </row>
    <row r="78" spans="2:13" s="17" customFormat="1" x14ac:dyDescent="0.2">
      <c r="B78" s="17" t="s">
        <v>438</v>
      </c>
      <c r="C78" s="17" t="s">
        <v>439</v>
      </c>
      <c r="D78" s="18">
        <v>21732668.48</v>
      </c>
      <c r="E78" s="18">
        <v>17828721.479999997</v>
      </c>
      <c r="F78" s="18">
        <v>171647.67</v>
      </c>
      <c r="G78" s="18">
        <v>13215057.130000005</v>
      </c>
      <c r="H78" s="18">
        <v>4188534.5300000003</v>
      </c>
      <c r="I78" s="18">
        <f t="shared" si="22"/>
        <v>17403591.660000004</v>
      </c>
      <c r="J78" s="18">
        <f t="shared" si="23"/>
        <v>425129.81999999285</v>
      </c>
      <c r="K78" s="37">
        <f t="shared" si="24"/>
        <v>2.3845221906511768E-2</v>
      </c>
      <c r="L78" s="37">
        <f t="shared" si="25"/>
        <v>-0.99037240723107633</v>
      </c>
      <c r="M78" s="37">
        <f t="shared" si="26"/>
        <v>-0.19139316993806069</v>
      </c>
    </row>
    <row r="79" spans="2:13" s="17" customFormat="1" x14ac:dyDescent="0.2">
      <c r="B79" s="17" t="s">
        <v>440</v>
      </c>
      <c r="C79" s="17" t="s">
        <v>441</v>
      </c>
      <c r="D79" s="18">
        <v>4025000</v>
      </c>
      <c r="E79" s="18">
        <v>8025000</v>
      </c>
      <c r="F79" s="18">
        <v>1212308.4099999999</v>
      </c>
      <c r="G79" s="18">
        <v>11766069.25</v>
      </c>
      <c r="H79" s="18">
        <v>805902.52</v>
      </c>
      <c r="I79" s="18">
        <f t="shared" ref="I79:I86" si="27">SUM(G79:H79)</f>
        <v>12571971.77</v>
      </c>
      <c r="J79" s="18">
        <f t="shared" ref="J79:J86" si="28">E79-I79</f>
        <v>-4546971.7699999996</v>
      </c>
      <c r="K79" s="37">
        <f t="shared" ref="K79:K86" si="29">IF(E79=0,"NA",J79/E79)</f>
        <v>-0.56660084361370711</v>
      </c>
      <c r="L79" s="37">
        <f t="shared" ref="L79:L86" si="30">IF(E79=0,"NA",(  ( F79 - (E79/$L$6)) / (E79/$L$6)))</f>
        <v>-0.84893353146417438</v>
      </c>
      <c r="M79" s="37">
        <f t="shared" ref="M79:M86" si="31">IF(E79=0,"NA",(  ( G79 - ($M$6*(E79/12))) / ($M$6*(E79/12))))</f>
        <v>0.59946565845369582</v>
      </c>
    </row>
    <row r="80" spans="2:13" s="17" customFormat="1" x14ac:dyDescent="0.2">
      <c r="B80" s="17" t="s">
        <v>205</v>
      </c>
      <c r="C80" s="17" t="s">
        <v>206</v>
      </c>
      <c r="D80" s="18">
        <v>4000</v>
      </c>
      <c r="E80" s="18">
        <v>4000</v>
      </c>
      <c r="F80" s="18">
        <v>0</v>
      </c>
      <c r="G80" s="18">
        <v>0</v>
      </c>
      <c r="H80" s="18">
        <v>0</v>
      </c>
      <c r="I80" s="18">
        <f t="shared" si="27"/>
        <v>0</v>
      </c>
      <c r="J80" s="18">
        <f t="shared" si="28"/>
        <v>4000</v>
      </c>
      <c r="K80" s="37">
        <f t="shared" si="29"/>
        <v>1</v>
      </c>
      <c r="L80" s="37">
        <f t="shared" si="30"/>
        <v>-1</v>
      </c>
      <c r="M80" s="37">
        <f t="shared" si="31"/>
        <v>-1</v>
      </c>
    </row>
    <row r="81" spans="1:23" s="17" customFormat="1" x14ac:dyDescent="0.2">
      <c r="B81" s="17" t="s">
        <v>211</v>
      </c>
      <c r="C81" s="17" t="s">
        <v>212</v>
      </c>
      <c r="D81" s="18">
        <v>5250000</v>
      </c>
      <c r="E81" s="18">
        <v>5029242</v>
      </c>
      <c r="F81" s="18">
        <v>167371.89000000001</v>
      </c>
      <c r="G81" s="18">
        <v>1922135.3800000001</v>
      </c>
      <c r="H81" s="18">
        <v>143289.71</v>
      </c>
      <c r="I81" s="18">
        <f t="shared" si="27"/>
        <v>2065425.09</v>
      </c>
      <c r="J81" s="18">
        <f t="shared" si="28"/>
        <v>2963816.91</v>
      </c>
      <c r="K81" s="37">
        <f t="shared" si="29"/>
        <v>0.58931682150113285</v>
      </c>
      <c r="L81" s="37">
        <f t="shared" si="30"/>
        <v>-0.96672025525914251</v>
      </c>
      <c r="M81" s="37">
        <f t="shared" si="31"/>
        <v>-0.58306341989508559</v>
      </c>
    </row>
    <row r="82" spans="1:23" s="17" customFormat="1" x14ac:dyDescent="0.2">
      <c r="B82" s="17" t="s">
        <v>215</v>
      </c>
      <c r="C82" s="17" t="s">
        <v>216</v>
      </c>
      <c r="D82" s="18">
        <v>4000</v>
      </c>
      <c r="E82" s="18">
        <v>30000</v>
      </c>
      <c r="F82" s="18">
        <v>2473.64</v>
      </c>
      <c r="G82" s="18">
        <v>26901.64</v>
      </c>
      <c r="H82" s="18">
        <v>0</v>
      </c>
      <c r="I82" s="18">
        <f t="shared" si="27"/>
        <v>26901.64</v>
      </c>
      <c r="J82" s="18">
        <f t="shared" si="28"/>
        <v>3098.3600000000006</v>
      </c>
      <c r="K82" s="37">
        <f t="shared" si="29"/>
        <v>0.10327866666666669</v>
      </c>
      <c r="L82" s="37">
        <f t="shared" si="30"/>
        <v>-0.91754533333333332</v>
      </c>
      <c r="M82" s="37">
        <f t="shared" si="31"/>
        <v>-2.1758545454545475E-2</v>
      </c>
    </row>
    <row r="83" spans="1:23" s="17" customFormat="1" x14ac:dyDescent="0.2">
      <c r="B83" s="17" t="s">
        <v>431</v>
      </c>
      <c r="C83" s="17" t="s">
        <v>432</v>
      </c>
      <c r="D83" s="18">
        <v>596000</v>
      </c>
      <c r="E83" s="18">
        <v>596000</v>
      </c>
      <c r="F83" s="18">
        <v>0</v>
      </c>
      <c r="G83" s="18">
        <v>0</v>
      </c>
      <c r="H83" s="18">
        <v>0</v>
      </c>
      <c r="I83" s="18">
        <f t="shared" si="27"/>
        <v>0</v>
      </c>
      <c r="J83" s="18">
        <f t="shared" si="28"/>
        <v>596000</v>
      </c>
      <c r="K83" s="37">
        <f t="shared" si="29"/>
        <v>1</v>
      </c>
      <c r="L83" s="37">
        <f t="shared" si="30"/>
        <v>-1</v>
      </c>
      <c r="M83" s="37">
        <f t="shared" si="31"/>
        <v>-1</v>
      </c>
    </row>
    <row r="84" spans="1:23" s="17" customFormat="1" x14ac:dyDescent="0.2">
      <c r="A84" s="74" t="s">
        <v>404</v>
      </c>
      <c r="B84" s="74"/>
      <c r="C84" s="74"/>
      <c r="D84" s="59">
        <v>68718996.969999999</v>
      </c>
      <c r="E84" s="59">
        <v>68620215.969999999</v>
      </c>
      <c r="F84" s="59">
        <v>4184206.169999999</v>
      </c>
      <c r="G84" s="59">
        <v>51637542.870000005</v>
      </c>
      <c r="H84" s="59">
        <v>6359719.79</v>
      </c>
      <c r="I84" s="59">
        <f t="shared" si="27"/>
        <v>57997262.660000004</v>
      </c>
      <c r="J84" s="59">
        <f t="shared" si="28"/>
        <v>10622953.309999995</v>
      </c>
      <c r="K84" s="60">
        <f t="shared" si="29"/>
        <v>0.15480792591274026</v>
      </c>
      <c r="L84" s="60">
        <f t="shared" si="30"/>
        <v>-0.93902371027469089</v>
      </c>
      <c r="M84" s="60">
        <f t="shared" si="31"/>
        <v>-0.17907770832842348</v>
      </c>
    </row>
    <row r="85" spans="1:23" s="17" customFormat="1" x14ac:dyDescent="0.2">
      <c r="A85" s="17" t="s">
        <v>11</v>
      </c>
      <c r="B85" s="17" t="s">
        <v>12</v>
      </c>
      <c r="C85" s="17" t="s">
        <v>13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f t="shared" si="27"/>
        <v>0</v>
      </c>
      <c r="J85" s="18">
        <f t="shared" si="28"/>
        <v>0</v>
      </c>
      <c r="K85" s="37" t="str">
        <f t="shared" si="29"/>
        <v>NA</v>
      </c>
      <c r="L85" s="37" t="str">
        <f t="shared" si="30"/>
        <v>NA</v>
      </c>
      <c r="M85" s="37" t="str">
        <f t="shared" si="31"/>
        <v>NA</v>
      </c>
    </row>
    <row r="86" spans="1:23" s="17" customFormat="1" x14ac:dyDescent="0.2">
      <c r="A86" s="74" t="s">
        <v>14</v>
      </c>
      <c r="B86" s="74"/>
      <c r="C86" s="74"/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f t="shared" si="27"/>
        <v>0</v>
      </c>
      <c r="J86" s="59">
        <f t="shared" si="28"/>
        <v>0</v>
      </c>
      <c r="K86" s="60" t="str">
        <f t="shared" si="29"/>
        <v>NA</v>
      </c>
      <c r="L86" s="60" t="str">
        <f t="shared" si="30"/>
        <v>NA</v>
      </c>
      <c r="M86" s="60" t="str">
        <f t="shared" si="31"/>
        <v>NA</v>
      </c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27</v>
      </c>
      <c r="B88" s="32"/>
      <c r="C88" s="25"/>
      <c r="D88" s="6">
        <f>+D49+D54+D84+D86</f>
        <v>68785786.969999999</v>
      </c>
      <c r="E88" s="6">
        <f t="shared" ref="E88:J88" si="32">+E49+E54+E84+E86</f>
        <v>68620215.969999999</v>
      </c>
      <c r="F88" s="6">
        <f t="shared" si="32"/>
        <v>4184206.169999999</v>
      </c>
      <c r="G88" s="6">
        <f t="shared" si="32"/>
        <v>51637542.870000005</v>
      </c>
      <c r="H88" s="6">
        <f t="shared" si="32"/>
        <v>6359719.79</v>
      </c>
      <c r="I88" s="6">
        <f t="shared" si="32"/>
        <v>57997262.660000004</v>
      </c>
      <c r="J88" s="6">
        <f t="shared" si="32"/>
        <v>10622953.309999995</v>
      </c>
      <c r="K88" s="38">
        <f t="shared" si="21"/>
        <v>0.15480792591274026</v>
      </c>
      <c r="L88" s="38">
        <f>IF(E88=0,"NA",(  ( F88 - (E88/$L$6)) / (E88/$L$6)))</f>
        <v>-0.93902371027469089</v>
      </c>
      <c r="M88" s="38">
        <f>IF(E88=0,"NA",(  ( G88 - ($M$6*(E88/12))) / ($M$6*(E88/12))))</f>
        <v>-0.17907770832842348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21"/>
      <c r="K96" s="5"/>
    </row>
    <row r="98" spans="11:11" x14ac:dyDescent="0.2">
      <c r="K98" s="5"/>
    </row>
    <row r="99" spans="11:11" x14ac:dyDescent="0.2">
      <c r="K99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2023-06-13T15:44:17Z</cp:lastPrinted>
  <dcterms:created xsi:type="dcterms:W3CDTF">2020-04-20T19:14:57Z</dcterms:created>
  <dcterms:modified xsi:type="dcterms:W3CDTF">2023-06-13T15:46:21Z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