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6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PROJECTS'!$A$7:$M$95</definedName>
    <definedName name="_xlnm._FilterDatabase" localSheetId="2" hidden="1">'DEBT SERVICE'!$A$7:$M$21</definedName>
    <definedName name="_xlnm._FilterDatabase" localSheetId="0" hidden="1">'GENERAL FUND'!$A$7:$M$510</definedName>
    <definedName name="_xlnm._FilterDatabase" localSheetId="4" hidden="1">'SCHOOL NUTRITION'!$A$7:$M$89</definedName>
    <definedName name="_xlnm._FilterDatabase" localSheetId="1" hidden="1">'SPECIAL REVENUE'!$A$7:$M$488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9" i="5" l="1"/>
  <c r="F89" i="5"/>
  <c r="G89" i="5"/>
  <c r="H89" i="5"/>
  <c r="D89" i="5"/>
  <c r="E44" i="5"/>
  <c r="F44" i="5"/>
  <c r="G44" i="5"/>
  <c r="H44" i="5"/>
  <c r="D44" i="5"/>
  <c r="E95" i="4" l="1"/>
  <c r="F95" i="4"/>
  <c r="G95" i="4"/>
  <c r="H95" i="4"/>
  <c r="D95" i="4"/>
  <c r="E26" i="4"/>
  <c r="F26" i="4"/>
  <c r="G26" i="4"/>
  <c r="H26" i="4"/>
  <c r="D26" i="4"/>
  <c r="E21" i="3"/>
  <c r="F21" i="3"/>
  <c r="G21" i="3"/>
  <c r="H21" i="3"/>
  <c r="D21" i="3"/>
  <c r="E13" i="3"/>
  <c r="F13" i="3"/>
  <c r="G13" i="3"/>
  <c r="H13" i="3"/>
  <c r="D13" i="3"/>
  <c r="E488" i="2"/>
  <c r="F488" i="2"/>
  <c r="G488" i="2"/>
  <c r="H488" i="2"/>
  <c r="D488" i="2"/>
  <c r="E43" i="2"/>
  <c r="F43" i="2"/>
  <c r="G43" i="2"/>
  <c r="H43" i="2"/>
  <c r="D43" i="2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I36" i="2"/>
  <c r="J36" i="2" s="1"/>
  <c r="K36" i="2" s="1"/>
  <c r="I116" i="2"/>
  <c r="J116" i="2" s="1"/>
  <c r="K116" i="2" s="1"/>
  <c r="M115" i="2"/>
  <c r="L115" i="2"/>
  <c r="K115" i="2"/>
  <c r="I115" i="2"/>
  <c r="J115" i="2" s="1"/>
  <c r="M114" i="2"/>
  <c r="L114" i="2"/>
  <c r="K114" i="2"/>
  <c r="I114" i="2"/>
  <c r="J114" i="2" s="1"/>
  <c r="M113" i="2"/>
  <c r="L113" i="2"/>
  <c r="K113" i="2"/>
  <c r="I113" i="2"/>
  <c r="J113" i="2" s="1"/>
  <c r="I112" i="2"/>
  <c r="J112" i="2" s="1"/>
  <c r="K112" i="2" s="1"/>
  <c r="M111" i="2"/>
  <c r="L111" i="2"/>
  <c r="K111" i="2"/>
  <c r="I111" i="2"/>
  <c r="J111" i="2" s="1"/>
  <c r="M110" i="2"/>
  <c r="L110" i="2"/>
  <c r="K110" i="2"/>
  <c r="I110" i="2"/>
  <c r="J110" i="2" s="1"/>
  <c r="I109" i="2"/>
  <c r="J109" i="2" s="1"/>
  <c r="K109" i="2" s="1"/>
  <c r="M108" i="2"/>
  <c r="L108" i="2"/>
  <c r="K108" i="2"/>
  <c r="I108" i="2"/>
  <c r="J108" i="2" s="1"/>
  <c r="M107" i="2"/>
  <c r="L107" i="2"/>
  <c r="K107" i="2"/>
  <c r="I107" i="2"/>
  <c r="J107" i="2" s="1"/>
  <c r="M106" i="2"/>
  <c r="L106" i="2"/>
  <c r="K106" i="2"/>
  <c r="I106" i="2"/>
  <c r="J106" i="2" s="1"/>
  <c r="M105" i="2"/>
  <c r="L105" i="2"/>
  <c r="K105" i="2"/>
  <c r="I105" i="2"/>
  <c r="J105" i="2" s="1"/>
  <c r="I104" i="2"/>
  <c r="J104" i="2" s="1"/>
  <c r="K104" i="2" s="1"/>
  <c r="I103" i="2"/>
  <c r="J103" i="2" s="1"/>
  <c r="K103" i="2" s="1"/>
  <c r="M102" i="2"/>
  <c r="L102" i="2"/>
  <c r="K102" i="2"/>
  <c r="I102" i="2"/>
  <c r="J102" i="2" s="1"/>
  <c r="M101" i="2"/>
  <c r="L101" i="2"/>
  <c r="K101" i="2"/>
  <c r="I101" i="2"/>
  <c r="J101" i="2" s="1"/>
  <c r="I100" i="2"/>
  <c r="J100" i="2" s="1"/>
  <c r="K100" i="2" s="1"/>
  <c r="M99" i="2"/>
  <c r="L99" i="2"/>
  <c r="K99" i="2"/>
  <c r="I99" i="2"/>
  <c r="J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E510" i="1"/>
  <c r="F510" i="1"/>
  <c r="G510" i="1"/>
  <c r="H510" i="1"/>
  <c r="D510" i="1"/>
  <c r="E45" i="1"/>
  <c r="F45" i="1"/>
  <c r="G45" i="1"/>
  <c r="H45" i="1"/>
  <c r="D45" i="1"/>
  <c r="M87" i="5" l="1"/>
  <c r="L87" i="5"/>
  <c r="K87" i="5"/>
  <c r="I87" i="5"/>
  <c r="J87" i="5" s="1"/>
  <c r="M86" i="5"/>
  <c r="L86" i="5"/>
  <c r="K86" i="5"/>
  <c r="I86" i="5"/>
  <c r="J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M37" i="5"/>
  <c r="L37" i="5"/>
  <c r="K37" i="5"/>
  <c r="I37" i="5"/>
  <c r="J37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L31" i="5"/>
  <c r="K31" i="5"/>
  <c r="I31" i="5"/>
  <c r="J31" i="5" s="1"/>
  <c r="M30" i="5"/>
  <c r="L30" i="5"/>
  <c r="K30" i="5"/>
  <c r="I30" i="5"/>
  <c r="J30" i="5" s="1"/>
  <c r="I29" i="5"/>
  <c r="J29" i="5" s="1"/>
  <c r="K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I25" i="5"/>
  <c r="J25" i="5" s="1"/>
  <c r="K25" i="5" s="1"/>
  <c r="M24" i="5"/>
  <c r="L24" i="5"/>
  <c r="K24" i="5"/>
  <c r="I24" i="5"/>
  <c r="J24" i="5" s="1"/>
  <c r="I23" i="5"/>
  <c r="J23" i="5" s="1"/>
  <c r="K23" i="5" s="1"/>
  <c r="I22" i="5"/>
  <c r="J22" i="5" s="1"/>
  <c r="K22" i="5" s="1"/>
  <c r="I21" i="5"/>
  <c r="J21" i="5" s="1"/>
  <c r="K21" i="5" s="1"/>
  <c r="I20" i="5"/>
  <c r="J20" i="5" s="1"/>
  <c r="K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M15" i="5"/>
  <c r="L15" i="5"/>
  <c r="K15" i="5"/>
  <c r="I15" i="5"/>
  <c r="J15" i="5" s="1"/>
  <c r="M14" i="5"/>
  <c r="L14" i="5"/>
  <c r="K14" i="5"/>
  <c r="I14" i="5"/>
  <c r="J14" i="5" s="1"/>
  <c r="I93" i="4"/>
  <c r="J93" i="4" s="1"/>
  <c r="K93" i="4" s="1"/>
  <c r="I92" i="4"/>
  <c r="J92" i="4" s="1"/>
  <c r="K92" i="4" s="1"/>
  <c r="M91" i="4"/>
  <c r="L91" i="4"/>
  <c r="K91" i="4"/>
  <c r="I91" i="4"/>
  <c r="J91" i="4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M86" i="4"/>
  <c r="L86" i="4"/>
  <c r="K86" i="4"/>
  <c r="I86" i="4"/>
  <c r="J86" i="4" s="1"/>
  <c r="M85" i="4"/>
  <c r="L85" i="4"/>
  <c r="K85" i="4"/>
  <c r="I85" i="4"/>
  <c r="J85" i="4" s="1"/>
  <c r="I84" i="4"/>
  <c r="J84" i="4" s="1"/>
  <c r="K84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M11" i="4"/>
  <c r="L11" i="4"/>
  <c r="K11" i="4"/>
  <c r="I11" i="4"/>
  <c r="J11" i="4" s="1"/>
  <c r="M10" i="4"/>
  <c r="L10" i="4"/>
  <c r="K10" i="4"/>
  <c r="I10" i="4"/>
  <c r="J10" i="4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K248" i="1"/>
  <c r="I248" i="1"/>
  <c r="J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K244" i="1"/>
  <c r="I244" i="1"/>
  <c r="J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K240" i="1"/>
  <c r="I240" i="1"/>
  <c r="J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K233" i="1"/>
  <c r="I233" i="1"/>
  <c r="J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K219" i="1"/>
  <c r="I219" i="1"/>
  <c r="J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K212" i="1"/>
  <c r="I212" i="1"/>
  <c r="J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K208" i="1"/>
  <c r="I208" i="1"/>
  <c r="J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K201" i="1"/>
  <c r="I201" i="1"/>
  <c r="J201" i="1" s="1"/>
  <c r="M200" i="1"/>
  <c r="L200" i="1"/>
  <c r="I200" i="1"/>
  <c r="J200" i="1" s="1"/>
  <c r="K200" i="1" s="1"/>
  <c r="M199" i="1"/>
  <c r="L199" i="1"/>
  <c r="K199" i="1"/>
  <c r="I199" i="1"/>
  <c r="J199" i="1" s="1"/>
  <c r="M198" i="1"/>
  <c r="L198" i="1"/>
  <c r="K198" i="1"/>
  <c r="I198" i="1"/>
  <c r="J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K195" i="1"/>
  <c r="I195" i="1"/>
  <c r="J195" i="1" s="1"/>
  <c r="M194" i="1"/>
  <c r="L194" i="1"/>
  <c r="K194" i="1"/>
  <c r="I194" i="1"/>
  <c r="J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K181" i="1"/>
  <c r="I181" i="1"/>
  <c r="J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K178" i="1"/>
  <c r="I178" i="1"/>
  <c r="J178" i="1" s="1"/>
  <c r="M177" i="1"/>
  <c r="L177" i="1"/>
  <c r="I177" i="1"/>
  <c r="J177" i="1" s="1"/>
  <c r="K177" i="1" s="1"/>
  <c r="M176" i="1"/>
  <c r="L176" i="1"/>
  <c r="K176" i="1"/>
  <c r="I176" i="1"/>
  <c r="J176" i="1" s="1"/>
  <c r="M175" i="1"/>
  <c r="L175" i="1"/>
  <c r="I175" i="1"/>
  <c r="J175" i="1" s="1"/>
  <c r="K175" i="1" s="1"/>
  <c r="M174" i="1"/>
  <c r="L174" i="1"/>
  <c r="K174" i="1"/>
  <c r="I174" i="1"/>
  <c r="J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K163" i="1"/>
  <c r="I163" i="1"/>
  <c r="J163" i="1" s="1"/>
  <c r="M162" i="1"/>
  <c r="L162" i="1"/>
  <c r="K162" i="1"/>
  <c r="I162" i="1"/>
  <c r="J162" i="1" s="1"/>
  <c r="M161" i="1"/>
  <c r="L161" i="1"/>
  <c r="K161" i="1"/>
  <c r="I161" i="1"/>
  <c r="J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J16" i="5" l="1"/>
  <c r="J13" i="4"/>
  <c r="J23" i="1"/>
  <c r="K16" i="5" l="1"/>
  <c r="K13" i="4"/>
  <c r="K23" i="1"/>
  <c r="I81" i="5"/>
  <c r="J81" i="5" s="1"/>
  <c r="K81" i="5" s="1"/>
  <c r="I42" i="5"/>
  <c r="J42" i="5" s="1"/>
  <c r="K42" i="5" s="1"/>
  <c r="M41" i="5"/>
  <c r="L41" i="5"/>
  <c r="K41" i="5"/>
  <c r="I41" i="5"/>
  <c r="J41" i="5" s="1"/>
  <c r="I40" i="5"/>
  <c r="I39" i="5"/>
  <c r="M38" i="5"/>
  <c r="L38" i="5"/>
  <c r="K38" i="5"/>
  <c r="I38" i="5"/>
  <c r="J38" i="5" s="1"/>
  <c r="M13" i="5"/>
  <c r="L13" i="5"/>
  <c r="K13" i="5"/>
  <c r="I13" i="5"/>
  <c r="J13" i="5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M76" i="4"/>
  <c r="L76" i="4"/>
  <c r="K76" i="4"/>
  <c r="I76" i="4"/>
  <c r="J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M43" i="1"/>
  <c r="L43" i="1"/>
  <c r="I43" i="1"/>
  <c r="J43" i="1" s="1"/>
  <c r="K43" i="1" s="1"/>
  <c r="M42" i="1"/>
  <c r="L42" i="1"/>
  <c r="I42" i="1"/>
  <c r="J42" i="1" s="1"/>
  <c r="K42" i="1" s="1"/>
  <c r="M41" i="1"/>
  <c r="L41" i="1"/>
  <c r="I41" i="1"/>
  <c r="J41" i="1" s="1"/>
  <c r="K41" i="1" s="1"/>
  <c r="M40" i="1"/>
  <c r="L40" i="1"/>
  <c r="I40" i="1"/>
  <c r="J40" i="1" s="1"/>
  <c r="K40" i="1" s="1"/>
  <c r="M39" i="1"/>
  <c r="L39" i="1"/>
  <c r="K39" i="1"/>
  <c r="I39" i="1"/>
  <c r="J39" i="1" s="1"/>
  <c r="M38" i="1"/>
  <c r="L38" i="1"/>
  <c r="I38" i="1"/>
  <c r="J38" i="1" s="1"/>
  <c r="K38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K498" i="1"/>
  <c r="I498" i="1"/>
  <c r="J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K487" i="1"/>
  <c r="I487" i="1"/>
  <c r="J487" i="1" s="1"/>
  <c r="M486" i="1"/>
  <c r="L486" i="1"/>
  <c r="I486" i="1"/>
  <c r="J486" i="1" s="1"/>
  <c r="K486" i="1" s="1"/>
  <c r="M485" i="1"/>
  <c r="L485" i="1"/>
  <c r="K485" i="1"/>
  <c r="I485" i="1"/>
  <c r="J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K441" i="1"/>
  <c r="I441" i="1"/>
  <c r="J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K425" i="1"/>
  <c r="I425" i="1"/>
  <c r="J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K390" i="1"/>
  <c r="I390" i="1"/>
  <c r="J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K351" i="1"/>
  <c r="I351" i="1"/>
  <c r="J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J39" i="5" l="1"/>
  <c r="I44" i="5"/>
  <c r="I43" i="2"/>
  <c r="J40" i="5"/>
  <c r="J25" i="2"/>
  <c r="J43" i="2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24" i="4"/>
  <c r="I26" i="4" s="1"/>
  <c r="K39" i="5" l="1"/>
  <c r="J44" i="5"/>
  <c r="K40" i="5"/>
  <c r="J24" i="4"/>
  <c r="J26" i="4" s="1"/>
  <c r="K26" i="4" s="1"/>
  <c r="K25" i="2"/>
  <c r="K24" i="4" l="1"/>
  <c r="M23" i="4"/>
  <c r="L23" i="4"/>
  <c r="K23" i="4"/>
  <c r="I23" i="4"/>
  <c r="J23" i="4" s="1"/>
  <c r="M22" i="4"/>
  <c r="L22" i="4"/>
  <c r="K22" i="4"/>
  <c r="I22" i="4"/>
  <c r="J22" i="4" s="1"/>
  <c r="M21" i="4"/>
  <c r="L21" i="4"/>
  <c r="I21" i="4"/>
  <c r="J21" i="4" s="1"/>
  <c r="K21" i="4" s="1"/>
  <c r="M350" i="2"/>
  <c r="L350" i="2"/>
  <c r="I350" i="2"/>
  <c r="J350" i="2" s="1"/>
  <c r="K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M340" i="2"/>
  <c r="L340" i="2"/>
  <c r="K340" i="2"/>
  <c r="I340" i="2"/>
  <c r="J340" i="2" s="1"/>
  <c r="I339" i="2"/>
  <c r="J339" i="2" s="1"/>
  <c r="K339" i="2" s="1"/>
  <c r="M338" i="2"/>
  <c r="L338" i="2"/>
  <c r="K338" i="2"/>
  <c r="I338" i="2"/>
  <c r="J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M333" i="2"/>
  <c r="L333" i="2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M326" i="2"/>
  <c r="L326" i="2"/>
  <c r="K326" i="2"/>
  <c r="I326" i="2"/>
  <c r="J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M319" i="2"/>
  <c r="L319" i="2"/>
  <c r="K319" i="2"/>
  <c r="I319" i="2"/>
  <c r="J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M314" i="2"/>
  <c r="L314" i="2"/>
  <c r="K314" i="2"/>
  <c r="I314" i="2"/>
  <c r="J314" i="2" s="1"/>
  <c r="M313" i="2"/>
  <c r="L313" i="2"/>
  <c r="K313" i="2"/>
  <c r="I313" i="2"/>
  <c r="J313" i="2" s="1"/>
  <c r="I312" i="2"/>
  <c r="J312" i="2" s="1"/>
  <c r="K312" i="2" s="1"/>
  <c r="M311" i="2"/>
  <c r="L311" i="2"/>
  <c r="I311" i="2"/>
  <c r="J311" i="2" s="1"/>
  <c r="K311" i="2" s="1"/>
  <c r="I310" i="2"/>
  <c r="J310" i="2" s="1"/>
  <c r="K310" i="2" s="1"/>
  <c r="M309" i="2"/>
  <c r="L309" i="2"/>
  <c r="I309" i="2"/>
  <c r="J309" i="2" s="1"/>
  <c r="K309" i="2" s="1"/>
  <c r="I308" i="2"/>
  <c r="J308" i="2" s="1"/>
  <c r="K308" i="2" s="1"/>
  <c r="M307" i="2"/>
  <c r="L307" i="2"/>
  <c r="K307" i="2"/>
  <c r="I307" i="2"/>
  <c r="J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M295" i="2"/>
  <c r="L295" i="2"/>
  <c r="K295" i="2"/>
  <c r="I295" i="2"/>
  <c r="J295" i="2" s="1"/>
  <c r="M294" i="2"/>
  <c r="L294" i="2"/>
  <c r="K294" i="2"/>
  <c r="I294" i="2"/>
  <c r="J294" i="2" s="1"/>
  <c r="I293" i="2"/>
  <c r="J293" i="2" s="1"/>
  <c r="K293" i="2" s="1"/>
  <c r="M292" i="2"/>
  <c r="L292" i="2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M280" i="2"/>
  <c r="L280" i="2"/>
  <c r="K280" i="2"/>
  <c r="I280" i="2"/>
  <c r="J280" i="2" s="1"/>
  <c r="M279" i="2"/>
  <c r="L279" i="2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M265" i="2"/>
  <c r="L265" i="2"/>
  <c r="K265" i="2"/>
  <c r="I265" i="2"/>
  <c r="J265" i="2" s="1"/>
  <c r="M264" i="2"/>
  <c r="L264" i="2"/>
  <c r="K264" i="2"/>
  <c r="I264" i="2"/>
  <c r="J264" i="2" s="1"/>
  <c r="I263" i="2"/>
  <c r="J263" i="2" s="1"/>
  <c r="K263" i="2" s="1"/>
  <c r="I262" i="2"/>
  <c r="J262" i="2" s="1"/>
  <c r="K262" i="2" s="1"/>
  <c r="M261" i="2"/>
  <c r="L261" i="2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M255" i="2"/>
  <c r="L255" i="2"/>
  <c r="K255" i="2"/>
  <c r="I255" i="2"/>
  <c r="J255" i="2" s="1"/>
  <c r="I254" i="2"/>
  <c r="J254" i="2" s="1"/>
  <c r="K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M247" i="2"/>
  <c r="L247" i="2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M242" i="2"/>
  <c r="L242" i="2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M224" i="2"/>
  <c r="L224" i="2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M220" i="2"/>
  <c r="L220" i="2"/>
  <c r="K220" i="2"/>
  <c r="I220" i="2"/>
  <c r="J220" i="2" s="1"/>
  <c r="I219" i="2"/>
  <c r="J219" i="2" s="1"/>
  <c r="K219" i="2" s="1"/>
  <c r="M218" i="2"/>
  <c r="L218" i="2"/>
  <c r="I218" i="2"/>
  <c r="J218" i="2" s="1"/>
  <c r="K218" i="2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K259" i="1"/>
  <c r="I259" i="1"/>
  <c r="J259" i="1" s="1"/>
  <c r="M258" i="1"/>
  <c r="L258" i="1"/>
  <c r="I258" i="1"/>
  <c r="J258" i="1" s="1"/>
  <c r="K258" i="1" s="1"/>
  <c r="M257" i="1"/>
  <c r="L257" i="1"/>
  <c r="K257" i="1"/>
  <c r="I257" i="1"/>
  <c r="J257" i="1" s="1"/>
  <c r="M256" i="1"/>
  <c r="L256" i="1"/>
  <c r="I256" i="1"/>
  <c r="J256" i="1" s="1"/>
  <c r="K256" i="1" s="1"/>
  <c r="I80" i="5" l="1"/>
  <c r="J80" i="5" s="1"/>
  <c r="K80" i="5" s="1"/>
  <c r="I12" i="5"/>
  <c r="J12" i="5" s="1"/>
  <c r="K12" i="5" s="1"/>
  <c r="I11" i="5"/>
  <c r="J11" i="5" s="1"/>
  <c r="K11" i="5" s="1"/>
  <c r="I10" i="5"/>
  <c r="J10" i="5" s="1"/>
  <c r="K10" i="5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I10" i="2"/>
  <c r="J10" i="2" s="1"/>
  <c r="K10" i="2" s="1"/>
  <c r="I73" i="5" l="1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M443" i="2"/>
  <c r="L443" i="2"/>
  <c r="K443" i="2"/>
  <c r="I443" i="2"/>
  <c r="J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M409" i="2"/>
  <c r="L409" i="2"/>
  <c r="I409" i="2"/>
  <c r="J409" i="2" s="1"/>
  <c r="K409" i="2" s="1"/>
  <c r="K408" i="2"/>
  <c r="I408" i="2"/>
  <c r="J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M37" i="1"/>
  <c r="L37" i="1"/>
  <c r="I37" i="1"/>
  <c r="J37" i="1" s="1"/>
  <c r="K37" i="1" s="1"/>
  <c r="M36" i="1"/>
  <c r="L36" i="1"/>
  <c r="I36" i="1"/>
  <c r="J36" i="1" l="1"/>
  <c r="I45" i="1"/>
  <c r="K36" i="1" l="1"/>
  <c r="J45" i="1"/>
  <c r="I9" i="4"/>
  <c r="J9" i="4" s="1"/>
  <c r="K9" i="4" s="1"/>
  <c r="I79" i="5" l="1"/>
  <c r="J79" i="5" s="1"/>
  <c r="K79" i="5" s="1"/>
  <c r="I78" i="5"/>
  <c r="J78" i="5" s="1"/>
  <c r="K78" i="5" s="1"/>
  <c r="I77" i="5"/>
  <c r="J77" i="5" s="1"/>
  <c r="K77" i="5" s="1"/>
  <c r="I41" i="4" l="1"/>
  <c r="M40" i="4"/>
  <c r="L40" i="4"/>
  <c r="I40" i="4"/>
  <c r="J40" i="4" s="1"/>
  <c r="K40" i="4" s="1"/>
  <c r="M39" i="4"/>
  <c r="L39" i="4"/>
  <c r="I39" i="4"/>
  <c r="J39" i="4" s="1"/>
  <c r="K39" i="4" s="1"/>
  <c r="M38" i="4"/>
  <c r="L38" i="4"/>
  <c r="K38" i="4"/>
  <c r="I38" i="4"/>
  <c r="J38" i="4" s="1"/>
  <c r="I37" i="4"/>
  <c r="M36" i="4"/>
  <c r="L36" i="4"/>
  <c r="I36" i="4"/>
  <c r="J36" i="4" s="1"/>
  <c r="K36" i="4" s="1"/>
  <c r="I35" i="4"/>
  <c r="J35" i="4" s="1"/>
  <c r="K35" i="4" s="1"/>
  <c r="M34" i="4"/>
  <c r="L34" i="4"/>
  <c r="K34" i="4"/>
  <c r="I34" i="4"/>
  <c r="J34" i="4" s="1"/>
  <c r="I33" i="4"/>
  <c r="J33" i="4" s="1"/>
  <c r="K33" i="4" s="1"/>
  <c r="M255" i="1"/>
  <c r="L255" i="1"/>
  <c r="I255" i="1"/>
  <c r="J255" i="1" s="1"/>
  <c r="K255" i="1" s="1"/>
  <c r="M254" i="1"/>
  <c r="L254" i="1"/>
  <c r="I254" i="1"/>
  <c r="J254" i="1" s="1"/>
  <c r="K2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2" i="1"/>
  <c r="L12" i="1"/>
  <c r="I12" i="1"/>
  <c r="J12" i="1" s="1"/>
  <c r="K12" i="1" s="1"/>
  <c r="M11" i="1"/>
  <c r="L11" i="1"/>
  <c r="I11" i="1"/>
  <c r="J11" i="1" s="1"/>
  <c r="K11" i="1" s="1"/>
  <c r="J37" i="4" l="1"/>
  <c r="J41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K37" i="4" l="1"/>
  <c r="I21" i="3"/>
  <c r="J16" i="3"/>
  <c r="J21" i="3" s="1"/>
  <c r="K41" i="4"/>
  <c r="I76" i="5"/>
  <c r="J76" i="5" s="1"/>
  <c r="K76" i="5" s="1"/>
  <c r="I75" i="5"/>
  <c r="J75" i="5" s="1"/>
  <c r="K75" i="5" s="1"/>
  <c r="I74" i="5"/>
  <c r="J74" i="5" s="1"/>
  <c r="K74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I89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J46" i="5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I32" i="4"/>
  <c r="I31" i="4"/>
  <c r="J31" i="4" s="1"/>
  <c r="K31" i="4" s="1"/>
  <c r="I30" i="4"/>
  <c r="J30" i="4" s="1"/>
  <c r="K30" i="4" s="1"/>
  <c r="I29" i="4"/>
  <c r="J29" i="4" s="1"/>
  <c r="K29" i="4" s="1"/>
  <c r="M138" i="1"/>
  <c r="L138" i="1"/>
  <c r="I138" i="1"/>
  <c r="J138" i="1" s="1"/>
  <c r="K138" i="1" s="1"/>
  <c r="J49" i="5" l="1"/>
  <c r="J89" i="5" s="1"/>
  <c r="J32" i="4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9" i="2"/>
  <c r="J9" i="2" s="1"/>
  <c r="K9" i="2" s="1"/>
  <c r="K32" i="4" l="1"/>
  <c r="I377" i="2" l="1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217" i="2"/>
  <c r="J217" i="2" s="1"/>
  <c r="K217" i="2" s="1"/>
  <c r="I216" i="2"/>
  <c r="J216" i="2" s="1"/>
  <c r="K216" i="2" s="1"/>
  <c r="I215" i="2" l="1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I132" i="2"/>
  <c r="I131" i="2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149" i="2" l="1"/>
  <c r="I488" i="2"/>
  <c r="J133" i="2"/>
  <c r="J131" i="2"/>
  <c r="J123" i="2"/>
  <c r="J80" i="2"/>
  <c r="J132" i="2"/>
  <c r="K149" i="2" l="1"/>
  <c r="J488" i="2"/>
  <c r="K133" i="2"/>
  <c r="K131" i="2"/>
  <c r="K123" i="2"/>
  <c r="K80" i="2"/>
  <c r="K132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7" i="4"/>
  <c r="I95" i="4" s="1"/>
  <c r="I28" i="4"/>
  <c r="J28" i="4" s="1"/>
  <c r="K28" i="4" s="1"/>
  <c r="J47" i="4" l="1"/>
  <c r="I9" i="5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M102" i="1"/>
  <c r="L102" i="1"/>
  <c r="I102" i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K47" i="4" l="1"/>
  <c r="J95" i="4"/>
  <c r="K95" i="4" s="1"/>
  <c r="J103" i="1"/>
  <c r="I510" i="1"/>
  <c r="J102" i="1"/>
  <c r="J91" i="1"/>
  <c r="J100" i="1"/>
  <c r="J101" i="1"/>
  <c r="J96" i="1"/>
  <c r="J88" i="1"/>
  <c r="J86" i="1"/>
  <c r="K103" i="1" l="1"/>
  <c r="J510" i="1"/>
  <c r="K102" i="1"/>
  <c r="K91" i="1"/>
  <c r="K100" i="1"/>
  <c r="K101" i="1"/>
  <c r="K45" i="1"/>
  <c r="K96" i="1"/>
  <c r="K88" i="1"/>
  <c r="K86" i="1"/>
  <c r="I45" i="2" l="1"/>
  <c r="J45" i="2" s="1"/>
  <c r="K45" i="2" s="1"/>
  <c r="K488" i="2" l="1"/>
  <c r="K510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4" i="5" l="1"/>
  <c r="L83" i="5"/>
  <c r="L82" i="5"/>
  <c r="L85" i="5"/>
  <c r="M84" i="5"/>
  <c r="M83" i="5"/>
  <c r="M82" i="5"/>
  <c r="M85" i="5"/>
  <c r="L20" i="5"/>
  <c r="L23" i="5"/>
  <c r="L26" i="5"/>
  <c r="L29" i="5"/>
  <c r="L21" i="5"/>
  <c r="L16" i="5"/>
  <c r="L25" i="5"/>
  <c r="L22" i="5"/>
  <c r="L42" i="5"/>
  <c r="L39" i="5"/>
  <c r="M20" i="5"/>
  <c r="M23" i="5"/>
  <c r="M26" i="5"/>
  <c r="M21" i="5"/>
  <c r="M29" i="5"/>
  <c r="M16" i="5"/>
  <c r="M25" i="5"/>
  <c r="M22" i="5"/>
  <c r="M42" i="5"/>
  <c r="M39" i="5"/>
  <c r="L93" i="4"/>
  <c r="L89" i="4"/>
  <c r="L92" i="4"/>
  <c r="L88" i="4"/>
  <c r="L84" i="4"/>
  <c r="L87" i="4"/>
  <c r="L79" i="4"/>
  <c r="L75" i="4"/>
  <c r="L70" i="4"/>
  <c r="L78" i="4"/>
  <c r="L83" i="4"/>
  <c r="L77" i="4"/>
  <c r="L58" i="4"/>
  <c r="L37" i="4"/>
  <c r="M89" i="4"/>
  <c r="M92" i="4"/>
  <c r="M88" i="4"/>
  <c r="M84" i="4"/>
  <c r="M87" i="4"/>
  <c r="M93" i="4"/>
  <c r="M79" i="4"/>
  <c r="M75" i="4"/>
  <c r="M78" i="4"/>
  <c r="M83" i="4"/>
  <c r="M77" i="4"/>
  <c r="M70" i="4"/>
  <c r="M58" i="4"/>
  <c r="M37" i="4"/>
  <c r="L15" i="4"/>
  <c r="L14" i="4"/>
  <c r="L13" i="4"/>
  <c r="M15" i="4"/>
  <c r="M14" i="4"/>
  <c r="M13" i="4"/>
  <c r="L109" i="2"/>
  <c r="L93" i="2"/>
  <c r="L112" i="2"/>
  <c r="L88" i="2"/>
  <c r="L95" i="2"/>
  <c r="L91" i="2"/>
  <c r="L87" i="2"/>
  <c r="L83" i="2"/>
  <c r="L97" i="2"/>
  <c r="L85" i="2"/>
  <c r="L98" i="2"/>
  <c r="L104" i="2"/>
  <c r="L94" i="2"/>
  <c r="L90" i="2"/>
  <c r="L86" i="2"/>
  <c r="L89" i="2"/>
  <c r="L116" i="2"/>
  <c r="L92" i="2"/>
  <c r="L84" i="2"/>
  <c r="L103" i="2"/>
  <c r="L100" i="2"/>
  <c r="L96" i="2"/>
  <c r="L485" i="2"/>
  <c r="L484" i="2"/>
  <c r="L334" i="2"/>
  <c r="L251" i="2"/>
  <c r="L343" i="2"/>
  <c r="L262" i="2"/>
  <c r="L273" i="2"/>
  <c r="L267" i="2"/>
  <c r="L245" i="2"/>
  <c r="L316" i="2"/>
  <c r="L349" i="2"/>
  <c r="L342" i="2"/>
  <c r="L254" i="2"/>
  <c r="L225" i="2"/>
  <c r="L337" i="2"/>
  <c r="L323" i="2"/>
  <c r="L317" i="2"/>
  <c r="L322" i="2"/>
  <c r="L252" i="2"/>
  <c r="L296" i="2"/>
  <c r="L392" i="2"/>
  <c r="L475" i="2"/>
  <c r="L474" i="2"/>
  <c r="L393" i="2"/>
  <c r="L463" i="2"/>
  <c r="L451" i="2"/>
  <c r="L408" i="2"/>
  <c r="L41" i="2"/>
  <c r="L40" i="2"/>
  <c r="L36" i="2"/>
  <c r="L38" i="2"/>
  <c r="L39" i="2"/>
  <c r="L40" i="5"/>
  <c r="M40" i="5"/>
  <c r="L81" i="5"/>
  <c r="M81" i="5"/>
  <c r="L72" i="4"/>
  <c r="L69" i="4"/>
  <c r="L81" i="4"/>
  <c r="L68" i="4"/>
  <c r="L71" i="4"/>
  <c r="L80" i="4"/>
  <c r="L74" i="4"/>
  <c r="L67" i="4"/>
  <c r="L73" i="4"/>
  <c r="L82" i="4"/>
  <c r="L63" i="4"/>
  <c r="L62" i="4"/>
  <c r="L65" i="4"/>
  <c r="L64" i="4"/>
  <c r="M81" i="4"/>
  <c r="M68" i="4"/>
  <c r="M71" i="4"/>
  <c r="M72" i="4"/>
  <c r="M80" i="4"/>
  <c r="M74" i="4"/>
  <c r="M67" i="4"/>
  <c r="M73" i="4"/>
  <c r="M82" i="4"/>
  <c r="M69" i="4"/>
  <c r="M65" i="4"/>
  <c r="M64" i="4"/>
  <c r="M63" i="4"/>
  <c r="M62" i="4"/>
  <c r="L32" i="2"/>
  <c r="L25" i="2"/>
  <c r="L13" i="2"/>
  <c r="L28" i="2"/>
  <c r="L12" i="2"/>
  <c r="L35" i="2"/>
  <c r="L31" i="2"/>
  <c r="L34" i="2"/>
  <c r="L29" i="2"/>
  <c r="L14" i="2"/>
  <c r="L33" i="2"/>
  <c r="L486" i="2"/>
  <c r="L483" i="2"/>
  <c r="L482" i="2"/>
  <c r="L263" i="2"/>
  <c r="L321" i="2"/>
  <c r="L24" i="4"/>
  <c r="M24" i="4"/>
  <c r="L60" i="4"/>
  <c r="L66" i="4"/>
  <c r="L59" i="4"/>
  <c r="L61" i="4"/>
  <c r="L51" i="4"/>
  <c r="L57" i="4"/>
  <c r="L56" i="4"/>
  <c r="M66" i="4"/>
  <c r="M59" i="4"/>
  <c r="M60" i="4"/>
  <c r="M61" i="4"/>
  <c r="M51" i="4"/>
  <c r="M57" i="4"/>
  <c r="M56" i="4"/>
  <c r="L339" i="2"/>
  <c r="L336" i="2"/>
  <c r="L305" i="2"/>
  <c r="L284" i="2"/>
  <c r="L277" i="2"/>
  <c r="L244" i="2"/>
  <c r="L234" i="2"/>
  <c r="L231" i="2"/>
  <c r="L228" i="2"/>
  <c r="L308" i="2"/>
  <c r="L301" i="2"/>
  <c r="L291" i="2"/>
  <c r="L287" i="2"/>
  <c r="L266" i="2"/>
  <c r="L260" i="2"/>
  <c r="L253" i="2"/>
  <c r="L237" i="2"/>
  <c r="L221" i="2"/>
  <c r="L345" i="2"/>
  <c r="L320" i="2"/>
  <c r="L269" i="2"/>
  <c r="L256" i="2"/>
  <c r="L250" i="2"/>
  <c r="L240" i="2"/>
  <c r="L335" i="2"/>
  <c r="L329" i="2"/>
  <c r="L304" i="2"/>
  <c r="L297" i="2"/>
  <c r="L283" i="2"/>
  <c r="L276" i="2"/>
  <c r="L246" i="2"/>
  <c r="L243" i="2"/>
  <c r="L230" i="2"/>
  <c r="L227" i="2"/>
  <c r="L300" i="2"/>
  <c r="L290" i="2"/>
  <c r="L233" i="2"/>
  <c r="L257" i="2"/>
  <c r="L348" i="2"/>
  <c r="L341" i="2"/>
  <c r="L332" i="2"/>
  <c r="L325" i="2"/>
  <c r="L310" i="2"/>
  <c r="L272" i="2"/>
  <c r="L268" i="2"/>
  <c r="L259" i="2"/>
  <c r="L249" i="2"/>
  <c r="L239" i="2"/>
  <c r="L344" i="2"/>
  <c r="L328" i="2"/>
  <c r="L293" i="2"/>
  <c r="L282" i="2"/>
  <c r="L236" i="2"/>
  <c r="L226" i="2"/>
  <c r="L303" i="2"/>
  <c r="L289" i="2"/>
  <c r="L275" i="2"/>
  <c r="L229" i="2"/>
  <c r="L223" i="2"/>
  <c r="L330" i="2"/>
  <c r="L347" i="2"/>
  <c r="L331" i="2"/>
  <c r="L324" i="2"/>
  <c r="L315" i="2"/>
  <c r="L312" i="2"/>
  <c r="L306" i="2"/>
  <c r="L299" i="2"/>
  <c r="L271" i="2"/>
  <c r="L258" i="2"/>
  <c r="L248" i="2"/>
  <c r="L232" i="2"/>
  <c r="L327" i="2"/>
  <c r="L318" i="2"/>
  <c r="L285" i="2"/>
  <c r="L281" i="2"/>
  <c r="L278" i="2"/>
  <c r="L238" i="2"/>
  <c r="L235" i="2"/>
  <c r="L219" i="2"/>
  <c r="L346" i="2"/>
  <c r="L298" i="2"/>
  <c r="L270" i="2"/>
  <c r="L302" i="2"/>
  <c r="L288" i="2"/>
  <c r="L274" i="2"/>
  <c r="L241" i="2"/>
  <c r="L222" i="2"/>
  <c r="L464" i="2"/>
  <c r="L397" i="2"/>
  <c r="L421" i="2"/>
  <c r="L426" i="2"/>
  <c r="L384" i="2"/>
  <c r="L479" i="2"/>
  <c r="L455" i="2"/>
  <c r="L425" i="2"/>
  <c r="L391" i="2"/>
  <c r="L467" i="2"/>
  <c r="L394" i="2"/>
  <c r="L473" i="2"/>
  <c r="L462" i="2"/>
  <c r="L439" i="2"/>
  <c r="L440" i="2"/>
  <c r="L424" i="2"/>
  <c r="L398" i="2"/>
  <c r="L446" i="2"/>
  <c r="L472" i="2"/>
  <c r="L452" i="2"/>
  <c r="L80" i="5"/>
  <c r="L58" i="5"/>
  <c r="M80" i="5"/>
  <c r="M58" i="5"/>
  <c r="L12" i="5"/>
  <c r="L10" i="5"/>
  <c r="L11" i="5"/>
  <c r="M12" i="5"/>
  <c r="M10" i="5"/>
  <c r="M11" i="5"/>
  <c r="L55" i="4"/>
  <c r="L54" i="4"/>
  <c r="L50" i="4"/>
  <c r="L53" i="4"/>
  <c r="L49" i="4"/>
  <c r="L48" i="4"/>
  <c r="L52" i="4"/>
  <c r="M54" i="4"/>
  <c r="M50" i="4"/>
  <c r="M53" i="4"/>
  <c r="M49" i="4"/>
  <c r="M48" i="4"/>
  <c r="M52" i="4"/>
  <c r="M55" i="4"/>
  <c r="L471" i="2"/>
  <c r="L466" i="2"/>
  <c r="L402" i="2"/>
  <c r="L478" i="2"/>
  <c r="L415" i="2"/>
  <c r="L423" i="2"/>
  <c r="L390" i="2"/>
  <c r="L442" i="2"/>
  <c r="L438" i="2"/>
  <c r="L431" i="2"/>
  <c r="L396" i="2"/>
  <c r="L469" i="2"/>
  <c r="L461" i="2"/>
  <c r="L454" i="2"/>
  <c r="L450" i="2"/>
  <c r="L407" i="2"/>
  <c r="L448" i="2"/>
  <c r="L445" i="2"/>
  <c r="L420" i="2"/>
  <c r="L436" i="2"/>
  <c r="L10" i="2"/>
  <c r="L68" i="5"/>
  <c r="L64" i="5"/>
  <c r="L60" i="5"/>
  <c r="L65" i="5"/>
  <c r="L71" i="5"/>
  <c r="L56" i="5"/>
  <c r="L67" i="5"/>
  <c r="L63" i="5"/>
  <c r="L59" i="5"/>
  <c r="L69" i="5"/>
  <c r="L61" i="5"/>
  <c r="L70" i="5"/>
  <c r="L55" i="5"/>
  <c r="L73" i="5"/>
  <c r="L66" i="5"/>
  <c r="L62" i="5"/>
  <c r="L72" i="5"/>
  <c r="L57" i="5"/>
  <c r="L78" i="5"/>
  <c r="L75" i="5"/>
  <c r="L74" i="5"/>
  <c r="M64" i="5"/>
  <c r="M60" i="5"/>
  <c r="M71" i="5"/>
  <c r="M56" i="5"/>
  <c r="M67" i="5"/>
  <c r="M61" i="5"/>
  <c r="M63" i="5"/>
  <c r="M59" i="5"/>
  <c r="M70" i="5"/>
  <c r="M55" i="5"/>
  <c r="M65" i="5"/>
  <c r="M73" i="5"/>
  <c r="M66" i="5"/>
  <c r="M62" i="5"/>
  <c r="M57" i="5"/>
  <c r="M72" i="5"/>
  <c r="M69" i="5"/>
  <c r="M68" i="5"/>
  <c r="M78" i="5"/>
  <c r="M74" i="5"/>
  <c r="M75" i="5"/>
  <c r="L459" i="2"/>
  <c r="L413" i="2"/>
  <c r="L386" i="2"/>
  <c r="L400" i="2"/>
  <c r="L481" i="2"/>
  <c r="L468" i="2"/>
  <c r="L465" i="2"/>
  <c r="L437" i="2"/>
  <c r="L434" i="2"/>
  <c r="L428" i="2"/>
  <c r="L422" i="2"/>
  <c r="L419" i="2"/>
  <c r="L406" i="2"/>
  <c r="L449" i="2"/>
  <c r="L389" i="2"/>
  <c r="L411" i="2"/>
  <c r="L460" i="2"/>
  <c r="L414" i="2"/>
  <c r="L477" i="2"/>
  <c r="L458" i="2"/>
  <c r="L395" i="2"/>
  <c r="L385" i="2"/>
  <c r="L432" i="2"/>
  <c r="L404" i="2"/>
  <c r="L480" i="2"/>
  <c r="L433" i="2"/>
  <c r="L430" i="2"/>
  <c r="L427" i="2"/>
  <c r="L418" i="2"/>
  <c r="L412" i="2"/>
  <c r="L405" i="2"/>
  <c r="L417" i="2"/>
  <c r="L470" i="2"/>
  <c r="L401" i="2"/>
  <c r="L388" i="2"/>
  <c r="L476" i="2"/>
  <c r="L441" i="2"/>
  <c r="L435" i="2"/>
  <c r="L429" i="2"/>
  <c r="L387" i="2"/>
  <c r="L453" i="2"/>
  <c r="L444" i="2"/>
  <c r="L410" i="2"/>
  <c r="L403" i="2"/>
  <c r="L457" i="2"/>
  <c r="L456" i="2"/>
  <c r="L447" i="2"/>
  <c r="L416" i="2"/>
  <c r="L399" i="2"/>
  <c r="L9" i="4"/>
  <c r="M9" i="4"/>
  <c r="L79" i="5"/>
  <c r="L77" i="5"/>
  <c r="M77" i="5"/>
  <c r="M79" i="5"/>
  <c r="L95" i="4"/>
  <c r="M95" i="4"/>
  <c r="L41" i="4"/>
  <c r="L35" i="4"/>
  <c r="L33" i="4"/>
  <c r="M33" i="4"/>
  <c r="M41" i="4"/>
  <c r="M35" i="4"/>
  <c r="L76" i="5"/>
  <c r="M76" i="5"/>
  <c r="L46" i="4"/>
  <c r="L42" i="4"/>
  <c r="L45" i="4"/>
  <c r="L44" i="4"/>
  <c r="L43" i="4"/>
  <c r="L31" i="4"/>
  <c r="L47" i="4"/>
  <c r="M45" i="4"/>
  <c r="M42" i="4"/>
  <c r="M44" i="4"/>
  <c r="M46" i="4"/>
  <c r="M43" i="4"/>
  <c r="M31" i="4"/>
  <c r="M47" i="4"/>
  <c r="L30" i="4"/>
  <c r="L32" i="4"/>
  <c r="L29" i="4"/>
  <c r="M30" i="4"/>
  <c r="M32" i="4"/>
  <c r="M29" i="4"/>
  <c r="L11" i="3"/>
  <c r="L18" i="3"/>
  <c r="L19" i="3"/>
  <c r="L17" i="3"/>
  <c r="M11" i="3"/>
  <c r="M18" i="3"/>
  <c r="M19" i="3"/>
  <c r="M17" i="3"/>
  <c r="L380" i="2"/>
  <c r="L195" i="2"/>
  <c r="L9" i="2"/>
  <c r="L383" i="2"/>
  <c r="L379" i="2"/>
  <c r="L382" i="2"/>
  <c r="L378" i="2"/>
  <c r="L381" i="2"/>
  <c r="L374" i="2"/>
  <c r="L360" i="2"/>
  <c r="L372" i="2"/>
  <c r="L366" i="2"/>
  <c r="L217" i="2"/>
  <c r="L356" i="2"/>
  <c r="L369" i="2"/>
  <c r="L371" i="2"/>
  <c r="L357" i="2"/>
  <c r="L375" i="2"/>
  <c r="L363" i="2"/>
  <c r="L148" i="2"/>
  <c r="L153" i="2"/>
  <c r="L134" i="2"/>
  <c r="L77" i="2"/>
  <c r="L139" i="2"/>
  <c r="L141" i="2"/>
  <c r="L180" i="2"/>
  <c r="L170" i="2"/>
  <c r="L81" i="2"/>
  <c r="L159" i="2"/>
  <c r="L133" i="2"/>
  <c r="L76" i="2"/>
  <c r="L138" i="2"/>
  <c r="L185" i="2"/>
  <c r="L143" i="2"/>
  <c r="L183" i="2"/>
  <c r="L149" i="2"/>
  <c r="L80" i="2"/>
  <c r="L137" i="2"/>
  <c r="L130" i="2"/>
  <c r="L212" i="2"/>
  <c r="L353" i="2"/>
  <c r="L359" i="2"/>
  <c r="L365" i="2"/>
  <c r="L362" i="2"/>
  <c r="L216" i="2"/>
  <c r="L377" i="2"/>
  <c r="L368" i="2"/>
  <c r="L352" i="2"/>
  <c r="L354" i="2"/>
  <c r="L364" i="2"/>
  <c r="L361" i="2"/>
  <c r="L358" i="2"/>
  <c r="L355" i="2"/>
  <c r="L367" i="2"/>
  <c r="L351" i="2"/>
  <c r="L376" i="2"/>
  <c r="L373" i="2"/>
  <c r="L370" i="2"/>
  <c r="L214" i="2"/>
  <c r="L208" i="2"/>
  <c r="L194" i="2"/>
  <c r="L150" i="2"/>
  <c r="L171" i="2"/>
  <c r="L136" i="2"/>
  <c r="L132" i="2"/>
  <c r="L178" i="2"/>
  <c r="L197" i="2"/>
  <c r="L162" i="2"/>
  <c r="L176" i="2"/>
  <c r="L202" i="2"/>
  <c r="L213" i="2"/>
  <c r="L166" i="2"/>
  <c r="L160" i="2"/>
  <c r="L129" i="2"/>
  <c r="L82" i="2"/>
  <c r="L79" i="2"/>
  <c r="L147" i="2"/>
  <c r="L78" i="2"/>
  <c r="L151" i="2"/>
  <c r="L200" i="2"/>
  <c r="L187" i="2"/>
  <c r="L184" i="2"/>
  <c r="L181" i="2"/>
  <c r="L175" i="2"/>
  <c r="L169" i="2"/>
  <c r="L135" i="2"/>
  <c r="L126" i="2"/>
  <c r="L119" i="2"/>
  <c r="L191" i="2"/>
  <c r="L157" i="2"/>
  <c r="L209" i="2"/>
  <c r="L206" i="2"/>
  <c r="L203" i="2"/>
  <c r="L190" i="2"/>
  <c r="L172" i="2"/>
  <c r="L163" i="2"/>
  <c r="L144" i="2"/>
  <c r="L122" i="2"/>
  <c r="L215" i="2"/>
  <c r="L196" i="2"/>
  <c r="L156" i="2"/>
  <c r="L199" i="2"/>
  <c r="L193" i="2"/>
  <c r="L186" i="2"/>
  <c r="L177" i="2"/>
  <c r="L140" i="2"/>
  <c r="L118" i="2"/>
  <c r="L205" i="2"/>
  <c r="L189" i="2"/>
  <c r="L174" i="2"/>
  <c r="L168" i="2"/>
  <c r="L165" i="2"/>
  <c r="L131" i="2"/>
  <c r="L128" i="2"/>
  <c r="L125" i="2"/>
  <c r="L121" i="2"/>
  <c r="L210" i="2"/>
  <c r="L211" i="2"/>
  <c r="L198" i="2"/>
  <c r="L192" i="2"/>
  <c r="L158" i="2"/>
  <c r="L155" i="2"/>
  <c r="L146" i="2"/>
  <c r="L145" i="2"/>
  <c r="L179" i="2"/>
  <c r="L167" i="2"/>
  <c r="L152" i="2"/>
  <c r="L124" i="2"/>
  <c r="L154" i="2"/>
  <c r="L188" i="2"/>
  <c r="L173" i="2"/>
  <c r="L161" i="2"/>
  <c r="L142" i="2"/>
  <c r="L127" i="2"/>
  <c r="L120" i="2"/>
  <c r="L117" i="2"/>
  <c r="L123" i="2"/>
  <c r="L207" i="2"/>
  <c r="L204" i="2"/>
  <c r="L201" i="2"/>
  <c r="L182" i="2"/>
  <c r="L164" i="2"/>
  <c r="L28" i="4"/>
  <c r="M28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8" i="2"/>
  <c r="L26" i="4"/>
  <c r="M26" i="4"/>
  <c r="L45" i="2"/>
  <c r="L10" i="3"/>
  <c r="M10" i="3"/>
  <c r="L8" i="5"/>
  <c r="L44" i="5"/>
  <c r="L89" i="5"/>
  <c r="M8" i="5"/>
  <c r="M89" i="5"/>
  <c r="M44" i="5"/>
  <c r="L8" i="4"/>
  <c r="M8" i="4"/>
  <c r="L43" i="2"/>
  <c r="L8" i="2"/>
  <c r="K43" i="2" l="1"/>
  <c r="L510" i="1"/>
  <c r="M510" i="1" l="1"/>
  <c r="I10" i="3"/>
  <c r="J10" i="3" s="1"/>
  <c r="K10" i="3" l="1"/>
  <c r="K8" i="3"/>
  <c r="M6" i="2"/>
  <c r="M112" i="2" l="1"/>
  <c r="M89" i="2"/>
  <c r="M88" i="2"/>
  <c r="M95" i="2"/>
  <c r="M91" i="2"/>
  <c r="M87" i="2"/>
  <c r="M83" i="2"/>
  <c r="M86" i="2"/>
  <c r="M109" i="2"/>
  <c r="M98" i="2"/>
  <c r="M85" i="2"/>
  <c r="M92" i="2"/>
  <c r="M94" i="2"/>
  <c r="M90" i="2"/>
  <c r="M104" i="2"/>
  <c r="M97" i="2"/>
  <c r="M84" i="2"/>
  <c r="M93" i="2"/>
  <c r="M100" i="2"/>
  <c r="M116" i="2"/>
  <c r="M103" i="2"/>
  <c r="M96" i="2"/>
  <c r="M485" i="2"/>
  <c r="M484" i="2"/>
  <c r="M343" i="2"/>
  <c r="M262" i="2"/>
  <c r="M225" i="2"/>
  <c r="M273" i="2"/>
  <c r="M316" i="2"/>
  <c r="M334" i="2"/>
  <c r="M349" i="2"/>
  <c r="M342" i="2"/>
  <c r="M254" i="2"/>
  <c r="M337" i="2"/>
  <c r="M323" i="2"/>
  <c r="M317" i="2"/>
  <c r="M322" i="2"/>
  <c r="M252" i="2"/>
  <c r="M267" i="2"/>
  <c r="M251" i="2"/>
  <c r="M296" i="2"/>
  <c r="M245" i="2"/>
  <c r="M475" i="2"/>
  <c r="M393" i="2"/>
  <c r="M392" i="2"/>
  <c r="M474" i="2"/>
  <c r="M463" i="2"/>
  <c r="M451" i="2"/>
  <c r="M408" i="2"/>
  <c r="M41" i="2"/>
  <c r="M38" i="2"/>
  <c r="M40" i="2"/>
  <c r="M36" i="2"/>
  <c r="M39" i="2"/>
  <c r="M28" i="2"/>
  <c r="M12" i="2"/>
  <c r="M35" i="2"/>
  <c r="M32" i="2"/>
  <c r="M31" i="2"/>
  <c r="M25" i="2"/>
  <c r="M34" i="2"/>
  <c r="M14" i="2"/>
  <c r="M33" i="2"/>
  <c r="M29" i="2"/>
  <c r="M13" i="2"/>
  <c r="M486" i="2"/>
  <c r="M483" i="2"/>
  <c r="M482" i="2"/>
  <c r="M263" i="2"/>
  <c r="M321" i="2"/>
  <c r="M308" i="2"/>
  <c r="M301" i="2"/>
  <c r="M291" i="2"/>
  <c r="M287" i="2"/>
  <c r="M266" i="2"/>
  <c r="M260" i="2"/>
  <c r="M253" i="2"/>
  <c r="M237" i="2"/>
  <c r="M221" i="2"/>
  <c r="M339" i="2"/>
  <c r="M345" i="2"/>
  <c r="M320" i="2"/>
  <c r="M269" i="2"/>
  <c r="M256" i="2"/>
  <c r="M250" i="2"/>
  <c r="M240" i="2"/>
  <c r="M336" i="2"/>
  <c r="M335" i="2"/>
  <c r="M329" i="2"/>
  <c r="M304" i="2"/>
  <c r="M297" i="2"/>
  <c r="M283" i="2"/>
  <c r="M276" i="2"/>
  <c r="M246" i="2"/>
  <c r="M243" i="2"/>
  <c r="M230" i="2"/>
  <c r="M227" i="2"/>
  <c r="M228" i="2"/>
  <c r="M300" i="2"/>
  <c r="M290" i="2"/>
  <c r="M233" i="2"/>
  <c r="M305" i="2"/>
  <c r="M348" i="2"/>
  <c r="M341" i="2"/>
  <c r="M332" i="2"/>
  <c r="M325" i="2"/>
  <c r="M310" i="2"/>
  <c r="M272" i="2"/>
  <c r="M268" i="2"/>
  <c r="M259" i="2"/>
  <c r="M249" i="2"/>
  <c r="M239" i="2"/>
  <c r="M344" i="2"/>
  <c r="M328" i="2"/>
  <c r="M293" i="2"/>
  <c r="M282" i="2"/>
  <c r="M236" i="2"/>
  <c r="M226" i="2"/>
  <c r="M303" i="2"/>
  <c r="M289" i="2"/>
  <c r="M275" i="2"/>
  <c r="M229" i="2"/>
  <c r="M223" i="2"/>
  <c r="M347" i="2"/>
  <c r="M331" i="2"/>
  <c r="M324" i="2"/>
  <c r="M315" i="2"/>
  <c r="M312" i="2"/>
  <c r="M306" i="2"/>
  <c r="M299" i="2"/>
  <c r="M271" i="2"/>
  <c r="M258" i="2"/>
  <c r="M248" i="2"/>
  <c r="M232" i="2"/>
  <c r="M277" i="2"/>
  <c r="M244" i="2"/>
  <c r="M327" i="2"/>
  <c r="M318" i="2"/>
  <c r="M285" i="2"/>
  <c r="M281" i="2"/>
  <c r="M278" i="2"/>
  <c r="M238" i="2"/>
  <c r="M235" i="2"/>
  <c r="M219" i="2"/>
  <c r="M302" i="2"/>
  <c r="M288" i="2"/>
  <c r="M274" i="2"/>
  <c r="M241" i="2"/>
  <c r="M222" i="2"/>
  <c r="M231" i="2"/>
  <c r="M346" i="2"/>
  <c r="M330" i="2"/>
  <c r="M298" i="2"/>
  <c r="M270" i="2"/>
  <c r="M257" i="2"/>
  <c r="M284" i="2"/>
  <c r="M234" i="2"/>
  <c r="M421" i="2"/>
  <c r="M426" i="2"/>
  <c r="M384" i="2"/>
  <c r="M479" i="2"/>
  <c r="M455" i="2"/>
  <c r="M425" i="2"/>
  <c r="M391" i="2"/>
  <c r="M397" i="2"/>
  <c r="M467" i="2"/>
  <c r="M394" i="2"/>
  <c r="M473" i="2"/>
  <c r="M462" i="2"/>
  <c r="M440" i="2"/>
  <c r="M424" i="2"/>
  <c r="M398" i="2"/>
  <c r="M446" i="2"/>
  <c r="M464" i="2"/>
  <c r="M452" i="2"/>
  <c r="M472" i="2"/>
  <c r="M439" i="2"/>
  <c r="M402" i="2"/>
  <c r="M478" i="2"/>
  <c r="M415" i="2"/>
  <c r="M442" i="2"/>
  <c r="M438" i="2"/>
  <c r="M431" i="2"/>
  <c r="M396" i="2"/>
  <c r="M448" i="2"/>
  <c r="M471" i="2"/>
  <c r="M469" i="2"/>
  <c r="M461" i="2"/>
  <c r="M454" i="2"/>
  <c r="M450" i="2"/>
  <c r="M407" i="2"/>
  <c r="M423" i="2"/>
  <c r="M390" i="2"/>
  <c r="M466" i="2"/>
  <c r="M445" i="2"/>
  <c r="M420" i="2"/>
  <c r="M436" i="2"/>
  <c r="M10" i="2"/>
  <c r="M481" i="2"/>
  <c r="M468" i="2"/>
  <c r="M465" i="2"/>
  <c r="M437" i="2"/>
  <c r="M434" i="2"/>
  <c r="M428" i="2"/>
  <c r="M422" i="2"/>
  <c r="M419" i="2"/>
  <c r="M406" i="2"/>
  <c r="M414" i="2"/>
  <c r="M449" i="2"/>
  <c r="M389" i="2"/>
  <c r="M460" i="2"/>
  <c r="M417" i="2"/>
  <c r="M435" i="2"/>
  <c r="M477" i="2"/>
  <c r="M458" i="2"/>
  <c r="M395" i="2"/>
  <c r="M385" i="2"/>
  <c r="M480" i="2"/>
  <c r="M433" i="2"/>
  <c r="M430" i="2"/>
  <c r="M427" i="2"/>
  <c r="M418" i="2"/>
  <c r="M412" i="2"/>
  <c r="M405" i="2"/>
  <c r="M470" i="2"/>
  <c r="M401" i="2"/>
  <c r="M388" i="2"/>
  <c r="M441" i="2"/>
  <c r="M476" i="2"/>
  <c r="M400" i="2"/>
  <c r="M429" i="2"/>
  <c r="M457" i="2"/>
  <c r="M432" i="2"/>
  <c r="M411" i="2"/>
  <c r="M404" i="2"/>
  <c r="M387" i="2"/>
  <c r="M453" i="2"/>
  <c r="M444" i="2"/>
  <c r="M410" i="2"/>
  <c r="M403" i="2"/>
  <c r="M456" i="2"/>
  <c r="M447" i="2"/>
  <c r="M416" i="2"/>
  <c r="M399" i="2"/>
  <c r="M459" i="2"/>
  <c r="M413" i="2"/>
  <c r="M386" i="2"/>
  <c r="M380" i="2"/>
  <c r="M195" i="2"/>
  <c r="M9" i="2"/>
  <c r="M379" i="2"/>
  <c r="M383" i="2"/>
  <c r="M382" i="2"/>
  <c r="M378" i="2"/>
  <c r="M381" i="2"/>
  <c r="M357" i="2"/>
  <c r="M374" i="2"/>
  <c r="M360" i="2"/>
  <c r="M217" i="2"/>
  <c r="M372" i="2"/>
  <c r="M366" i="2"/>
  <c r="M371" i="2"/>
  <c r="M363" i="2"/>
  <c r="M375" i="2"/>
  <c r="M369" i="2"/>
  <c r="M356" i="2"/>
  <c r="M153" i="2"/>
  <c r="M134" i="2"/>
  <c r="M77" i="2"/>
  <c r="M139" i="2"/>
  <c r="M180" i="2"/>
  <c r="M170" i="2"/>
  <c r="M81" i="2"/>
  <c r="M159" i="2"/>
  <c r="M133" i="2"/>
  <c r="M76" i="2"/>
  <c r="M138" i="2"/>
  <c r="M185" i="2"/>
  <c r="M143" i="2"/>
  <c r="M149" i="2"/>
  <c r="M80" i="2"/>
  <c r="M137" i="2"/>
  <c r="M212" i="2"/>
  <c r="M183" i="2"/>
  <c r="M148" i="2"/>
  <c r="M141" i="2"/>
  <c r="M130" i="2"/>
  <c r="M353" i="2"/>
  <c r="M359" i="2"/>
  <c r="M216" i="2"/>
  <c r="M365" i="2"/>
  <c r="M362" i="2"/>
  <c r="M377" i="2"/>
  <c r="M368" i="2"/>
  <c r="M352" i="2"/>
  <c r="M364" i="2"/>
  <c r="M361" i="2"/>
  <c r="M358" i="2"/>
  <c r="M355" i="2"/>
  <c r="M367" i="2"/>
  <c r="M376" i="2"/>
  <c r="M373" i="2"/>
  <c r="M370" i="2"/>
  <c r="M351" i="2"/>
  <c r="M354" i="2"/>
  <c r="M150" i="2"/>
  <c r="M171" i="2"/>
  <c r="M136" i="2"/>
  <c r="M132" i="2"/>
  <c r="M178" i="2"/>
  <c r="M197" i="2"/>
  <c r="M162" i="2"/>
  <c r="M176" i="2"/>
  <c r="M214" i="2"/>
  <c r="M202" i="2"/>
  <c r="M194" i="2"/>
  <c r="M208" i="2"/>
  <c r="M200" i="2"/>
  <c r="M187" i="2"/>
  <c r="M184" i="2"/>
  <c r="M181" i="2"/>
  <c r="M175" i="2"/>
  <c r="M169" i="2"/>
  <c r="M135" i="2"/>
  <c r="M126" i="2"/>
  <c r="M119" i="2"/>
  <c r="M79" i="2"/>
  <c r="M209" i="2"/>
  <c r="M206" i="2"/>
  <c r="M203" i="2"/>
  <c r="M190" i="2"/>
  <c r="M172" i="2"/>
  <c r="M163" i="2"/>
  <c r="M144" i="2"/>
  <c r="M122" i="2"/>
  <c r="M215" i="2"/>
  <c r="M196" i="2"/>
  <c r="M156" i="2"/>
  <c r="M147" i="2"/>
  <c r="M78" i="2"/>
  <c r="M199" i="2"/>
  <c r="M193" i="2"/>
  <c r="M186" i="2"/>
  <c r="M177" i="2"/>
  <c r="M140" i="2"/>
  <c r="M118" i="2"/>
  <c r="M205" i="2"/>
  <c r="M189" i="2"/>
  <c r="M174" i="2"/>
  <c r="M168" i="2"/>
  <c r="M165" i="2"/>
  <c r="M131" i="2"/>
  <c r="M128" i="2"/>
  <c r="M125" i="2"/>
  <c r="M121" i="2"/>
  <c r="M120" i="2"/>
  <c r="M129" i="2"/>
  <c r="M211" i="2"/>
  <c r="M198" i="2"/>
  <c r="M192" i="2"/>
  <c r="M158" i="2"/>
  <c r="M155" i="2"/>
  <c r="M146" i="2"/>
  <c r="M166" i="2"/>
  <c r="M179" i="2"/>
  <c r="M167" i="2"/>
  <c r="M152" i="2"/>
  <c r="M124" i="2"/>
  <c r="M127" i="2"/>
  <c r="M82" i="2"/>
  <c r="M188" i="2"/>
  <c r="M173" i="2"/>
  <c r="M161" i="2"/>
  <c r="M142" i="2"/>
  <c r="M117" i="2"/>
  <c r="M207" i="2"/>
  <c r="M204" i="2"/>
  <c r="M201" i="2"/>
  <c r="M182" i="2"/>
  <c r="M164" i="2"/>
  <c r="M160" i="2"/>
  <c r="M210" i="2"/>
  <c r="M191" i="2"/>
  <c r="M157" i="2"/>
  <c r="M154" i="2"/>
  <c r="M151" i="2"/>
  <c r="M145" i="2"/>
  <c r="M123" i="2"/>
  <c r="M213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8" i="2"/>
  <c r="M45" i="2"/>
  <c r="M43" i="2"/>
  <c r="M8" i="2"/>
  <c r="K9" i="3" l="1"/>
  <c r="I8" i="3"/>
  <c r="I9" i="3" l="1"/>
  <c r="I13" i="3" s="1"/>
  <c r="K89" i="5" l="1"/>
  <c r="J8" i="5"/>
  <c r="K8" i="5" s="1"/>
  <c r="J9" i="3"/>
  <c r="J13" i="3" s="1"/>
  <c r="J8" i="3"/>
  <c r="L21" i="3" l="1"/>
  <c r="M21" i="3"/>
  <c r="L13" i="3"/>
  <c r="M13" i="3"/>
  <c r="K44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<sst xmlns="http://schemas.openxmlformats.org/spreadsheetml/2006/main" count="2383" uniqueCount="569">
  <si>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</si>
  <si>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</si>
  <si>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</si>
  <si>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</si>
  <si>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</si>
  <si>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</si>
  <si>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</si>
  <si>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</si>
  <si>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</si>
  <si>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</si>
  <si>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</si>
  <si>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</si>
  <si>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</si>
  <si>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</si>
  <si>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</si>
  <si>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</si>
  <si>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</si>
  <si>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</si>
  <si>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</si>
  <si>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</si>
  <si>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</si>
  <si>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</si>
  <si>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</si>
  <si>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</si>
  <si>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</si>
  <si>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</si>
  <si>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</si>
  <si>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</si>
  <si>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</si>
  <si>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</si>
  <si>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</si>
  <si>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</si>
  <si>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</si>
  <si>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</si>
  <si>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</si>
  <si>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</si>
  <si>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</si>
  <si>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</si>
  <si>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</si>
  <si>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</si>
  <si>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</si>
  <si>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</si>
  <si>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</si>
  <si>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</si>
  <si>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</si>
  <si>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</si>
  <si>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</si>
  <si>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</si>
  <si>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</si>
  <si>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</si>
  <si>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419950</t>
  </si>
  <si>
    <t>OTHER LOCAL REVENUES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</si>
  <si>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</si>
  <si>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</si>
  <si>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</si>
  <si>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</si>
  <si>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</si>
  <si>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</si>
  <si>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</si>
  <si>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</si>
  <si>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</si>
  <si>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</si>
  <si>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</si>
  <si>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</si>
  <si>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</si>
  <si>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</si>
  <si>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</si>
  <si>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</si>
  <si>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</si>
  <si>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</si>
  <si>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</si>
  <si>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</si>
  <si>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</si>
  <si>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</si>
  <si>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</si>
  <si>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</si>
  <si>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</si>
  <si>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</si>
  <si>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</si>
  <si>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</si>
  <si>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</si>
  <si>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</si>
  <si>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</si>
  <si>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</si>
  <si>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 xml:space="preserve">   STATE SOURCES Total</t>
  </si>
  <si>
    <t xml:space="preserve">   TRANSFERS AND OTHER LOCAL</t>
  </si>
  <si>
    <t>452000</t>
  </si>
  <si>
    <t>OPER TRANSFERS FROM OTH FUND</t>
  </si>
  <si>
    <t>453000</t>
  </si>
  <si>
    <t>SALE/COMP - FIXED ASSETS LOSS</t>
  </si>
  <si>
    <t>459951</t>
  </si>
  <si>
    <t>SCHOOL RESTITUTION</t>
  </si>
  <si>
    <t>463000</t>
  </si>
  <si>
    <t>SPECIAL ITEMS</t>
  </si>
  <si>
    <t>464000</t>
  </si>
  <si>
    <t>EXTRAORDINARY ITEMS</t>
  </si>
  <si>
    <t>459950</t>
  </si>
  <si>
    <t>OTHER SOURCE</t>
  </si>
  <si>
    <t xml:space="preserve">   TRANSFERS AND OTHER LOCAL Total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</si>
  <si>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</si>
  <si>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</si>
  <si>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</si>
  <si>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</si>
  <si>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</si>
  <si>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</si>
  <si>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</si>
  <si>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</si>
  <si>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</si>
  <si>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</si>
  <si>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</si>
  <si>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</si>
  <si>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</si>
  <si>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</si>
  <si>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</si>
  <si>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</si>
  <si>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</si>
  <si>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</si>
  <si>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</si>
  <si>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</si>
  <si>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</si>
  <si>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</si>
  <si>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</si>
  <si>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</si>
  <si>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</si>
  <si>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</si>
  <si>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</si>
  <si>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</si>
  <si>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</si>
  <si>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</si>
  <si>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</si>
  <si>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</si>
  <si>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</si>
  <si>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</si>
  <si>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</si>
  <si>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</si>
  <si>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</si>
  <si>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</si>
  <si>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</si>
  <si>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</si>
  <si>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</si>
  <si>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</si>
  <si>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</si>
  <si>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</si>
  <si>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</si>
  <si>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</si>
  <si>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</si>
  <si>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</si>
  <si>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</si>
  <si>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</si>
  <si>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</si>
  <si>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</si>
  <si>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</si>
  <si>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</si>
  <si>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</si>
  <si>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</si>
  <si>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</si>
  <si>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</si>
  <si>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</si>
  <si>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</si>
  <si>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</si>
  <si>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</si>
  <si>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</si>
  <si>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</si>
  <si>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</si>
  <si>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</si>
  <si>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</si>
  <si>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</si>
  <si>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</si>
  <si>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</si>
  <si>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</si>
  <si>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</si>
  <si>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</si>
  <si>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</si>
  <si>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</si>
  <si>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</si>
  <si>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</si>
  <si>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</si>
  <si>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</si>
  <si>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</si>
  <si>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</si>
  <si>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</si>
  <si>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</si>
  <si>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</si>
  <si>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</si>
  <si>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</si>
  <si>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</si>
  <si>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</si>
  <si>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</si>
  <si>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</si>
  <si>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</si>
  <si>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</si>
  <si>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</si>
  <si>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</si>
  <si>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</si>
  <si>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</si>
  <si>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</si>
  <si>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</si>
  <si>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</si>
  <si>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</si>
  <si>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</si>
  <si>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</si>
  <si>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</si>
  <si>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</si>
  <si>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</si>
  <si>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</si>
  <si>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</si>
  <si>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</si>
  <si>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</si>
  <si>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</si>
  <si>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</si>
  <si>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</si>
  <si>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</si>
  <si>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</si>
  <si>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</si>
  <si>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</si>
  <si>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</si>
  <si>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</si>
  <si>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</si>
  <si>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</si>
  <si>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</si>
  <si>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</si>
  <si>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</si>
  <si>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</si>
  <si>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</si>
  <si>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</si>
  <si>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</si>
  <si>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</si>
  <si>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</si>
  <si>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</si>
  <si>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</si>
  <si>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</si>
  <si>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</si>
  <si>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</si>
  <si>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</si>
  <si>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</si>
  <si>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</si>
  <si>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</si>
  <si>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</si>
  <si>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</si>
  <si>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</si>
  <si>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</si>
  <si>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</si>
  <si>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</si>
  <si>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</si>
  <si>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</si>
  <si>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</si>
  <si>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</si>
  <si>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</si>
  <si>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</si>
  <si>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</si>
  <si>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</si>
  <si>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</si>
  <si>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</si>
  <si>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</si>
  <si>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</si>
  <si>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</si>
  <si>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</si>
  <si>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</si>
  <si>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</si>
  <si>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</si>
  <si>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</si>
  <si>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</si>
  <si>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</si>
  <si>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</si>
  <si>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</si>
  <si>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</si>
  <si>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</si>
  <si>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</si>
  <si>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</si>
  <si>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</si>
  <si>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</si>
  <si>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</si>
  <si>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</si>
  <si>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</si>
  <si>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</si>
  <si>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</si>
  <si>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</si>
  <si>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</si>
  <si>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</si>
  <si>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</si>
  <si>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</si>
  <si>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</si>
  <si>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</si>
  <si>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</si>
  <si>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</si>
  <si>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</si>
  <si>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</si>
  <si>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</si>
  <si>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</si>
  <si>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</si>
  <si>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</si>
  <si>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</si>
  <si>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</si>
  <si>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</si>
  <si>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</si>
  <si>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</si>
  <si>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</si>
  <si>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</si>
  <si>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</si>
  <si>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</si>
  <si>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</si>
  <si>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</si>
  <si>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</si>
  <si>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</si>
  <si>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</si>
  <si>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</si>
  <si>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556900</t>
  </si>
  <si>
    <t>OTHER TUITION</t>
  </si>
  <si>
    <t>583000</t>
  </si>
  <si>
    <t>INTEREST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</si>
  <si>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</si>
  <si>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</si>
  <si>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</si>
  <si>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</si>
  <si>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</si>
  <si>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</si>
  <si>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</si>
  <si>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</si>
  <si>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</si>
  <si>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</si>
  <si>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</si>
  <si>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</si>
  <si>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</si>
  <si>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</si>
  <si>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</si>
  <si>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</si>
  <si>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</si>
  <si>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</si>
  <si>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</si>
  <si>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</si>
  <si>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</si>
  <si>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</si>
  <si>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</si>
  <si>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</si>
  <si>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</si>
  <si>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</si>
  <si>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</si>
  <si>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</si>
  <si>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</si>
  <si>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</si>
  <si>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</si>
  <si>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</si>
  <si>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</si>
  <si>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</si>
  <si>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</si>
  <si>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</si>
  <si>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</si>
  <si>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</si>
  <si>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</si>
  <si>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</si>
  <si>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</si>
  <si>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</si>
  <si>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</si>
  <si>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</si>
  <si>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</si>
  <si>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</si>
  <si>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</si>
  <si>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</si>
  <si>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</si>
  <si>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</si>
  <si>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</si>
  <si>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</si>
  <si>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</si>
  <si>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</si>
  <si>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</si>
  <si>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</si>
  <si>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</si>
  <si>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</si>
  <si>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</si>
  <si>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</si>
  <si>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</si>
  <si>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</si>
  <si>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</si>
  <si>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</si>
  <si>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</si>
  <si>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</si>
  <si>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</si>
  <si>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</si>
  <si>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</si>
  <si>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</si>
  <si>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</si>
  <si>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</si>
  <si>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</si>
  <si>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</si>
  <si>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</si>
  <si>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</si>
  <si>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</si>
  <si>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</si>
  <si>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</si>
  <si>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</si>
  <si>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>524000</t>
  </si>
  <si>
    <t>EMPLOYEES RETIREMENT SYSTEM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</si>
  <si>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</si>
  <si>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</si>
  <si>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</si>
  <si>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</si>
  <si>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</si>
  <si>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</si>
  <si>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</si>
  <si>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</si>
  <si>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</si>
  <si>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</si>
  <si>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</si>
  <si>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</si>
  <si>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</si>
  <si>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</si>
  <si>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</si>
  <si>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</si>
  <si>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</si>
  <si>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</si>
  <si>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</si>
  <si>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</si>
  <si>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</si>
  <si>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</si>
  <si>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</si>
  <si>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</si>
  <si>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</si>
  <si>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</si>
  <si>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</si>
  <si>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528000</t>
  </si>
  <si>
    <t>BENEFIT IN LIEU OF SOCIAL SECU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</si>
  <si>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</si>
  <si>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</si>
  <si>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</si>
  <si>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</si>
  <si>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</si>
  <si>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</si>
  <si>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</si>
  <si>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</si>
  <si>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</si>
  <si>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</si>
  <si>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</si>
  <si>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</si>
  <si>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</si>
  <si>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</si>
  <si>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</si>
  <si>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522000</t>
  </si>
  <si>
    <t>FICA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</si>
  <si>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</si>
  <si>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</si>
  <si>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</si>
  <si>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</si>
  <si>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</si>
  <si>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</si>
  <si>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</si>
  <si>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</si>
  <si>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</si>
  <si>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</si>
  <si>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</si>
  <si>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</si>
  <si>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</si>
  <si>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</si>
  <si>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</si>
  <si>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</si>
  <si>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</si>
  <si>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</si>
  <si>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</si>
  <si>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</si>
  <si>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</si>
  <si>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</si>
  <si>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</si>
  <si>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</si>
  <si>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</si>
  <si>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</si>
  <si>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</si>
  <si>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</si>
  <si>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</si>
  <si>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</si>
  <si>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</si>
  <si>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</si>
  <si>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</si>
  <si>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</si>
  <si>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</si>
  <si>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</si>
  <si>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</si>
  <si>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</si>
  <si>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</si>
  <si>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</si>
  <si>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</si>
  <si>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</si>
  <si>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</si>
  <si>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</si>
  <si>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</si>
  <si>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</si>
  <si>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</si>
  <si>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</si>
  <si>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</si>
  <si>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</si>
  <si>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</si>
  <si>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</si>
  <si>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</si>
  <si>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</si>
  <si>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</si>
  <si>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</si>
  <si>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</si>
  <si>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</si>
  <si>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</si>
  <si>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</si>
  <si>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</si>
  <si>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</si>
  <si>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 xml:space="preserve">   FEDERAL SOURCES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</si>
  <si>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</si>
  <si>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</si>
  <si>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</si>
  <si>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</si>
  <si>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</si>
  <si>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</si>
  <si>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</si>
  <si>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</si>
  <si>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</si>
  <si>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</si>
  <si>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</si>
  <si>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</si>
  <si>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</si>
  <si>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</si>
  <si>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</si>
  <si>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</si>
  <si>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</si>
  <si>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</si>
  <si>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</si>
  <si>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</si>
  <si>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</si>
  <si>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</si>
  <si>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</si>
  <si>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</si>
  <si>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</si>
  <si>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</si>
  <si>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</si>
  <si>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</si>
  <si>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</si>
  <si>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</si>
  <si>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</si>
  <si>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416111</t>
  </si>
  <si>
    <t>STUDENT SALES - LUNCH</t>
  </si>
  <si>
    <t>416112</t>
  </si>
  <si>
    <t>STUDENT SALES-LUNCH P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</si>
  <si>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</si>
  <si>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</si>
  <si>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</si>
  <si>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</si>
  <si>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</si>
  <si>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</si>
  <si>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</si>
  <si>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</si>
  <si>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</si>
  <si>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</si>
  <si>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</si>
  <si>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</si>
  <si>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</si>
  <si>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</si>
  <si>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</si>
  <si>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</si>
  <si>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</si>
  <si>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</si>
  <si>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</si>
  <si>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</si>
  <si>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</si>
  <si>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</si>
  <si>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</si>
  <si>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</si>
  <si>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</si>
  <si>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</si>
  <si>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</si>
  <si>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</si>
  <si>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</si>
  <si>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</si>
  <si>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451300</t>
  </si>
  <si>
    <t>ACCR INTEREST-ISSUANCE OF BOND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</si>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</sst>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2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69">
        <v>45107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12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27</v>
      </c>
      <c r="B8" s="51" t="s">
        <v>28</v>
      </c>
      <c r="C8" s="51" t="s">
        <v>29</v>
      </c>
      <c r="D8" s="57">
        <v>745921752</v>
      </c>
      <c r="E8" s="57">
        <v>745921752</v>
      </c>
      <c r="F8" s="57">
        <v>3063100.01</v>
      </c>
      <c r="G8" s="57">
        <v>745836352.97000003</v>
      </c>
      <c r="H8" s="57">
        <v>0</v>
      </c>
      <c r="I8" s="57">
        <f t="shared" ref="I8" si="0">SUM(G8:H8)</f>
        <v>745836352.97000003</v>
      </c>
      <c r="J8" s="57">
        <f t="shared" ref="J8:J35" si="1">E8-I8</f>
        <v>85399.02999997139</v>
      </c>
      <c r="K8" s="58">
        <f t="shared" ref="K8:K35" si="2">IF(E8=0,"NA",J8/E8)</f>
        <v>1.1448792017526711E-4</v>
      </c>
      <c r="L8" s="58">
        <f t="shared" ref="L8:L35" si="3">IF(E8=0,"NA",(  ( F8 - (E8/$L$6)) / (E8/$L$6)))</f>
        <v>-0.99589353708778827</v>
      </c>
      <c r="M8" s="58">
        <f t="shared" ref="M8:M35" si="4">IF(E8=0,"NA",(  ( G8 - ($M$6*(E8/12))) / ($M$6*(E8/12))))</f>
        <v>-1.1448792017526711E-4</v>
      </c>
      <c r="R8" s="54"/>
      <c r="S8" s="54"/>
      <c r="T8" s="54"/>
      <c r="U8" s="54"/>
      <c r="V8" s="54"/>
    </row>
    <row r="9" spans="1:25" s="51" customFormat="1" x14ac:dyDescent="0.2">
      <c r="B9" s="51" t="s">
        <v>30</v>
      </c>
      <c r="C9" s="51" t="s">
        <v>31</v>
      </c>
      <c r="D9" s="57">
        <v>15000000</v>
      </c>
      <c r="E9" s="57">
        <v>15000000</v>
      </c>
      <c r="F9" s="57">
        <v>702053.84</v>
      </c>
      <c r="G9" s="57">
        <v>8660458.4000000004</v>
      </c>
      <c r="H9" s="57">
        <v>0</v>
      </c>
      <c r="I9" s="57">
        <f t="shared" ref="I9:I10" si="5">SUM(G9:H9)</f>
        <v>8660458.4000000004</v>
      </c>
      <c r="J9" s="57">
        <f t="shared" si="1"/>
        <v>6339541.5999999996</v>
      </c>
      <c r="K9" s="58">
        <f t="shared" si="2"/>
        <v>0.42263610666666662</v>
      </c>
      <c r="L9" s="58">
        <f t="shared" si="3"/>
        <v>-0.95319641066666672</v>
      </c>
      <c r="M9" s="58">
        <f t="shared" si="4"/>
        <v>-0.42263610666666662</v>
      </c>
      <c r="R9" s="54"/>
      <c r="S9" s="54"/>
      <c r="T9" s="54"/>
      <c r="U9" s="54"/>
      <c r="V9" s="54"/>
    </row>
    <row r="10" spans="1:25" s="51" customFormat="1" x14ac:dyDescent="0.2">
      <c r="B10" s="51" t="s">
        <v>32</v>
      </c>
      <c r="C10" s="51" t="s">
        <v>33</v>
      </c>
      <c r="D10" s="57">
        <v>2800000</v>
      </c>
      <c r="E10" s="57">
        <v>2800000</v>
      </c>
      <c r="F10" s="57">
        <v>319397.48</v>
      </c>
      <c r="G10" s="57">
        <v>3752381.46</v>
      </c>
      <c r="H10" s="57">
        <v>0</v>
      </c>
      <c r="I10" s="57">
        <f t="shared" si="5"/>
        <v>3752381.46</v>
      </c>
      <c r="J10" s="57">
        <f t="shared" si="1"/>
        <v>-952381.46</v>
      </c>
      <c r="K10" s="58">
        <f t="shared" si="2"/>
        <v>-0.3401362357142857</v>
      </c>
      <c r="L10" s="58">
        <f t="shared" si="3"/>
        <v>-0.88592947142857148</v>
      </c>
      <c r="M10" s="58">
        <f t="shared" si="4"/>
        <v>0.3401362357142857</v>
      </c>
      <c r="R10" s="54"/>
      <c r="S10" s="54"/>
      <c r="T10" s="54"/>
      <c r="U10" s="54"/>
      <c r="V10" s="54"/>
    </row>
    <row r="11" spans="1:25" s="51" customFormat="1" x14ac:dyDescent="0.2">
      <c r="B11" s="51" t="s">
        <v>34</v>
      </c>
      <c r="C11" s="51" t="s">
        <v>35</v>
      </c>
      <c r="D11" s="57">
        <v>29000000</v>
      </c>
      <c r="E11" s="57">
        <v>29000000</v>
      </c>
      <c r="F11" s="57">
        <v>3224730.9</v>
      </c>
      <c r="G11" s="57">
        <v>32670301.02</v>
      </c>
      <c r="H11" s="57">
        <v>0</v>
      </c>
      <c r="I11" s="57">
        <f t="shared" ref="I11:I37" si="6">SUM(G11:H11)</f>
        <v>32670301.02</v>
      </c>
      <c r="J11" s="57">
        <f t="shared" si="1"/>
        <v>-3670301.0199999996</v>
      </c>
      <c r="K11" s="58">
        <f t="shared" si="2"/>
        <v>-0.12656210413793101</v>
      </c>
      <c r="L11" s="58">
        <f t="shared" si="3"/>
        <v>-0.88880238275862078</v>
      </c>
      <c r="M11" s="58">
        <f t="shared" si="4"/>
        <v>0.12656210413793101</v>
      </c>
      <c r="R11" s="54"/>
      <c r="S11" s="54"/>
      <c r="T11" s="54"/>
      <c r="U11" s="54"/>
      <c r="V11" s="54"/>
    </row>
    <row r="12" spans="1:25" s="51" customFormat="1" x14ac:dyDescent="0.2">
      <c r="B12" s="51" t="s">
        <v>36</v>
      </c>
      <c r="C12" s="51" t="s">
        <v>37</v>
      </c>
      <c r="D12" s="57">
        <v>4300</v>
      </c>
      <c r="E12" s="57">
        <v>39629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39629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x14ac:dyDescent="0.2">
      <c r="B13" s="51" t="s">
        <v>38</v>
      </c>
      <c r="C13" s="51" t="s">
        <v>39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ref="I13" si="7">SUM(G13:H13)</f>
        <v>0</v>
      </c>
      <c r="J13" s="57">
        <f t="shared" si="1"/>
        <v>30000</v>
      </c>
      <c r="K13" s="58">
        <f t="shared" si="2"/>
        <v>1</v>
      </c>
      <c r="L13" s="58">
        <f t="shared" si="3"/>
        <v>-1</v>
      </c>
      <c r="M13" s="58">
        <f t="shared" si="4"/>
        <v>-1</v>
      </c>
      <c r="R13" s="54"/>
      <c r="S13" s="54"/>
      <c r="T13" s="54"/>
      <c r="U13" s="54"/>
      <c r="V13" s="54"/>
    </row>
    <row r="14" spans="1:25" s="51" customFormat="1" x14ac:dyDescent="0.2">
      <c r="B14" s="51" t="s">
        <v>40</v>
      </c>
      <c r="C14" s="51" t="s">
        <v>41</v>
      </c>
      <c r="D14" s="57"/>
      <c r="E14" s="57"/>
      <c r="F14" s="57">
        <v>0</v>
      </c>
      <c r="G14" s="57">
        <v>0</v>
      </c>
      <c r="H14" s="57">
        <v>0</v>
      </c>
      <c r="I14" s="57">
        <f t="shared" ref="I14:I31" si="8">SUM(G14:H14)</f>
        <v>0</v>
      </c>
      <c r="J14" s="57">
        <f t="shared" si="1"/>
        <v>0</v>
      </c>
      <c r="K14" s="58" t="str">
        <f t="shared" si="2"/>
        <v>NA</v>
      </c>
      <c r="L14" s="58" t="str">
        <f t="shared" si="3"/>
        <v>NA</v>
      </c>
      <c r="M14" s="58" t="str">
        <f t="shared" si="4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42</v>
      </c>
      <c r="C15" s="51" t="s">
        <v>43</v>
      </c>
      <c r="D15" s="57">
        <v>75000</v>
      </c>
      <c r="E15" s="57">
        <v>75000</v>
      </c>
      <c r="F15" s="57">
        <v>173244.69</v>
      </c>
      <c r="G15" s="57">
        <v>1226687.46</v>
      </c>
      <c r="H15" s="57">
        <v>0</v>
      </c>
      <c r="I15" s="57">
        <f t="shared" si="8"/>
        <v>1226687.46</v>
      </c>
      <c r="J15" s="57">
        <f t="shared" si="1"/>
        <v>-1151687.46</v>
      </c>
      <c r="K15" s="58">
        <f t="shared" si="2"/>
        <v>-15.3558328</v>
      </c>
      <c r="L15" s="58">
        <f t="shared" si="3"/>
        <v>1.3099292</v>
      </c>
      <c r="M15" s="58">
        <f t="shared" si="4"/>
        <v>15.3558328</v>
      </c>
      <c r="R15" s="54"/>
      <c r="S15" s="54"/>
      <c r="T15" s="54"/>
      <c r="U15" s="54"/>
      <c r="V15" s="54"/>
    </row>
    <row r="16" spans="1:25" s="51" customFormat="1" x14ac:dyDescent="0.2">
      <c r="B16" s="51" t="s">
        <v>44</v>
      </c>
      <c r="C16" s="51" t="s">
        <v>45</v>
      </c>
      <c r="D16" s="57">
        <v>0</v>
      </c>
      <c r="E16" s="57">
        <v>0</v>
      </c>
      <c r="F16" s="57">
        <v>58</v>
      </c>
      <c r="G16" s="57">
        <v>623</v>
      </c>
      <c r="H16" s="57">
        <v>0</v>
      </c>
      <c r="I16" s="57">
        <f t="shared" si="8"/>
        <v>623</v>
      </c>
      <c r="J16" s="57">
        <f t="shared" si="1"/>
        <v>-623</v>
      </c>
      <c r="K16" s="58" t="str">
        <f t="shared" si="2"/>
        <v>NA</v>
      </c>
      <c r="L16" s="58" t="str">
        <f t="shared" si="3"/>
        <v>NA</v>
      </c>
      <c r="M16" s="58" t="str">
        <f t="shared" si="4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46</v>
      </c>
      <c r="C17" s="51" t="s">
        <v>47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8"/>
        <v>3020</v>
      </c>
      <c r="J17" s="57">
        <f t="shared" si="1"/>
        <v>-2020</v>
      </c>
      <c r="K17" s="58">
        <f t="shared" si="2"/>
        <v>-2.02</v>
      </c>
      <c r="L17" s="58">
        <f t="shared" si="3"/>
        <v>-1</v>
      </c>
      <c r="M17" s="58">
        <f t="shared" si="4"/>
        <v>2.02</v>
      </c>
      <c r="R17" s="54"/>
      <c r="S17" s="54"/>
      <c r="T17" s="54"/>
      <c r="U17" s="54"/>
      <c r="V17" s="54"/>
    </row>
    <row r="18" spans="1:22" s="51" customFormat="1" x14ac:dyDescent="0.2">
      <c r="B18" s="51" t="s">
        <v>48</v>
      </c>
      <c r="C18" s="51" t="s">
        <v>49</v>
      </c>
      <c r="D18" s="57">
        <v>5758518.4800000004</v>
      </c>
      <c r="E18" s="57">
        <v>5758518.4800000004</v>
      </c>
      <c r="F18" s="57">
        <v>0</v>
      </c>
      <c r="G18" s="57">
        <v>190657.92000000001</v>
      </c>
      <c r="H18" s="57">
        <v>0</v>
      </c>
      <c r="I18" s="57">
        <f t="shared" si="8"/>
        <v>190657.92000000001</v>
      </c>
      <c r="J18" s="57">
        <f t="shared" si="1"/>
        <v>5567860.5600000005</v>
      </c>
      <c r="K18" s="58">
        <f t="shared" si="2"/>
        <v>0.96689115079474397</v>
      </c>
      <c r="L18" s="58">
        <f t="shared" si="3"/>
        <v>-1</v>
      </c>
      <c r="M18" s="58">
        <f t="shared" si="4"/>
        <v>-0.96689115079474397</v>
      </c>
      <c r="R18" s="54"/>
      <c r="S18" s="54"/>
      <c r="T18" s="54"/>
      <c r="U18" s="54"/>
      <c r="V18" s="54"/>
    </row>
    <row r="19" spans="1:22" s="51" customFormat="1" x14ac:dyDescent="0.2">
      <c r="B19" s="51" t="s">
        <v>50</v>
      </c>
      <c r="C19" s="51" t="s">
        <v>51</v>
      </c>
      <c r="D19" s="57">
        <v>1795000</v>
      </c>
      <c r="E19" s="57">
        <v>1933207</v>
      </c>
      <c r="F19" s="57">
        <v>194495.97</v>
      </c>
      <c r="G19" s="57">
        <v>1824765.5700000003</v>
      </c>
      <c r="H19" s="57">
        <v>0</v>
      </c>
      <c r="I19" s="57">
        <f t="shared" si="8"/>
        <v>1824765.5700000003</v>
      </c>
      <c r="J19" s="57">
        <f t="shared" si="1"/>
        <v>108441.4299999997</v>
      </c>
      <c r="K19" s="58">
        <f t="shared" si="2"/>
        <v>5.6094060284283938E-2</v>
      </c>
      <c r="L19" s="58">
        <f t="shared" si="3"/>
        <v>-0.89939206199853405</v>
      </c>
      <c r="M19" s="58">
        <f t="shared" si="4"/>
        <v>-5.6094060284283938E-2</v>
      </c>
      <c r="R19" s="54"/>
      <c r="S19" s="54"/>
      <c r="T19" s="54"/>
      <c r="U19" s="54"/>
      <c r="V19" s="54"/>
    </row>
    <row r="20" spans="1:22" s="51" customFormat="1" x14ac:dyDescent="0.2">
      <c r="B20" s="51" t="s">
        <v>52</v>
      </c>
      <c r="C20" s="51" t="s">
        <v>53</v>
      </c>
      <c r="D20" s="57"/>
      <c r="E20" s="57"/>
      <c r="F20" s="57">
        <v>0</v>
      </c>
      <c r="G20" s="57">
        <v>0</v>
      </c>
      <c r="H20" s="57">
        <v>0</v>
      </c>
      <c r="I20" s="57">
        <f t="shared" si="8"/>
        <v>0</v>
      </c>
      <c r="J20" s="57">
        <f t="shared" si="1"/>
        <v>0</v>
      </c>
      <c r="K20" s="58" t="str">
        <f t="shared" si="2"/>
        <v>NA</v>
      </c>
      <c r="L20" s="58" t="str">
        <f t="shared" si="3"/>
        <v>NA</v>
      </c>
      <c r="M20" s="58" t="str">
        <f t="shared" si="4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54</v>
      </c>
      <c r="C21" s="51" t="s">
        <v>55</v>
      </c>
      <c r="D21" s="57">
        <v>0</v>
      </c>
      <c r="E21" s="57">
        <v>0</v>
      </c>
      <c r="F21" s="57">
        <v>1089.95</v>
      </c>
      <c r="G21" s="57">
        <v>14665.28</v>
      </c>
      <c r="H21" s="57">
        <v>0</v>
      </c>
      <c r="I21" s="57">
        <f t="shared" si="8"/>
        <v>14665.28</v>
      </c>
      <c r="J21" s="57">
        <f t="shared" si="1"/>
        <v>-14665.28</v>
      </c>
      <c r="K21" s="58" t="str">
        <f t="shared" si="2"/>
        <v>NA</v>
      </c>
      <c r="L21" s="58" t="str">
        <f t="shared" si="3"/>
        <v>NA</v>
      </c>
      <c r="M21" s="58" t="str">
        <f t="shared" si="4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56</v>
      </c>
      <c r="C22" s="51" t="s">
        <v>57</v>
      </c>
      <c r="D22" s="57">
        <v>0</v>
      </c>
      <c r="E22" s="57">
        <v>0</v>
      </c>
      <c r="F22" s="57">
        <v>2000</v>
      </c>
      <c r="G22" s="57">
        <v>204950</v>
      </c>
      <c r="H22" s="57">
        <v>0</v>
      </c>
      <c r="I22" s="57">
        <f t="shared" si="8"/>
        <v>204950</v>
      </c>
      <c r="J22" s="57">
        <f t="shared" si="1"/>
        <v>-204950</v>
      </c>
      <c r="K22" s="58" t="str">
        <f t="shared" si="2"/>
        <v>NA</v>
      </c>
      <c r="L22" s="58" t="str">
        <f t="shared" si="3"/>
        <v>NA</v>
      </c>
      <c r="M22" s="58" t="str">
        <f t="shared" si="4"/>
        <v>NA</v>
      </c>
      <c r="R22" s="54"/>
      <c r="S22" s="54"/>
      <c r="T22" s="54"/>
      <c r="U22" s="54"/>
      <c r="V22" s="54"/>
    </row>
    <row r="23" spans="1:22" s="51" customFormat="1" x14ac:dyDescent="0.2">
      <c r="A23" s="64" t="s">
        <v>58</v>
      </c>
      <c r="B23" s="64"/>
      <c r="C23" s="64"/>
      <c r="D23" s="65">
        <v>800385570.48000002</v>
      </c>
      <c r="E23" s="65">
        <v>800559106.48000002</v>
      </c>
      <c r="F23" s="65">
        <v>7680170.8399999999</v>
      </c>
      <c r="G23" s="65">
        <v>794384863.08000004</v>
      </c>
      <c r="H23" s="65">
        <v>0</v>
      </c>
      <c r="I23" s="65">
        <f t="shared" si="8"/>
        <v>794384863.08000004</v>
      </c>
      <c r="J23" s="65">
        <f t="shared" si="1"/>
        <v>6174243.3999999762</v>
      </c>
      <c r="K23" s="66">
        <f t="shared" si="2"/>
        <v>7.7124141740735098E-3</v>
      </c>
      <c r="L23" s="66">
        <f t="shared" si="3"/>
        <v>-0.99040649119117619</v>
      </c>
      <c r="M23" s="66">
        <f t="shared" si="4"/>
        <v>-7.7124141740735098E-3</v>
      </c>
      <c r="R23" s="54"/>
      <c r="S23" s="54"/>
      <c r="T23" s="54"/>
      <c r="U23" s="54"/>
      <c r="V23" s="54"/>
    </row>
    <row r="24" spans="1:22" s="51" customFormat="1" x14ac:dyDescent="0.2">
      <c r="A24" s="51" t="s">
        <v>59</v>
      </c>
      <c r="B24" s="51" t="s">
        <v>60</v>
      </c>
      <c r="C24" s="51" t="s">
        <v>61</v>
      </c>
      <c r="D24" s="57">
        <v>90000</v>
      </c>
      <c r="E24" s="57">
        <v>90000</v>
      </c>
      <c r="F24" s="57">
        <v>1489010.8</v>
      </c>
      <c r="G24" s="57">
        <v>14244859.5</v>
      </c>
      <c r="H24" s="57">
        <v>0</v>
      </c>
      <c r="I24" s="57">
        <f t="shared" si="8"/>
        <v>14244859.5</v>
      </c>
      <c r="J24" s="57">
        <f t="shared" si="1"/>
        <v>-14154859.5</v>
      </c>
      <c r="K24" s="58">
        <f t="shared" si="2"/>
        <v>-157.27621666666667</v>
      </c>
      <c r="L24" s="58">
        <f t="shared" si="3"/>
        <v>15.544564444444445</v>
      </c>
      <c r="M24" s="58">
        <f t="shared" si="4"/>
        <v>157.27621666666667</v>
      </c>
      <c r="R24" s="54"/>
      <c r="S24" s="54"/>
      <c r="T24" s="54"/>
      <c r="U24" s="54"/>
      <c r="V24" s="54"/>
    </row>
    <row r="25" spans="1:22" s="51" customFormat="1" x14ac:dyDescent="0.2">
      <c r="A25" s="64" t="s">
        <v>62</v>
      </c>
      <c r="B25" s="64"/>
      <c r="C25" s="64"/>
      <c r="D25" s="65">
        <v>90000</v>
      </c>
      <c r="E25" s="65">
        <v>90000</v>
      </c>
      <c r="F25" s="65">
        <v>1489010.8</v>
      </c>
      <c r="G25" s="65">
        <v>14244859.5</v>
      </c>
      <c r="H25" s="65">
        <v>0</v>
      </c>
      <c r="I25" s="65">
        <f t="shared" si="8"/>
        <v>14244859.5</v>
      </c>
      <c r="J25" s="65">
        <f t="shared" si="1"/>
        <v>-14154859.5</v>
      </c>
      <c r="K25" s="66">
        <f t="shared" si="2"/>
        <v>-157.27621666666667</v>
      </c>
      <c r="L25" s="66">
        <f t="shared" si="3"/>
        <v>15.544564444444445</v>
      </c>
      <c r="M25" s="66">
        <f t="shared" si="4"/>
        <v>157.27621666666667</v>
      </c>
      <c r="R25" s="54"/>
      <c r="S25" s="54"/>
      <c r="T25" s="54"/>
      <c r="U25" s="54"/>
      <c r="V25" s="54"/>
    </row>
    <row r="26" spans="1:22" s="51" customFormat="1" x14ac:dyDescent="0.2">
      <c r="A26" s="51" t="s">
        <v>63</v>
      </c>
      <c r="B26" s="51" t="s">
        <v>64</v>
      </c>
      <c r="C26" s="51" t="s">
        <v>65</v>
      </c>
      <c r="D26" s="57">
        <v>597024602</v>
      </c>
      <c r="E26" s="57">
        <v>597024602</v>
      </c>
      <c r="F26" s="57">
        <v>57178008</v>
      </c>
      <c r="G26" s="57">
        <v>597358540</v>
      </c>
      <c r="H26" s="57">
        <v>0</v>
      </c>
      <c r="I26" s="57">
        <f t="shared" si="8"/>
        <v>597358540</v>
      </c>
      <c r="J26" s="57">
        <f t="shared" si="1"/>
        <v>-333938</v>
      </c>
      <c r="K26" s="58">
        <f t="shared" si="2"/>
        <v>-5.5933708406877346E-4</v>
      </c>
      <c r="L26" s="58">
        <f t="shared" si="3"/>
        <v>-0.90422838889979273</v>
      </c>
      <c r="M26" s="58">
        <f t="shared" si="4"/>
        <v>5.5933708406877346E-4</v>
      </c>
      <c r="R26" s="54"/>
      <c r="S26" s="54"/>
      <c r="T26" s="54"/>
      <c r="U26" s="54"/>
      <c r="V26" s="54"/>
    </row>
    <row r="27" spans="1:22" s="51" customFormat="1" x14ac:dyDescent="0.2">
      <c r="B27" s="51" t="s">
        <v>66</v>
      </c>
      <c r="C27" s="51" t="s">
        <v>67</v>
      </c>
      <c r="D27" s="57">
        <v>40638153</v>
      </c>
      <c r="E27" s="57">
        <v>40638153</v>
      </c>
      <c r="F27" s="57">
        <v>3203775</v>
      </c>
      <c r="G27" s="57">
        <v>40053758</v>
      </c>
      <c r="H27" s="57">
        <v>0</v>
      </c>
      <c r="I27" s="57">
        <f t="shared" si="8"/>
        <v>40053758</v>
      </c>
      <c r="J27" s="57">
        <f t="shared" si="1"/>
        <v>584395</v>
      </c>
      <c r="K27" s="58">
        <f t="shared" si="2"/>
        <v>1.4380451788741481E-2</v>
      </c>
      <c r="L27" s="58">
        <f t="shared" si="3"/>
        <v>-0.92116337078606891</v>
      </c>
      <c r="M27" s="58">
        <f t="shared" si="4"/>
        <v>-1.4380451788741481E-2</v>
      </c>
      <c r="R27" s="54"/>
      <c r="S27" s="54"/>
      <c r="T27" s="54"/>
      <c r="U27" s="54"/>
      <c r="V27" s="54"/>
    </row>
    <row r="28" spans="1:22" s="51" customFormat="1" x14ac:dyDescent="0.2">
      <c r="B28" s="51" t="s">
        <v>68</v>
      </c>
      <c r="C28" s="51" t="s">
        <v>69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8"/>
        <v>0</v>
      </c>
      <c r="J28" s="57">
        <f t="shared" si="1"/>
        <v>0</v>
      </c>
      <c r="K28" s="58" t="str">
        <f t="shared" si="2"/>
        <v>NA</v>
      </c>
      <c r="L28" s="58" t="str">
        <f t="shared" si="3"/>
        <v>NA</v>
      </c>
      <c r="M28" s="58" t="str">
        <f t="shared" si="4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70</v>
      </c>
      <c r="C29" s="51" t="s">
        <v>71</v>
      </c>
      <c r="D29" s="57">
        <v>11415602</v>
      </c>
      <c r="E29" s="57">
        <v>11415602</v>
      </c>
      <c r="F29" s="57">
        <v>8351338</v>
      </c>
      <c r="G29" s="57">
        <v>33207141</v>
      </c>
      <c r="H29" s="57">
        <v>0</v>
      </c>
      <c r="I29" s="57">
        <f t="shared" si="8"/>
        <v>33207141</v>
      </c>
      <c r="J29" s="57">
        <f t="shared" si="1"/>
        <v>-21791539</v>
      </c>
      <c r="K29" s="58">
        <f t="shared" si="2"/>
        <v>-1.9089259594018781</v>
      </c>
      <c r="L29" s="58">
        <f t="shared" si="3"/>
        <v>-0.26842771848563046</v>
      </c>
      <c r="M29" s="58">
        <f t="shared" si="4"/>
        <v>1.9089259594018781</v>
      </c>
      <c r="R29" s="54"/>
      <c r="S29" s="54"/>
      <c r="T29" s="54"/>
      <c r="U29" s="54"/>
      <c r="V29" s="54"/>
    </row>
    <row r="30" spans="1:22" s="51" customFormat="1" x14ac:dyDescent="0.2">
      <c r="B30" s="51" t="s">
        <v>72</v>
      </c>
      <c r="C30" s="51" t="s">
        <v>73</v>
      </c>
      <c r="D30" s="57">
        <v>-152200413</v>
      </c>
      <c r="E30" s="57">
        <v>-152200413</v>
      </c>
      <c r="F30" s="57">
        <v>-12683342</v>
      </c>
      <c r="G30" s="57">
        <v>-152200411</v>
      </c>
      <c r="H30" s="57">
        <v>0</v>
      </c>
      <c r="I30" s="57">
        <f t="shared" si="8"/>
        <v>-152200411</v>
      </c>
      <c r="J30" s="57">
        <f t="shared" si="1"/>
        <v>-2</v>
      </c>
      <c r="K30" s="58">
        <f t="shared" si="2"/>
        <v>1.3140568810414464E-8</v>
      </c>
      <c r="L30" s="58">
        <f t="shared" si="3"/>
        <v>-0.91666683585149011</v>
      </c>
      <c r="M30" s="58">
        <f t="shared" si="4"/>
        <v>-1.3140568810414464E-8</v>
      </c>
      <c r="R30" s="54"/>
      <c r="S30" s="54"/>
      <c r="T30" s="54"/>
      <c r="U30" s="54"/>
      <c r="V30" s="54"/>
    </row>
    <row r="31" spans="1:22" s="51" customFormat="1" x14ac:dyDescent="0.2">
      <c r="B31" s="51" t="s">
        <v>74</v>
      </c>
      <c r="C31" s="51" t="s">
        <v>75</v>
      </c>
      <c r="D31" s="57">
        <v>5880892.5199999996</v>
      </c>
      <c r="E31" s="57">
        <v>4457840.4800000004</v>
      </c>
      <c r="F31" s="57">
        <v>317163.2</v>
      </c>
      <c r="G31" s="57">
        <v>3483726.0400000005</v>
      </c>
      <c r="H31" s="57">
        <v>0</v>
      </c>
      <c r="I31" s="57">
        <f t="shared" si="8"/>
        <v>3483726.0400000005</v>
      </c>
      <c r="J31" s="57">
        <f t="shared" si="1"/>
        <v>974114.44</v>
      </c>
      <c r="K31" s="58">
        <f t="shared" si="2"/>
        <v>0.21851711481609584</v>
      </c>
      <c r="L31" s="58">
        <f t="shared" si="3"/>
        <v>-0.92885272556904053</v>
      </c>
      <c r="M31" s="58">
        <f t="shared" si="4"/>
        <v>-0.21851711481609584</v>
      </c>
      <c r="R31" s="54"/>
      <c r="S31" s="54"/>
      <c r="T31" s="54"/>
      <c r="U31" s="54"/>
      <c r="V31" s="54"/>
    </row>
    <row r="32" spans="1:22" s="51" customFormat="1" x14ac:dyDescent="0.2">
      <c r="B32" s="51" t="s">
        <v>76</v>
      </c>
      <c r="C32" s="51" t="s">
        <v>77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ref="I32:I35" si="9">SUM(G32:H32)</f>
        <v>0</v>
      </c>
      <c r="J32" s="57">
        <f t="shared" si="1"/>
        <v>0</v>
      </c>
      <c r="K32" s="58" t="str">
        <f t="shared" si="2"/>
        <v>NA</v>
      </c>
      <c r="L32" s="58" t="str">
        <f t="shared" si="3"/>
        <v>NA</v>
      </c>
      <c r="M32" s="58" t="str">
        <f t="shared" si="4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78</v>
      </c>
      <c r="C33" s="51" t="s">
        <v>79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si="9"/>
        <v>0</v>
      </c>
      <c r="J33" s="57">
        <f t="shared" si="1"/>
        <v>188228.14</v>
      </c>
      <c r="K33" s="58">
        <f t="shared" si="2"/>
        <v>1</v>
      </c>
      <c r="L33" s="58">
        <f t="shared" si="3"/>
        <v>-1</v>
      </c>
      <c r="M33" s="58">
        <f t="shared" si="4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80</v>
      </c>
      <c r="C34" s="51" t="s">
        <v>81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9"/>
        <v>0</v>
      </c>
      <c r="J34" s="57">
        <f t="shared" si="1"/>
        <v>1917413</v>
      </c>
      <c r="K34" s="58">
        <f t="shared" si="2"/>
        <v>1</v>
      </c>
      <c r="L34" s="58">
        <f t="shared" si="3"/>
        <v>-1</v>
      </c>
      <c r="M34" s="58">
        <f t="shared" si="4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82</v>
      </c>
      <c r="C35" s="51" t="s">
        <v>83</v>
      </c>
      <c r="D35" s="57"/>
      <c r="E35" s="57"/>
      <c r="F35" s="57">
        <v>0</v>
      </c>
      <c r="G35" s="57">
        <v>0</v>
      </c>
      <c r="H35" s="57">
        <v>0</v>
      </c>
      <c r="I35" s="57">
        <f t="shared" si="9"/>
        <v>0</v>
      </c>
      <c r="J35" s="57">
        <f t="shared" si="1"/>
        <v>0</v>
      </c>
      <c r="K35" s="58" t="str">
        <f t="shared" si="2"/>
        <v>NA</v>
      </c>
      <c r="L35" s="58" t="str">
        <f t="shared" si="3"/>
        <v>NA</v>
      </c>
      <c r="M35" s="58" t="str">
        <f t="shared" si="4"/>
        <v>NA</v>
      </c>
      <c r="R35" s="54"/>
      <c r="S35" s="54"/>
      <c r="T35" s="54"/>
      <c r="U35" s="54"/>
      <c r="V35" s="54"/>
    </row>
    <row r="36" spans="1:25" s="51" customFormat="1" ht="13.5" customHeight="1" x14ac:dyDescent="0.2">
      <c r="A36" s="64" t="s">
        <v>84</v>
      </c>
      <c r="B36" s="64"/>
      <c r="C36" s="64"/>
      <c r="D36" s="65">
        <v>502758836.51999998</v>
      </c>
      <c r="E36" s="65">
        <v>503441425.62</v>
      </c>
      <c r="F36" s="65">
        <v>56366942.200000003</v>
      </c>
      <c r="G36" s="65">
        <v>521902754.04000002</v>
      </c>
      <c r="H36" s="65">
        <v>0</v>
      </c>
      <c r="I36" s="65">
        <f t="shared" si="6"/>
        <v>521902754.04000002</v>
      </c>
      <c r="J36" s="65">
        <f t="shared" ref="J36:J37" si="10">E36-I36</f>
        <v>-18461328.420000017</v>
      </c>
      <c r="K36" s="66">
        <f t="shared" ref="K36:K37" si="11">IF(E36=0,"NA",J36/E36)</f>
        <v>-3.6670260889366535E-2</v>
      </c>
      <c r="L36" s="66">
        <f t="shared" ref="L36:L37" si="12">IF(E36=0,"NA",(  ( F36 - (E36/$L$6)) / (E36/$L$6)))</f>
        <v>-0.88803674204882377</v>
      </c>
      <c r="M36" s="66">
        <f t="shared" ref="M36:M37" si="13">IF(E36=0,"NA",(  ( G36 - ($M$6*(E36/12))) / ($M$6*(E36/12))))</f>
        <v>3.6670260889366535E-2</v>
      </c>
      <c r="R36" s="54"/>
      <c r="S36" s="54"/>
      <c r="T36" s="54"/>
      <c r="U36" s="54"/>
      <c r="V36" s="54"/>
    </row>
    <row r="37" spans="1:25" s="51" customFormat="1" x14ac:dyDescent="0.2">
      <c r="A37" s="51" t="s">
        <v>85</v>
      </c>
      <c r="B37" s="51" t="s">
        <v>86</v>
      </c>
      <c r="C37" s="51" t="s">
        <v>87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6"/>
        <v>0</v>
      </c>
      <c r="J37" s="57">
        <f t="shared" si="10"/>
        <v>1448256</v>
      </c>
      <c r="K37" s="58">
        <f t="shared" si="11"/>
        <v>1</v>
      </c>
      <c r="L37" s="58">
        <f t="shared" si="12"/>
        <v>-1</v>
      </c>
      <c r="M37" s="58">
        <f t="shared" si="13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88</v>
      </c>
      <c r="C38" s="51" t="s">
        <v>89</v>
      </c>
      <c r="D38" s="57">
        <v>0</v>
      </c>
      <c r="E38" s="57">
        <v>0</v>
      </c>
      <c r="F38" s="57">
        <v>35239.279999999999</v>
      </c>
      <c r="G38" s="57">
        <v>46131.66</v>
      </c>
      <c r="H38" s="57">
        <v>0</v>
      </c>
      <c r="I38" s="57">
        <f t="shared" ref="I38:I43" si="14">SUM(G38:H38)</f>
        <v>46131.66</v>
      </c>
      <c r="J38" s="57">
        <f t="shared" ref="J38:J43" si="15">E38-I38</f>
        <v>-46131.66</v>
      </c>
      <c r="K38" s="58" t="str">
        <f t="shared" ref="K38:K43" si="16">IF(E38=0,"NA",J38/E38)</f>
        <v>NA</v>
      </c>
      <c r="L38" s="58" t="str">
        <f t="shared" ref="L38:L43" si="17">IF(E38=0,"NA",(  ( F38 - (E38/$L$6)) / (E38/$L$6)))</f>
        <v>NA</v>
      </c>
      <c r="M38" s="58" t="str">
        <f t="shared" ref="M38:M43" si="18">IF(E38=0,"NA",(  ( G38 - ($M$6*(E38/12))) / ($M$6*(E38/12))))</f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90</v>
      </c>
      <c r="C39" s="51" t="s">
        <v>91</v>
      </c>
      <c r="D39" s="57">
        <v>0</v>
      </c>
      <c r="E39" s="57">
        <v>0</v>
      </c>
      <c r="F39" s="57">
        <v>4504</v>
      </c>
      <c r="G39" s="57">
        <v>3361</v>
      </c>
      <c r="H39" s="57">
        <v>0</v>
      </c>
      <c r="I39" s="57">
        <f t="shared" si="14"/>
        <v>3361</v>
      </c>
      <c r="J39" s="57">
        <f t="shared" si="15"/>
        <v>-3361</v>
      </c>
      <c r="K39" s="58" t="str">
        <f t="shared" si="16"/>
        <v>NA</v>
      </c>
      <c r="L39" s="58" t="str">
        <f t="shared" si="17"/>
        <v>NA</v>
      </c>
      <c r="M39" s="58" t="str">
        <f t="shared" si="18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92</v>
      </c>
      <c r="C40" s="51" t="s">
        <v>93</v>
      </c>
      <c r="D40" s="57"/>
      <c r="E40" s="57"/>
      <c r="F40" s="57">
        <v>0</v>
      </c>
      <c r="G40" s="57">
        <v>0</v>
      </c>
      <c r="H40" s="57">
        <v>0</v>
      </c>
      <c r="I40" s="57">
        <f t="shared" si="14"/>
        <v>0</v>
      </c>
      <c r="J40" s="57">
        <f t="shared" si="15"/>
        <v>0</v>
      </c>
      <c r="K40" s="58" t="str">
        <f t="shared" si="16"/>
        <v>NA</v>
      </c>
      <c r="L40" s="58" t="str">
        <f t="shared" si="17"/>
        <v>NA</v>
      </c>
      <c r="M40" s="58" t="str">
        <f t="shared" si="18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94</v>
      </c>
      <c r="C41" s="51" t="s">
        <v>95</v>
      </c>
      <c r="D41" s="57"/>
      <c r="E41" s="57"/>
      <c r="F41" s="57">
        <v>0</v>
      </c>
      <c r="G41" s="57">
        <v>0</v>
      </c>
      <c r="H41" s="57">
        <v>0</v>
      </c>
      <c r="I41" s="57">
        <f t="shared" si="14"/>
        <v>0</v>
      </c>
      <c r="J41" s="57">
        <f t="shared" si="15"/>
        <v>0</v>
      </c>
      <c r="K41" s="58" t="str">
        <f t="shared" si="16"/>
        <v>NA</v>
      </c>
      <c r="L41" s="58" t="str">
        <f t="shared" si="17"/>
        <v>NA</v>
      </c>
      <c r="M41" s="58" t="str">
        <f t="shared" si="18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96</v>
      </c>
      <c r="C42" s="51" t="s">
        <v>97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14"/>
        <v>0</v>
      </c>
      <c r="J42" s="57">
        <f t="shared" si="15"/>
        <v>0</v>
      </c>
      <c r="K42" s="58" t="str">
        <f t="shared" si="16"/>
        <v>NA</v>
      </c>
      <c r="L42" s="58" t="str">
        <f t="shared" si="17"/>
        <v>NA</v>
      </c>
      <c r="M42" s="58" t="str">
        <f t="shared" si="18"/>
        <v>NA</v>
      </c>
      <c r="R42" s="54"/>
      <c r="S42" s="54"/>
      <c r="T42" s="54"/>
      <c r="U42" s="54"/>
      <c r="V42" s="54"/>
    </row>
    <row r="43" spans="1:25" s="51" customFormat="1" x14ac:dyDescent="0.2">
      <c r="A43" s="64" t="s">
        <v>98</v>
      </c>
      <c r="B43" s="64"/>
      <c r="C43" s="64"/>
      <c r="D43" s="65">
        <v>1448256</v>
      </c>
      <c r="E43" s="65">
        <v>1448256</v>
      </c>
      <c r="F43" s="65">
        <v>39743.279999999999</v>
      </c>
      <c r="G43" s="65">
        <v>49492.66</v>
      </c>
      <c r="H43" s="65">
        <v>0</v>
      </c>
      <c r="I43" s="65">
        <f t="shared" si="14"/>
        <v>49492.66</v>
      </c>
      <c r="J43" s="65">
        <f t="shared" si="15"/>
        <v>1398763.34</v>
      </c>
      <c r="K43" s="66">
        <f t="shared" si="16"/>
        <v>0.96582602799505068</v>
      </c>
      <c r="L43" s="66">
        <f t="shared" si="17"/>
        <v>-0.97255783507888105</v>
      </c>
      <c r="M43" s="66">
        <f t="shared" si="18"/>
        <v>-0.96582602799505068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12</v>
      </c>
      <c r="B45" s="32"/>
      <c r="C45" s="25"/>
      <c r="D45" s="6">
        <f>+D23+D25+D36+D43</f>
        <v>1304682663</v>
      </c>
      <c r="E45" s="6">
        <f t="shared" ref="E45:J45" si="19">+E23+E25+E36+E43</f>
        <v>1305538788.0999999</v>
      </c>
      <c r="F45" s="6">
        <f t="shared" si="19"/>
        <v>65575867.120000005</v>
      </c>
      <c r="G45" s="6">
        <f t="shared" si="19"/>
        <v>1330581969.2800002</v>
      </c>
      <c r="H45" s="6">
        <f t="shared" si="19"/>
        <v>0</v>
      </c>
      <c r="I45" s="6">
        <f t="shared" si="19"/>
        <v>1330581969.2800002</v>
      </c>
      <c r="J45" s="6">
        <f t="shared" si="19"/>
        <v>-25043181.180000041</v>
      </c>
      <c r="K45" s="38">
        <f>IF(E45=0,"NA",J45/E45)</f>
        <v>-1.9182257477348745E-2</v>
      </c>
      <c r="L45" s="38">
        <f>IF(E45=0,"NA",(  ( F45 - (E45/12)) / (E45/12)))</f>
        <v>-0.3972523737994636</v>
      </c>
      <c r="M45" s="38">
        <f>IF(E45=0,"NA",(  ( G45 - ($M$6*(E45/12))) / ($M$6*(E45/12))))</f>
        <v>1.9182257477348946E-2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51" customFormat="1" x14ac:dyDescent="0.2">
      <c r="A47" s="51" t="s">
        <v>99</v>
      </c>
      <c r="B47" s="51" t="s">
        <v>100</v>
      </c>
      <c r="C47" s="51" t="s">
        <v>101</v>
      </c>
      <c r="D47" s="57">
        <v>376680183.65000015</v>
      </c>
      <c r="E47" s="57">
        <v>376363208.67000014</v>
      </c>
      <c r="F47" s="57">
        <v>38262212.310000002</v>
      </c>
      <c r="G47" s="57">
        <v>403002381.63000059</v>
      </c>
      <c r="H47" s="57">
        <v>258.93</v>
      </c>
      <c r="I47" s="57">
        <f t="shared" ref="I47" si="20">SUM(G47:H47)</f>
        <v>403002640.5600006</v>
      </c>
      <c r="J47" s="57">
        <f t="shared" ref="J47" si="21">E47-I47</f>
        <v>-26639431.890000463</v>
      </c>
      <c r="K47" s="58">
        <f t="shared" ref="K47" si="22">IF(E47=0,"NA",J47/E47)</f>
        <v>-7.0781179659243049E-2</v>
      </c>
      <c r="L47" s="58">
        <f t="shared" ref="L47" si="23">IF(E47=0,"NA",(  ( F47 - (E47/$L$6)) / (E47/$L$6)))</f>
        <v>-0.89833700152251394</v>
      </c>
      <c r="M47" s="58">
        <f t="shared" ref="M47" si="24">IF(E47=0,"NA",(  ( G47 - ($M$6*(E47/12))) / ($M$6*(E47/12))))</f>
        <v>7.0780491680200355E-2</v>
      </c>
      <c r="R47" s="54"/>
      <c r="S47" s="54"/>
      <c r="T47" s="54"/>
      <c r="U47" s="54"/>
      <c r="V47" s="54"/>
    </row>
    <row r="48" spans="1:25" s="51" customFormat="1" x14ac:dyDescent="0.2">
      <c r="B48" s="51" t="s">
        <v>102</v>
      </c>
      <c r="C48" s="51" t="s">
        <v>103</v>
      </c>
      <c r="D48" s="57">
        <v>35000</v>
      </c>
      <c r="E48" s="57">
        <v>43366.48</v>
      </c>
      <c r="F48" s="57">
        <v>679496.39999999991</v>
      </c>
      <c r="G48" s="57">
        <v>12902841.229999999</v>
      </c>
      <c r="H48" s="57">
        <v>0</v>
      </c>
      <c r="I48" s="57">
        <f t="shared" ref="I48:I91" si="25">SUM(G48:H48)</f>
        <v>12902841.229999999</v>
      </c>
      <c r="J48" s="57">
        <f t="shared" ref="J48:J91" si="26">E48-I48</f>
        <v>-12859474.749999998</v>
      </c>
      <c r="K48" s="58">
        <f t="shared" ref="K48:K91" si="27">IF(E48=0,"NA",J48/E48)</f>
        <v>-296.53028675603827</v>
      </c>
      <c r="L48" s="58">
        <f t="shared" ref="L48:L91" si="28">IF(E48=0,"NA",(  ( F48 - (E48/$L$6)) / (E48/$L$6)))</f>
        <v>14.66870080301652</v>
      </c>
      <c r="M48" s="58">
        <f t="shared" ref="M48:M91" si="29">IF(E48=0,"NA",(  ( G48 - ($M$6*(E48/12))) / ($M$6*(E48/12))))</f>
        <v>296.53028675603827</v>
      </c>
      <c r="R48" s="54"/>
      <c r="S48" s="54"/>
      <c r="T48" s="54"/>
      <c r="U48" s="54"/>
      <c r="V48" s="54"/>
    </row>
    <row r="49" spans="2:22" s="51" customFormat="1" x14ac:dyDescent="0.2">
      <c r="B49" s="51" t="s">
        <v>104</v>
      </c>
      <c r="C49" s="51" t="s">
        <v>103</v>
      </c>
      <c r="D49" s="57">
        <v>0</v>
      </c>
      <c r="E49" s="57">
        <v>0</v>
      </c>
      <c r="F49" s="57">
        <v>17162.52</v>
      </c>
      <c r="G49" s="57">
        <v>309054.89</v>
      </c>
      <c r="H49" s="57">
        <v>0</v>
      </c>
      <c r="I49" s="57">
        <f t="shared" si="25"/>
        <v>309054.89</v>
      </c>
      <c r="J49" s="57">
        <f t="shared" si="26"/>
        <v>-309054.89</v>
      </c>
      <c r="K49" s="58" t="str">
        <f t="shared" si="27"/>
        <v>NA</v>
      </c>
      <c r="L49" s="58" t="str">
        <f t="shared" si="28"/>
        <v>NA</v>
      </c>
      <c r="M49" s="58" t="str">
        <f t="shared" si="29"/>
        <v>NA</v>
      </c>
      <c r="R49" s="54"/>
      <c r="S49" s="54"/>
      <c r="T49" s="54"/>
      <c r="U49" s="54"/>
      <c r="V49" s="54"/>
    </row>
    <row r="50" spans="2:22" s="51" customFormat="1" x14ac:dyDescent="0.2">
      <c r="B50" s="51" t="s">
        <v>105</v>
      </c>
      <c r="C50" s="51" t="s">
        <v>106</v>
      </c>
      <c r="D50" s="57">
        <v>0</v>
      </c>
      <c r="E50" s="57">
        <v>324107.40000000002</v>
      </c>
      <c r="F50" s="57">
        <v>-45415.76</v>
      </c>
      <c r="G50" s="57">
        <v>698981.77</v>
      </c>
      <c r="H50" s="57">
        <v>0</v>
      </c>
      <c r="I50" s="57">
        <f t="shared" si="25"/>
        <v>698981.77</v>
      </c>
      <c r="J50" s="57">
        <f t="shared" si="26"/>
        <v>-374874.37</v>
      </c>
      <c r="K50" s="58">
        <f t="shared" si="27"/>
        <v>-1.1566362569938236</v>
      </c>
      <c r="L50" s="58">
        <f t="shared" si="28"/>
        <v>-1.1401256497074734</v>
      </c>
      <c r="M50" s="58">
        <f t="shared" si="29"/>
        <v>1.1566362569938236</v>
      </c>
      <c r="R50" s="54"/>
      <c r="S50" s="54"/>
      <c r="T50" s="54"/>
      <c r="U50" s="54"/>
      <c r="V50" s="54"/>
    </row>
    <row r="51" spans="2:22" s="51" customFormat="1" x14ac:dyDescent="0.2">
      <c r="B51" s="51" t="s">
        <v>107</v>
      </c>
      <c r="C51" s="51" t="s">
        <v>108</v>
      </c>
      <c r="D51" s="57">
        <v>0</v>
      </c>
      <c r="E51" s="57">
        <v>0</v>
      </c>
      <c r="F51" s="57">
        <v>0</v>
      </c>
      <c r="G51" s="57">
        <v>84150.63</v>
      </c>
      <c r="H51" s="57">
        <v>0</v>
      </c>
      <c r="I51" s="57">
        <f t="shared" si="25"/>
        <v>84150.63</v>
      </c>
      <c r="J51" s="57">
        <f t="shared" si="26"/>
        <v>-84150.63</v>
      </c>
      <c r="K51" s="58" t="str">
        <f t="shared" si="27"/>
        <v>NA</v>
      </c>
      <c r="L51" s="58" t="str">
        <f t="shared" si="28"/>
        <v>NA</v>
      </c>
      <c r="M51" s="58" t="str">
        <f t="shared" si="29"/>
        <v>NA</v>
      </c>
      <c r="R51" s="54"/>
      <c r="S51" s="54"/>
      <c r="T51" s="54"/>
      <c r="U51" s="54"/>
      <c r="V51" s="54"/>
    </row>
    <row r="52" spans="2:22" s="51" customFormat="1" x14ac:dyDescent="0.2">
      <c r="B52" s="51" t="s">
        <v>109</v>
      </c>
      <c r="C52" s="51" t="s">
        <v>110</v>
      </c>
      <c r="D52" s="57">
        <v>0</v>
      </c>
      <c r="E52" s="57">
        <v>20185</v>
      </c>
      <c r="F52" s="57">
        <v>20185</v>
      </c>
      <c r="G52" s="57">
        <v>20185</v>
      </c>
      <c r="H52" s="57">
        <v>0</v>
      </c>
      <c r="I52" s="57">
        <f t="shared" si="25"/>
        <v>20185</v>
      </c>
      <c r="J52" s="57">
        <f t="shared" si="26"/>
        <v>0</v>
      </c>
      <c r="K52" s="58">
        <f t="shared" si="27"/>
        <v>0</v>
      </c>
      <c r="L52" s="58">
        <f t="shared" si="28"/>
        <v>0</v>
      </c>
      <c r="M52" s="58">
        <f t="shared" si="29"/>
        <v>0</v>
      </c>
      <c r="R52" s="54"/>
      <c r="S52" s="54"/>
      <c r="T52" s="54"/>
      <c r="U52" s="54"/>
      <c r="V52" s="54"/>
    </row>
    <row r="53" spans="2:22" s="51" customFormat="1" x14ac:dyDescent="0.2">
      <c r="B53" s="51" t="s">
        <v>111</v>
      </c>
      <c r="C53" s="51" t="s">
        <v>112</v>
      </c>
      <c r="D53" s="57">
        <v>33072174.259999994</v>
      </c>
      <c r="E53" s="57">
        <v>32844148.209999993</v>
      </c>
      <c r="F53" s="57">
        <v>2789782.9499999993</v>
      </c>
      <c r="G53" s="57">
        <v>28293725.509999998</v>
      </c>
      <c r="H53" s="57">
        <v>0</v>
      </c>
      <c r="I53" s="57">
        <f t="shared" si="25"/>
        <v>28293725.509999998</v>
      </c>
      <c r="J53" s="57">
        <f t="shared" si="26"/>
        <v>4550422.6999999955</v>
      </c>
      <c r="K53" s="58">
        <f t="shared" si="27"/>
        <v>0.13854591907530539</v>
      </c>
      <c r="L53" s="58">
        <f t="shared" si="28"/>
        <v>-0.91505996952143209</v>
      </c>
      <c r="M53" s="58">
        <f t="shared" si="29"/>
        <v>-0.13854591907530539</v>
      </c>
      <c r="R53" s="54"/>
      <c r="S53" s="54"/>
      <c r="T53" s="54"/>
      <c r="U53" s="54"/>
      <c r="V53" s="54"/>
    </row>
    <row r="54" spans="2:22" s="51" customFormat="1" x14ac:dyDescent="0.2">
      <c r="B54" s="51" t="s">
        <v>113</v>
      </c>
      <c r="C54" s="51" t="s">
        <v>114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f t="shared" si="25"/>
        <v>0</v>
      </c>
      <c r="J54" s="57">
        <f t="shared" si="26"/>
        <v>0</v>
      </c>
      <c r="K54" s="58" t="str">
        <f t="shared" si="27"/>
        <v>NA</v>
      </c>
      <c r="L54" s="58" t="str">
        <f t="shared" si="28"/>
        <v>NA</v>
      </c>
      <c r="M54" s="58" t="str">
        <f t="shared" si="29"/>
        <v>NA</v>
      </c>
      <c r="R54" s="54"/>
      <c r="S54" s="54"/>
      <c r="T54" s="54"/>
      <c r="U54" s="54"/>
      <c r="V54" s="54"/>
    </row>
    <row r="55" spans="2:22" s="51" customFormat="1" x14ac:dyDescent="0.2">
      <c r="B55" s="51" t="s">
        <v>115</v>
      </c>
      <c r="C55" s="51" t="s">
        <v>116</v>
      </c>
      <c r="D55" s="57">
        <v>27584428.190000013</v>
      </c>
      <c r="E55" s="57">
        <v>27105194.590000011</v>
      </c>
      <c r="F55" s="57">
        <v>1822535.97</v>
      </c>
      <c r="G55" s="57">
        <v>19984861.759999998</v>
      </c>
      <c r="H55" s="57">
        <v>0</v>
      </c>
      <c r="I55" s="57">
        <f t="shared" si="25"/>
        <v>19984861.759999998</v>
      </c>
      <c r="J55" s="57">
        <f t="shared" si="26"/>
        <v>7120332.8300000131</v>
      </c>
      <c r="K55" s="58">
        <f t="shared" si="27"/>
        <v>0.26269255534608615</v>
      </c>
      <c r="L55" s="58">
        <f t="shared" si="28"/>
        <v>-0.93276063877909254</v>
      </c>
      <c r="M55" s="58">
        <f t="shared" si="29"/>
        <v>-0.26269255534608615</v>
      </c>
      <c r="R55" s="54"/>
      <c r="S55" s="54"/>
      <c r="T55" s="54"/>
      <c r="U55" s="54"/>
      <c r="V55" s="54"/>
    </row>
    <row r="56" spans="2:22" s="51" customFormat="1" x14ac:dyDescent="0.2">
      <c r="B56" s="51" t="s">
        <v>117</v>
      </c>
      <c r="C56" s="51" t="s">
        <v>118</v>
      </c>
      <c r="D56" s="57">
        <v>0</v>
      </c>
      <c r="E56" s="57">
        <v>0</v>
      </c>
      <c r="F56" s="57">
        <v>9438.4599999999991</v>
      </c>
      <c r="G56" s="57">
        <v>9438.4599999999991</v>
      </c>
      <c r="H56" s="57">
        <v>0</v>
      </c>
      <c r="I56" s="57">
        <f t="shared" si="25"/>
        <v>9438.4599999999991</v>
      </c>
      <c r="J56" s="57">
        <f t="shared" si="26"/>
        <v>-9438.4599999999991</v>
      </c>
      <c r="K56" s="58" t="str">
        <f t="shared" si="27"/>
        <v>NA</v>
      </c>
      <c r="L56" s="58" t="str">
        <f t="shared" si="28"/>
        <v>NA</v>
      </c>
      <c r="M56" s="58" t="str">
        <f t="shared" si="29"/>
        <v>NA</v>
      </c>
      <c r="R56" s="54"/>
      <c r="S56" s="54"/>
      <c r="T56" s="54"/>
      <c r="U56" s="54"/>
      <c r="V56" s="54"/>
    </row>
    <row r="57" spans="2:22" s="51" customFormat="1" x14ac:dyDescent="0.2">
      <c r="B57" s="51" t="s">
        <v>119</v>
      </c>
      <c r="C57" s="51" t="s">
        <v>120</v>
      </c>
      <c r="D57" s="57">
        <v>238320.26</v>
      </c>
      <c r="E57" s="57">
        <v>238320.26</v>
      </c>
      <c r="F57" s="57">
        <v>14446.080000000002</v>
      </c>
      <c r="G57" s="57">
        <v>144460.79999999999</v>
      </c>
      <c r="H57" s="57">
        <v>0</v>
      </c>
      <c r="I57" s="57">
        <f t="shared" si="25"/>
        <v>144460.79999999999</v>
      </c>
      <c r="J57" s="57">
        <f t="shared" si="26"/>
        <v>93859.460000000021</v>
      </c>
      <c r="K57" s="58">
        <f t="shared" si="27"/>
        <v>0.3938375193111992</v>
      </c>
      <c r="L57" s="58">
        <f t="shared" si="28"/>
        <v>-0.93938375193111989</v>
      </c>
      <c r="M57" s="58">
        <f t="shared" si="29"/>
        <v>-0.3938375193111992</v>
      </c>
      <c r="R57" s="54"/>
      <c r="S57" s="54"/>
      <c r="T57" s="54"/>
      <c r="U57" s="54"/>
      <c r="V57" s="54"/>
    </row>
    <row r="58" spans="2:22" s="51" customFormat="1" x14ac:dyDescent="0.2">
      <c r="B58" s="51" t="s">
        <v>121</v>
      </c>
      <c r="C58" s="51" t="s">
        <v>122</v>
      </c>
      <c r="D58" s="57">
        <v>146094</v>
      </c>
      <c r="E58" s="57">
        <v>146094</v>
      </c>
      <c r="F58" s="57">
        <v>6463.34</v>
      </c>
      <c r="G58" s="57">
        <v>64633.399999999994</v>
      </c>
      <c r="H58" s="57">
        <v>0</v>
      </c>
      <c r="I58" s="57">
        <f t="shared" si="25"/>
        <v>64633.399999999994</v>
      </c>
      <c r="J58" s="57">
        <f t="shared" si="26"/>
        <v>81460.600000000006</v>
      </c>
      <c r="K58" s="58">
        <f t="shared" si="27"/>
        <v>0.55759031856202179</v>
      </c>
      <c r="L58" s="58">
        <f t="shared" si="28"/>
        <v>-0.95575903185620215</v>
      </c>
      <c r="M58" s="58">
        <f t="shared" si="29"/>
        <v>-0.55759031856202179</v>
      </c>
      <c r="R58" s="54"/>
      <c r="S58" s="54"/>
      <c r="T58" s="54"/>
      <c r="U58" s="54"/>
      <c r="V58" s="54"/>
    </row>
    <row r="59" spans="2:22" s="51" customFormat="1" x14ac:dyDescent="0.2">
      <c r="B59" s="51" t="s">
        <v>123</v>
      </c>
      <c r="C59" s="51" t="s">
        <v>124</v>
      </c>
      <c r="D59" s="57">
        <v>8158637.9799999995</v>
      </c>
      <c r="E59" s="57">
        <v>7132950.0700000003</v>
      </c>
      <c r="F59" s="57">
        <v>597802.2699999999</v>
      </c>
      <c r="G59" s="57">
        <v>6002201.8300000001</v>
      </c>
      <c r="H59" s="57">
        <v>0</v>
      </c>
      <c r="I59" s="57">
        <f t="shared" si="25"/>
        <v>6002201.8300000001</v>
      </c>
      <c r="J59" s="57">
        <f t="shared" si="26"/>
        <v>1130748.2400000002</v>
      </c>
      <c r="K59" s="58">
        <f t="shared" si="27"/>
        <v>0.1585246257023078</v>
      </c>
      <c r="L59" s="58">
        <f t="shared" si="28"/>
        <v>-0.91619144054936597</v>
      </c>
      <c r="M59" s="58">
        <f t="shared" si="29"/>
        <v>-0.1585246257023078</v>
      </c>
      <c r="R59" s="54"/>
      <c r="S59" s="54"/>
      <c r="T59" s="54"/>
      <c r="U59" s="54"/>
      <c r="V59" s="54"/>
    </row>
    <row r="60" spans="2:22" s="51" customFormat="1" x14ac:dyDescent="0.2">
      <c r="B60" s="51" t="s">
        <v>125</v>
      </c>
      <c r="C60" s="51" t="s">
        <v>126</v>
      </c>
      <c r="D60" s="57">
        <v>79287</v>
      </c>
      <c r="E60" s="57">
        <v>79287</v>
      </c>
      <c r="F60" s="57">
        <v>4484.2</v>
      </c>
      <c r="G60" s="57">
        <v>47084.1</v>
      </c>
      <c r="H60" s="57">
        <v>0</v>
      </c>
      <c r="I60" s="57">
        <f t="shared" si="25"/>
        <v>47084.1</v>
      </c>
      <c r="J60" s="57">
        <f t="shared" si="26"/>
        <v>32202.9</v>
      </c>
      <c r="K60" s="58">
        <f t="shared" si="27"/>
        <v>0.40615611638730187</v>
      </c>
      <c r="L60" s="58">
        <f t="shared" si="28"/>
        <v>-0.94344343965593358</v>
      </c>
      <c r="M60" s="58">
        <f t="shared" si="29"/>
        <v>-0.40615611638730187</v>
      </c>
      <c r="R60" s="54"/>
      <c r="S60" s="54"/>
      <c r="T60" s="54"/>
      <c r="U60" s="54"/>
      <c r="V60" s="54"/>
    </row>
    <row r="61" spans="2:22" s="51" customFormat="1" x14ac:dyDescent="0.2">
      <c r="B61" s="51" t="s">
        <v>127</v>
      </c>
      <c r="C61" s="51" t="s">
        <v>128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f t="shared" si="25"/>
        <v>0</v>
      </c>
      <c r="J61" s="57">
        <f t="shared" si="26"/>
        <v>0</v>
      </c>
      <c r="K61" s="58" t="str">
        <f t="shared" si="27"/>
        <v>NA</v>
      </c>
      <c r="L61" s="58" t="str">
        <f t="shared" si="28"/>
        <v>NA</v>
      </c>
      <c r="M61" s="58" t="str">
        <f t="shared" si="29"/>
        <v>NA</v>
      </c>
      <c r="R61" s="54"/>
      <c r="S61" s="54"/>
      <c r="T61" s="54"/>
      <c r="U61" s="54"/>
      <c r="V61" s="54"/>
    </row>
    <row r="62" spans="2:22" s="51" customFormat="1" x14ac:dyDescent="0.2">
      <c r="B62" s="51" t="s">
        <v>129</v>
      </c>
      <c r="C62" s="51" t="s">
        <v>130</v>
      </c>
      <c r="D62" s="57"/>
      <c r="E62" s="57"/>
      <c r="F62" s="57">
        <v>0</v>
      </c>
      <c r="G62" s="57">
        <v>0</v>
      </c>
      <c r="H62" s="57">
        <v>0</v>
      </c>
      <c r="I62" s="57">
        <f t="shared" si="25"/>
        <v>0</v>
      </c>
      <c r="J62" s="57">
        <f t="shared" si="26"/>
        <v>0</v>
      </c>
      <c r="K62" s="58" t="str">
        <f t="shared" si="27"/>
        <v>NA</v>
      </c>
      <c r="L62" s="58" t="str">
        <f t="shared" si="28"/>
        <v>NA</v>
      </c>
      <c r="M62" s="58" t="str">
        <f t="shared" si="29"/>
        <v>NA</v>
      </c>
      <c r="R62" s="54"/>
      <c r="S62" s="54"/>
      <c r="T62" s="54"/>
      <c r="U62" s="54"/>
      <c r="V62" s="54"/>
    </row>
    <row r="63" spans="2:22" s="51" customFormat="1" x14ac:dyDescent="0.2">
      <c r="B63" s="51" t="s">
        <v>131</v>
      </c>
      <c r="C63" s="51" t="s">
        <v>132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f t="shared" si="25"/>
        <v>0</v>
      </c>
      <c r="J63" s="57">
        <f t="shared" si="26"/>
        <v>0</v>
      </c>
      <c r="K63" s="58" t="str">
        <f t="shared" si="27"/>
        <v>NA</v>
      </c>
      <c r="L63" s="58" t="str">
        <f t="shared" si="28"/>
        <v>NA</v>
      </c>
      <c r="M63" s="58" t="str">
        <f t="shared" si="29"/>
        <v>NA</v>
      </c>
      <c r="R63" s="54"/>
      <c r="S63" s="54"/>
      <c r="T63" s="54"/>
      <c r="U63" s="54"/>
      <c r="V63" s="54"/>
    </row>
    <row r="64" spans="2:22" s="51" customFormat="1" x14ac:dyDescent="0.2">
      <c r="B64" s="51" t="s">
        <v>133</v>
      </c>
      <c r="C64" s="51" t="s">
        <v>134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f t="shared" si="25"/>
        <v>0</v>
      </c>
      <c r="J64" s="57">
        <f t="shared" si="26"/>
        <v>0</v>
      </c>
      <c r="K64" s="58" t="str">
        <f t="shared" si="27"/>
        <v>NA</v>
      </c>
      <c r="L64" s="58" t="str">
        <f t="shared" si="28"/>
        <v>NA</v>
      </c>
      <c r="M64" s="58" t="str">
        <f t="shared" si="29"/>
        <v>NA</v>
      </c>
      <c r="R64" s="54"/>
      <c r="S64" s="54"/>
      <c r="T64" s="54"/>
      <c r="U64" s="54"/>
      <c r="V64" s="54"/>
    </row>
    <row r="65" spans="2:22" s="51" customFormat="1" x14ac:dyDescent="0.2">
      <c r="B65" s="51" t="s">
        <v>135</v>
      </c>
      <c r="C65" s="51" t="s">
        <v>136</v>
      </c>
      <c r="D65" s="57">
        <v>-29503101.789999999</v>
      </c>
      <c r="E65" s="57">
        <v>-29496201.789999999</v>
      </c>
      <c r="F65" s="57">
        <v>1147.5</v>
      </c>
      <c r="G65" s="57">
        <v>63494.879999999997</v>
      </c>
      <c r="H65" s="57">
        <v>0</v>
      </c>
      <c r="I65" s="57">
        <f t="shared" si="25"/>
        <v>63494.879999999997</v>
      </c>
      <c r="J65" s="57">
        <f t="shared" si="26"/>
        <v>-29559696.669999998</v>
      </c>
      <c r="K65" s="58">
        <f t="shared" si="27"/>
        <v>1.0021526459729309</v>
      </c>
      <c r="L65" s="58">
        <f t="shared" si="28"/>
        <v>-1.0000389033139985</v>
      </c>
      <c r="M65" s="58">
        <f t="shared" si="29"/>
        <v>-1.0021526459729309</v>
      </c>
      <c r="R65" s="54"/>
      <c r="S65" s="54"/>
      <c r="T65" s="54"/>
      <c r="U65" s="54"/>
      <c r="V65" s="54"/>
    </row>
    <row r="66" spans="2:22" s="51" customFormat="1" x14ac:dyDescent="0.2">
      <c r="B66" s="51" t="s">
        <v>137</v>
      </c>
      <c r="C66" s="51" t="s">
        <v>138</v>
      </c>
      <c r="D66" s="57">
        <v>575000</v>
      </c>
      <c r="E66" s="57">
        <v>751885.7</v>
      </c>
      <c r="F66" s="57">
        <v>0</v>
      </c>
      <c r="G66" s="57">
        <v>111807.08</v>
      </c>
      <c r="H66" s="57">
        <v>0</v>
      </c>
      <c r="I66" s="57">
        <f t="shared" si="25"/>
        <v>111807.08</v>
      </c>
      <c r="J66" s="57">
        <f t="shared" si="26"/>
        <v>640078.62</v>
      </c>
      <c r="K66" s="58">
        <f t="shared" si="27"/>
        <v>0.85129777039249455</v>
      </c>
      <c r="L66" s="58">
        <f t="shared" si="28"/>
        <v>-1</v>
      </c>
      <c r="M66" s="58">
        <f t="shared" si="29"/>
        <v>-0.85129777039249455</v>
      </c>
      <c r="R66" s="54"/>
      <c r="S66" s="54"/>
      <c r="T66" s="54"/>
      <c r="U66" s="54"/>
      <c r="V66" s="54"/>
    </row>
    <row r="67" spans="2:22" s="51" customFormat="1" x14ac:dyDescent="0.2">
      <c r="B67" s="51" t="s">
        <v>139</v>
      </c>
      <c r="C67" s="51" t="s">
        <v>140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f t="shared" si="25"/>
        <v>0</v>
      </c>
      <c r="J67" s="57">
        <f t="shared" si="26"/>
        <v>0</v>
      </c>
      <c r="K67" s="58" t="str">
        <f t="shared" si="27"/>
        <v>NA</v>
      </c>
      <c r="L67" s="58" t="str">
        <f t="shared" si="28"/>
        <v>NA</v>
      </c>
      <c r="M67" s="58" t="str">
        <f t="shared" si="29"/>
        <v>NA</v>
      </c>
      <c r="R67" s="54"/>
      <c r="S67" s="54"/>
      <c r="T67" s="54"/>
      <c r="U67" s="54"/>
      <c r="V67" s="54"/>
    </row>
    <row r="68" spans="2:22" s="51" customFormat="1" x14ac:dyDescent="0.2">
      <c r="B68" s="51" t="s">
        <v>141</v>
      </c>
      <c r="C68" s="51" t="s">
        <v>142</v>
      </c>
      <c r="D68" s="57">
        <v>74940781.129999995</v>
      </c>
      <c r="E68" s="57">
        <v>74873556.469999999</v>
      </c>
      <c r="F68" s="57">
        <v>8981767.3400000036</v>
      </c>
      <c r="G68" s="57">
        <v>72831954.749999955</v>
      </c>
      <c r="H68" s="57">
        <v>0</v>
      </c>
      <c r="I68" s="57">
        <f t="shared" si="25"/>
        <v>72831954.749999955</v>
      </c>
      <c r="J68" s="57">
        <f t="shared" si="26"/>
        <v>2041601.7200000435</v>
      </c>
      <c r="K68" s="58">
        <f t="shared" si="27"/>
        <v>2.7267326627099159E-2</v>
      </c>
      <c r="L68" s="58">
        <f t="shared" si="28"/>
        <v>-0.88004086137408499</v>
      </c>
      <c r="M68" s="58">
        <f t="shared" si="29"/>
        <v>-2.7267326627099159E-2</v>
      </c>
      <c r="R68" s="54"/>
      <c r="S68" s="54"/>
      <c r="T68" s="54"/>
      <c r="U68" s="54"/>
      <c r="V68" s="54"/>
    </row>
    <row r="69" spans="2:22" s="51" customFormat="1" x14ac:dyDescent="0.2">
      <c r="B69" s="51" t="s">
        <v>143</v>
      </c>
      <c r="C69" s="51" t="s">
        <v>144</v>
      </c>
      <c r="D69" s="57">
        <v>89833422.180000052</v>
      </c>
      <c r="E69" s="57">
        <v>89384469.070000023</v>
      </c>
      <c r="F69" s="57">
        <v>7188218.9000000143</v>
      </c>
      <c r="G69" s="57">
        <v>73305096.320000067</v>
      </c>
      <c r="H69" s="57">
        <v>0</v>
      </c>
      <c r="I69" s="57">
        <f t="shared" si="25"/>
        <v>73305096.320000067</v>
      </c>
      <c r="J69" s="57">
        <f t="shared" si="26"/>
        <v>16079372.749999955</v>
      </c>
      <c r="K69" s="58">
        <f t="shared" si="27"/>
        <v>0.17989000681323788</v>
      </c>
      <c r="L69" s="58">
        <f t="shared" si="28"/>
        <v>-0.9195808961580263</v>
      </c>
      <c r="M69" s="58">
        <f t="shared" si="29"/>
        <v>-0.17989000681323788</v>
      </c>
      <c r="R69" s="54"/>
      <c r="S69" s="54"/>
      <c r="T69" s="54"/>
      <c r="U69" s="54"/>
      <c r="V69" s="54"/>
    </row>
    <row r="70" spans="2:22" s="51" customFormat="1" x14ac:dyDescent="0.2">
      <c r="B70" s="51" t="s">
        <v>145</v>
      </c>
      <c r="C70" s="51" t="s">
        <v>146</v>
      </c>
      <c r="D70" s="57">
        <v>40350</v>
      </c>
      <c r="E70" s="57">
        <v>40350</v>
      </c>
      <c r="F70" s="57">
        <v>0</v>
      </c>
      <c r="G70" s="57">
        <v>63441.47</v>
      </c>
      <c r="H70" s="57">
        <v>0</v>
      </c>
      <c r="I70" s="57">
        <f t="shared" si="25"/>
        <v>63441.47</v>
      </c>
      <c r="J70" s="57">
        <f t="shared" si="26"/>
        <v>-23091.47</v>
      </c>
      <c r="K70" s="58">
        <f t="shared" si="27"/>
        <v>-0.57227930607187116</v>
      </c>
      <c r="L70" s="58">
        <f t="shared" si="28"/>
        <v>-1</v>
      </c>
      <c r="M70" s="58">
        <f t="shared" si="29"/>
        <v>0.57227930607187116</v>
      </c>
      <c r="R70" s="54"/>
      <c r="S70" s="54"/>
      <c r="T70" s="54"/>
      <c r="U70" s="54"/>
      <c r="V70" s="54"/>
    </row>
    <row r="71" spans="2:22" s="51" customFormat="1" x14ac:dyDescent="0.2">
      <c r="B71" s="51" t="s">
        <v>147</v>
      </c>
      <c r="C71" s="51" t="s">
        <v>148</v>
      </c>
      <c r="D71" s="57">
        <v>9245000</v>
      </c>
      <c r="E71" s="57">
        <v>9095000</v>
      </c>
      <c r="F71" s="57">
        <v>823570.56</v>
      </c>
      <c r="G71" s="57">
        <v>7306342.3799999999</v>
      </c>
      <c r="H71" s="57">
        <v>40046.18</v>
      </c>
      <c r="I71" s="57">
        <f t="shared" si="25"/>
        <v>7346388.5599999996</v>
      </c>
      <c r="J71" s="57">
        <f t="shared" si="26"/>
        <v>1748611.4400000004</v>
      </c>
      <c r="K71" s="58">
        <f t="shared" si="27"/>
        <v>0.19226074106652011</v>
      </c>
      <c r="L71" s="58">
        <f t="shared" si="28"/>
        <v>-0.9094479868059373</v>
      </c>
      <c r="M71" s="58">
        <f t="shared" si="29"/>
        <v>-0.19666383947223751</v>
      </c>
      <c r="R71" s="54"/>
      <c r="S71" s="54"/>
      <c r="T71" s="54"/>
      <c r="U71" s="54"/>
      <c r="V71" s="54"/>
    </row>
    <row r="72" spans="2:22" s="51" customFormat="1" x14ac:dyDescent="0.2">
      <c r="B72" s="51" t="s">
        <v>149</v>
      </c>
      <c r="C72" s="51" t="s">
        <v>150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f t="shared" si="25"/>
        <v>0</v>
      </c>
      <c r="J72" s="57">
        <f t="shared" si="26"/>
        <v>0</v>
      </c>
      <c r="K72" s="58" t="str">
        <f t="shared" si="27"/>
        <v>NA</v>
      </c>
      <c r="L72" s="58" t="str">
        <f t="shared" si="28"/>
        <v>NA</v>
      </c>
      <c r="M72" s="58" t="str">
        <f t="shared" si="29"/>
        <v>NA</v>
      </c>
      <c r="R72" s="54"/>
      <c r="S72" s="54"/>
      <c r="T72" s="54"/>
      <c r="U72" s="54"/>
      <c r="V72" s="54"/>
    </row>
    <row r="73" spans="2:22" s="51" customFormat="1" x14ac:dyDescent="0.2">
      <c r="B73" s="51" t="s">
        <v>151</v>
      </c>
      <c r="C73" s="51" t="s">
        <v>152</v>
      </c>
      <c r="D73" s="57">
        <v>62000</v>
      </c>
      <c r="E73" s="57">
        <v>62000</v>
      </c>
      <c r="F73" s="57">
        <v>0</v>
      </c>
      <c r="G73" s="57">
        <v>0</v>
      </c>
      <c r="H73" s="57">
        <v>0</v>
      </c>
      <c r="I73" s="57">
        <f t="shared" si="25"/>
        <v>0</v>
      </c>
      <c r="J73" s="57">
        <f t="shared" si="26"/>
        <v>62000</v>
      </c>
      <c r="K73" s="58">
        <f t="shared" si="27"/>
        <v>1</v>
      </c>
      <c r="L73" s="58">
        <f t="shared" si="28"/>
        <v>-1</v>
      </c>
      <c r="M73" s="58">
        <f t="shared" si="29"/>
        <v>-1</v>
      </c>
      <c r="R73" s="54"/>
      <c r="S73" s="54"/>
      <c r="T73" s="54"/>
      <c r="U73" s="54"/>
      <c r="V73" s="54"/>
    </row>
    <row r="74" spans="2:22" s="51" customFormat="1" x14ac:dyDescent="0.2">
      <c r="B74" s="51" t="s">
        <v>153</v>
      </c>
      <c r="C74" s="51" t="s">
        <v>154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f t="shared" si="25"/>
        <v>0</v>
      </c>
      <c r="J74" s="57">
        <f t="shared" si="26"/>
        <v>0</v>
      </c>
      <c r="K74" s="58" t="str">
        <f t="shared" si="27"/>
        <v>NA</v>
      </c>
      <c r="L74" s="58" t="str">
        <f t="shared" si="28"/>
        <v>NA</v>
      </c>
      <c r="M74" s="58" t="str">
        <f t="shared" si="29"/>
        <v>NA</v>
      </c>
      <c r="R74" s="54"/>
      <c r="S74" s="54"/>
      <c r="T74" s="54"/>
      <c r="U74" s="54"/>
      <c r="V74" s="54"/>
    </row>
    <row r="75" spans="2:22" s="51" customFormat="1" x14ac:dyDescent="0.2">
      <c r="B75" s="51" t="s">
        <v>155</v>
      </c>
      <c r="C75" s="51" t="s">
        <v>156</v>
      </c>
      <c r="D75" s="57">
        <v>18101019.289999992</v>
      </c>
      <c r="E75" s="57">
        <v>18095133.739999991</v>
      </c>
      <c r="F75" s="57">
        <v>5865822.2299999958</v>
      </c>
      <c r="G75" s="57">
        <v>53668128.340000033</v>
      </c>
      <c r="H75" s="57">
        <v>0</v>
      </c>
      <c r="I75" s="57">
        <f t="shared" si="25"/>
        <v>53668128.340000033</v>
      </c>
      <c r="J75" s="57">
        <f t="shared" si="26"/>
        <v>-35572994.600000039</v>
      </c>
      <c r="K75" s="58">
        <f t="shared" si="27"/>
        <v>-1.9658873546407984</v>
      </c>
      <c r="L75" s="58">
        <f t="shared" si="28"/>
        <v>-0.67583427045729039</v>
      </c>
      <c r="M75" s="58">
        <f t="shared" si="29"/>
        <v>1.9658873546407984</v>
      </c>
      <c r="R75" s="54"/>
      <c r="S75" s="54"/>
      <c r="T75" s="54"/>
      <c r="U75" s="54"/>
      <c r="V75" s="54"/>
    </row>
    <row r="76" spans="2:22" s="51" customFormat="1" x14ac:dyDescent="0.2">
      <c r="B76" s="51" t="s">
        <v>157</v>
      </c>
      <c r="C76" s="51" t="s">
        <v>158</v>
      </c>
      <c r="D76" s="57">
        <v>16571107.199999999</v>
      </c>
      <c r="E76" s="57">
        <v>11171227.530000001</v>
      </c>
      <c r="F76" s="57">
        <v>1275945.8700000001</v>
      </c>
      <c r="G76" s="57">
        <v>6569500.5000000009</v>
      </c>
      <c r="H76" s="57">
        <v>654769.66999999993</v>
      </c>
      <c r="I76" s="57">
        <f t="shared" si="25"/>
        <v>7224270.1700000009</v>
      </c>
      <c r="J76" s="57">
        <f t="shared" si="26"/>
        <v>3946957.3600000003</v>
      </c>
      <c r="K76" s="58">
        <f t="shared" si="27"/>
        <v>0.35331456184206822</v>
      </c>
      <c r="L76" s="58">
        <f t="shared" si="28"/>
        <v>-0.88578284109123318</v>
      </c>
      <c r="M76" s="58">
        <f t="shared" si="29"/>
        <v>-0.41192671240847961</v>
      </c>
      <c r="R76" s="54"/>
      <c r="S76" s="54"/>
      <c r="T76" s="54"/>
      <c r="U76" s="54"/>
      <c r="V76" s="54"/>
    </row>
    <row r="77" spans="2:22" s="51" customFormat="1" x14ac:dyDescent="0.2">
      <c r="B77" s="51" t="s">
        <v>159</v>
      </c>
      <c r="C77" s="51" t="s">
        <v>160</v>
      </c>
      <c r="D77" s="57">
        <v>1994071.89</v>
      </c>
      <c r="E77" s="57">
        <v>1994071.89</v>
      </c>
      <c r="F77" s="57">
        <v>5278.66</v>
      </c>
      <c r="G77" s="57">
        <v>1465393.67</v>
      </c>
      <c r="H77" s="57">
        <v>0</v>
      </c>
      <c r="I77" s="57">
        <f t="shared" si="25"/>
        <v>1465393.67</v>
      </c>
      <c r="J77" s="57">
        <f t="shared" si="26"/>
        <v>528678.22</v>
      </c>
      <c r="K77" s="58">
        <f t="shared" si="27"/>
        <v>0.26512495494833938</v>
      </c>
      <c r="L77" s="58">
        <f t="shared" si="28"/>
        <v>-0.99735282362362576</v>
      </c>
      <c r="M77" s="58">
        <f t="shared" si="29"/>
        <v>-0.26512495494833949</v>
      </c>
      <c r="R77" s="54"/>
      <c r="S77" s="54"/>
      <c r="T77" s="54"/>
      <c r="U77" s="54"/>
      <c r="V77" s="54"/>
    </row>
    <row r="78" spans="2:22" s="51" customFormat="1" x14ac:dyDescent="0.2">
      <c r="B78" s="51" t="s">
        <v>161</v>
      </c>
      <c r="C78" s="51" t="s">
        <v>162</v>
      </c>
      <c r="D78" s="57">
        <v>35000</v>
      </c>
      <c r="E78" s="57">
        <v>35000</v>
      </c>
      <c r="F78" s="57">
        <v>0</v>
      </c>
      <c r="G78" s="57">
        <v>99.98</v>
      </c>
      <c r="H78" s="57">
        <v>0</v>
      </c>
      <c r="I78" s="57">
        <f t="shared" si="25"/>
        <v>99.98</v>
      </c>
      <c r="J78" s="57">
        <f t="shared" si="26"/>
        <v>34900.019999999997</v>
      </c>
      <c r="K78" s="58">
        <f t="shared" si="27"/>
        <v>0.99714342857142846</v>
      </c>
      <c r="L78" s="58">
        <f t="shared" si="28"/>
        <v>-1</v>
      </c>
      <c r="M78" s="58">
        <f t="shared" si="29"/>
        <v>-0.99714342857142846</v>
      </c>
      <c r="R78" s="54"/>
      <c r="S78" s="54"/>
      <c r="T78" s="54"/>
      <c r="U78" s="54"/>
      <c r="V78" s="54"/>
    </row>
    <row r="79" spans="2:22" s="51" customFormat="1" x14ac:dyDescent="0.2">
      <c r="B79" s="51" t="s">
        <v>163</v>
      </c>
      <c r="C79" s="51" t="s">
        <v>164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f t="shared" si="25"/>
        <v>0</v>
      </c>
      <c r="J79" s="57">
        <f t="shared" si="26"/>
        <v>0</v>
      </c>
      <c r="K79" s="58" t="str">
        <f t="shared" si="27"/>
        <v>NA</v>
      </c>
      <c r="L79" s="58" t="str">
        <f t="shared" si="28"/>
        <v>NA</v>
      </c>
      <c r="M79" s="58" t="str">
        <f t="shared" si="29"/>
        <v>NA</v>
      </c>
      <c r="R79" s="54"/>
      <c r="S79" s="54"/>
      <c r="T79" s="54"/>
      <c r="U79" s="54"/>
      <c r="V79" s="54"/>
    </row>
    <row r="80" spans="2:22" s="51" customFormat="1" x14ac:dyDescent="0.2">
      <c r="B80" s="51" t="s">
        <v>165</v>
      </c>
      <c r="C80" s="51" t="s">
        <v>166</v>
      </c>
      <c r="D80" s="57">
        <v>170000</v>
      </c>
      <c r="E80" s="57">
        <v>396128.54000000004</v>
      </c>
      <c r="F80" s="57">
        <v>7882.95</v>
      </c>
      <c r="G80" s="57">
        <v>151841.97999999998</v>
      </c>
      <c r="H80" s="57">
        <v>178555.24</v>
      </c>
      <c r="I80" s="57">
        <f t="shared" si="25"/>
        <v>330397.21999999997</v>
      </c>
      <c r="J80" s="57">
        <f t="shared" si="26"/>
        <v>65731.320000000065</v>
      </c>
      <c r="K80" s="58">
        <f t="shared" si="27"/>
        <v>0.16593432020828405</v>
      </c>
      <c r="L80" s="58">
        <f t="shared" si="28"/>
        <v>-0.98010002005914543</v>
      </c>
      <c r="M80" s="58">
        <f t="shared" si="29"/>
        <v>-0.61668507904025305</v>
      </c>
      <c r="R80" s="54"/>
      <c r="S80" s="54"/>
      <c r="T80" s="54"/>
      <c r="U80" s="54"/>
      <c r="V80" s="54"/>
    </row>
    <row r="81" spans="2:22" s="51" customFormat="1" x14ac:dyDescent="0.2">
      <c r="B81" s="51" t="s">
        <v>167</v>
      </c>
      <c r="C81" s="51" t="s">
        <v>168</v>
      </c>
      <c r="D81" s="57">
        <v>30000</v>
      </c>
      <c r="E81" s="57">
        <v>118218</v>
      </c>
      <c r="F81" s="57">
        <v>4575</v>
      </c>
      <c r="G81" s="57">
        <v>102894</v>
      </c>
      <c r="H81" s="57">
        <v>0</v>
      </c>
      <c r="I81" s="57">
        <f t="shared" si="25"/>
        <v>102894</v>
      </c>
      <c r="J81" s="57">
        <f t="shared" si="26"/>
        <v>15324</v>
      </c>
      <c r="K81" s="58">
        <f t="shared" si="27"/>
        <v>0.12962493021367305</v>
      </c>
      <c r="L81" s="58">
        <f t="shared" si="28"/>
        <v>-0.96130030959752322</v>
      </c>
      <c r="M81" s="58">
        <f t="shared" si="29"/>
        <v>-0.12962493021367305</v>
      </c>
      <c r="R81" s="54"/>
      <c r="S81" s="54"/>
      <c r="T81" s="54"/>
      <c r="U81" s="54"/>
      <c r="V81" s="54"/>
    </row>
    <row r="82" spans="2:22" s="51" customFormat="1" x14ac:dyDescent="0.2">
      <c r="B82" s="51" t="s">
        <v>169</v>
      </c>
      <c r="C82" s="51" t="s">
        <v>170</v>
      </c>
      <c r="D82" s="57">
        <v>99993</v>
      </c>
      <c r="E82" s="57">
        <v>30547.39</v>
      </c>
      <c r="F82" s="57">
        <v>4310.54</v>
      </c>
      <c r="G82" s="57">
        <v>23757.93</v>
      </c>
      <c r="H82" s="57">
        <v>1777.51</v>
      </c>
      <c r="I82" s="57">
        <f t="shared" si="25"/>
        <v>25535.439999999999</v>
      </c>
      <c r="J82" s="57">
        <f t="shared" si="26"/>
        <v>5011.9500000000007</v>
      </c>
      <c r="K82" s="58">
        <f t="shared" si="27"/>
        <v>0.16407130036314072</v>
      </c>
      <c r="L82" s="58">
        <f t="shared" si="28"/>
        <v>-0.85889007211418056</v>
      </c>
      <c r="M82" s="58">
        <f t="shared" si="29"/>
        <v>-0.22225990501970869</v>
      </c>
      <c r="R82" s="54"/>
      <c r="S82" s="54"/>
      <c r="T82" s="54"/>
      <c r="U82" s="54"/>
      <c r="V82" s="54"/>
    </row>
    <row r="83" spans="2:22" s="51" customFormat="1" x14ac:dyDescent="0.2">
      <c r="B83" s="51" t="s">
        <v>171</v>
      </c>
      <c r="C83" s="51" t="s">
        <v>172</v>
      </c>
      <c r="D83" s="57">
        <v>43340</v>
      </c>
      <c r="E83" s="57">
        <v>10787.369999999999</v>
      </c>
      <c r="F83" s="57">
        <v>421.94</v>
      </c>
      <c r="G83" s="57">
        <v>-22433.77</v>
      </c>
      <c r="H83" s="57">
        <v>479.2</v>
      </c>
      <c r="I83" s="57">
        <f t="shared" si="25"/>
        <v>-21954.57</v>
      </c>
      <c r="J83" s="57">
        <f t="shared" si="26"/>
        <v>32741.94</v>
      </c>
      <c r="K83" s="58">
        <f t="shared" si="27"/>
        <v>3.035210621309921</v>
      </c>
      <c r="L83" s="58">
        <f t="shared" si="28"/>
        <v>-0.96088573952687262</v>
      </c>
      <c r="M83" s="58">
        <f t="shared" si="29"/>
        <v>-3.0796329411153973</v>
      </c>
      <c r="R83" s="54"/>
      <c r="S83" s="54"/>
      <c r="T83" s="54"/>
      <c r="U83" s="54"/>
      <c r="V83" s="54"/>
    </row>
    <row r="84" spans="2:22" s="51" customFormat="1" x14ac:dyDescent="0.2">
      <c r="B84" s="51" t="s">
        <v>173</v>
      </c>
      <c r="C84" s="51" t="s">
        <v>174</v>
      </c>
      <c r="D84" s="57">
        <v>436565.61</v>
      </c>
      <c r="E84" s="57">
        <v>5193708.17</v>
      </c>
      <c r="F84" s="57">
        <v>30794.53</v>
      </c>
      <c r="G84" s="57">
        <v>4836480.2</v>
      </c>
      <c r="H84" s="57">
        <v>53439.32</v>
      </c>
      <c r="I84" s="57">
        <f t="shared" si="25"/>
        <v>4889919.5200000005</v>
      </c>
      <c r="J84" s="57">
        <f t="shared" si="26"/>
        <v>303788.64999999944</v>
      </c>
      <c r="K84" s="58">
        <f t="shared" si="27"/>
        <v>5.849166723589698E-2</v>
      </c>
      <c r="L84" s="58">
        <f t="shared" si="28"/>
        <v>-0.99407080086288324</v>
      </c>
      <c r="M84" s="58">
        <f t="shared" si="29"/>
        <v>-6.8780909189974718E-2</v>
      </c>
      <c r="R84" s="54"/>
      <c r="S84" s="54"/>
      <c r="T84" s="54"/>
      <c r="U84" s="54"/>
      <c r="V84" s="54"/>
    </row>
    <row r="85" spans="2:22" s="51" customFormat="1" x14ac:dyDescent="0.2">
      <c r="B85" s="51" t="s">
        <v>175</v>
      </c>
      <c r="C85" s="51" t="s">
        <v>176</v>
      </c>
      <c r="D85" s="57">
        <v>0</v>
      </c>
      <c r="E85" s="57">
        <v>0</v>
      </c>
      <c r="F85" s="57">
        <v>64506.55</v>
      </c>
      <c r="G85" s="57">
        <v>64506.55</v>
      </c>
      <c r="H85" s="57">
        <v>0</v>
      </c>
      <c r="I85" s="57">
        <f t="shared" si="25"/>
        <v>64506.55</v>
      </c>
      <c r="J85" s="57">
        <f t="shared" si="26"/>
        <v>-64506.55</v>
      </c>
      <c r="K85" s="58" t="str">
        <f t="shared" si="27"/>
        <v>NA</v>
      </c>
      <c r="L85" s="58" t="str">
        <f t="shared" si="28"/>
        <v>NA</v>
      </c>
      <c r="M85" s="58" t="str">
        <f t="shared" si="29"/>
        <v>NA</v>
      </c>
      <c r="R85" s="54"/>
      <c r="S85" s="54"/>
      <c r="T85" s="54"/>
      <c r="U85" s="54"/>
      <c r="V85" s="54"/>
    </row>
    <row r="86" spans="2:22" s="51" customFormat="1" x14ac:dyDescent="0.2">
      <c r="B86" s="51" t="s">
        <v>177</v>
      </c>
      <c r="C86" s="51" t="s">
        <v>178</v>
      </c>
      <c r="D86" s="57">
        <v>910474.36</v>
      </c>
      <c r="E86" s="57">
        <v>897715.64</v>
      </c>
      <c r="F86" s="57">
        <v>43371.219999999994</v>
      </c>
      <c r="G86" s="57">
        <v>378586.6700000001</v>
      </c>
      <c r="H86" s="57">
        <v>2997.75</v>
      </c>
      <c r="I86" s="57">
        <f t="shared" si="25"/>
        <v>381584.4200000001</v>
      </c>
      <c r="J86" s="57">
        <f t="shared" si="26"/>
        <v>516131.21999999991</v>
      </c>
      <c r="K86" s="58">
        <f t="shared" si="27"/>
        <v>0.57493842927811745</v>
      </c>
      <c r="L86" s="58">
        <f t="shared" si="28"/>
        <v>-0.95168712889974827</v>
      </c>
      <c r="M86" s="58">
        <f t="shared" si="29"/>
        <v>-0.57827773837158492</v>
      </c>
      <c r="R86" s="54"/>
      <c r="S86" s="54"/>
      <c r="T86" s="54"/>
      <c r="U86" s="54"/>
      <c r="V86" s="54"/>
    </row>
    <row r="87" spans="2:22" s="51" customFormat="1" x14ac:dyDescent="0.2">
      <c r="B87" s="51" t="s">
        <v>179</v>
      </c>
      <c r="C87" s="51" t="s">
        <v>180</v>
      </c>
      <c r="D87" s="57">
        <v>46826935.939999998</v>
      </c>
      <c r="E87" s="57">
        <v>46826935.939999998</v>
      </c>
      <c r="F87" s="57">
        <v>4313178.5200000005</v>
      </c>
      <c r="G87" s="57">
        <v>52811357.219999999</v>
      </c>
      <c r="H87" s="57">
        <v>0</v>
      </c>
      <c r="I87" s="57">
        <f t="shared" si="25"/>
        <v>52811357.219999999</v>
      </c>
      <c r="J87" s="57">
        <f t="shared" si="26"/>
        <v>-5984421.2800000012</v>
      </c>
      <c r="K87" s="58">
        <f t="shared" si="27"/>
        <v>-0.12779869448788883</v>
      </c>
      <c r="L87" s="58">
        <f t="shared" si="28"/>
        <v>-0.90789107949479042</v>
      </c>
      <c r="M87" s="58">
        <f t="shared" si="29"/>
        <v>0.12779869448788883</v>
      </c>
      <c r="R87" s="54"/>
      <c r="S87" s="54"/>
      <c r="T87" s="54"/>
      <c r="U87" s="54"/>
      <c r="V87" s="54"/>
    </row>
    <row r="88" spans="2:22" s="51" customFormat="1" x14ac:dyDescent="0.2">
      <c r="B88" s="51" t="s">
        <v>181</v>
      </c>
      <c r="C88" s="51" t="s">
        <v>182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f t="shared" si="25"/>
        <v>0</v>
      </c>
      <c r="J88" s="57">
        <f t="shared" si="26"/>
        <v>0</v>
      </c>
      <c r="K88" s="58" t="str">
        <f t="shared" si="27"/>
        <v>NA</v>
      </c>
      <c r="L88" s="58" t="str">
        <f t="shared" si="28"/>
        <v>NA</v>
      </c>
      <c r="M88" s="58" t="str">
        <f t="shared" si="29"/>
        <v>NA</v>
      </c>
      <c r="R88" s="54"/>
      <c r="S88" s="54"/>
      <c r="T88" s="54"/>
      <c r="U88" s="54"/>
      <c r="V88" s="54"/>
    </row>
    <row r="89" spans="2:22" s="51" customFormat="1" x14ac:dyDescent="0.2">
      <c r="B89" s="51" t="s">
        <v>183</v>
      </c>
      <c r="C89" s="51" t="s">
        <v>184</v>
      </c>
      <c r="D89" s="57">
        <v>7084613.0300000003</v>
      </c>
      <c r="E89" s="57">
        <v>6367206.7700000014</v>
      </c>
      <c r="F89" s="57">
        <v>476941.68999999983</v>
      </c>
      <c r="G89" s="57">
        <v>4224820.9800000004</v>
      </c>
      <c r="H89" s="57">
        <v>377575.25</v>
      </c>
      <c r="I89" s="57">
        <f t="shared" si="25"/>
        <v>4602396.2300000004</v>
      </c>
      <c r="J89" s="57">
        <f t="shared" si="26"/>
        <v>1764810.540000001</v>
      </c>
      <c r="K89" s="58">
        <f t="shared" si="27"/>
        <v>0.27717185945886919</v>
      </c>
      <c r="L89" s="58">
        <f t="shared" si="28"/>
        <v>-0.92509404716567745</v>
      </c>
      <c r="M89" s="58">
        <f t="shared" si="29"/>
        <v>-0.33647184195339092</v>
      </c>
      <c r="R89" s="54"/>
      <c r="S89" s="54"/>
      <c r="T89" s="54"/>
      <c r="U89" s="54"/>
      <c r="V89" s="54"/>
    </row>
    <row r="90" spans="2:22" s="51" customFormat="1" x14ac:dyDescent="0.2">
      <c r="B90" s="51" t="s">
        <v>185</v>
      </c>
      <c r="C90" s="51" t="s">
        <v>186</v>
      </c>
      <c r="D90" s="57">
        <v>195615.55</v>
      </c>
      <c r="E90" s="57">
        <v>300745.76</v>
      </c>
      <c r="F90" s="57">
        <v>22092.79</v>
      </c>
      <c r="G90" s="57">
        <v>194189.55000000002</v>
      </c>
      <c r="H90" s="57">
        <v>11869.87</v>
      </c>
      <c r="I90" s="57">
        <f t="shared" si="25"/>
        <v>206059.42</v>
      </c>
      <c r="J90" s="57">
        <f t="shared" si="26"/>
        <v>94686.34</v>
      </c>
      <c r="K90" s="58">
        <f t="shared" si="27"/>
        <v>0.31483848683353005</v>
      </c>
      <c r="L90" s="58">
        <f t="shared" si="28"/>
        <v>-0.92653997848548231</v>
      </c>
      <c r="M90" s="58">
        <f t="shared" si="29"/>
        <v>-0.35430660768085304</v>
      </c>
      <c r="R90" s="54"/>
      <c r="S90" s="54"/>
      <c r="T90" s="54"/>
      <c r="U90" s="54"/>
      <c r="V90" s="54"/>
    </row>
    <row r="91" spans="2:22" s="51" customFormat="1" x14ac:dyDescent="0.2">
      <c r="B91" s="51" t="s">
        <v>187</v>
      </c>
      <c r="C91" s="51" t="s">
        <v>188</v>
      </c>
      <c r="D91" s="57">
        <v>7648392.0700000003</v>
      </c>
      <c r="E91" s="57">
        <v>6696478.0800000001</v>
      </c>
      <c r="F91" s="57">
        <v>635030.62</v>
      </c>
      <c r="G91" s="57">
        <v>5298669.6500000004</v>
      </c>
      <c r="H91" s="57">
        <v>1010191.5</v>
      </c>
      <c r="I91" s="57">
        <f t="shared" si="25"/>
        <v>6308861.1500000004</v>
      </c>
      <c r="J91" s="57">
        <f t="shared" si="26"/>
        <v>387616.9299999997</v>
      </c>
      <c r="K91" s="58">
        <f t="shared" si="27"/>
        <v>5.7883700262929806E-2</v>
      </c>
      <c r="L91" s="58">
        <f t="shared" si="28"/>
        <v>-0.90516946185538771</v>
      </c>
      <c r="M91" s="58">
        <f t="shared" si="29"/>
        <v>-0.20873784895596936</v>
      </c>
      <c r="R91" s="54"/>
      <c r="S91" s="54"/>
      <c r="T91" s="54"/>
      <c r="U91" s="54"/>
      <c r="V91" s="54"/>
    </row>
    <row r="92" spans="2:22" s="51" customFormat="1" x14ac:dyDescent="0.2">
      <c r="B92" s="51" t="s">
        <v>189</v>
      </c>
      <c r="C92" s="51" t="s">
        <v>190</v>
      </c>
      <c r="D92" s="57">
        <v>2223007</v>
      </c>
      <c r="E92" s="57">
        <v>2366477.2800000003</v>
      </c>
      <c r="F92" s="57">
        <v>426262.14000000007</v>
      </c>
      <c r="G92" s="57">
        <v>1514158.5999999994</v>
      </c>
      <c r="H92" s="57">
        <v>523538.75999999995</v>
      </c>
      <c r="I92" s="57">
        <f t="shared" ref="I92:I133" si="30">SUM(G92:H92)</f>
        <v>2037697.3599999994</v>
      </c>
      <c r="J92" s="57">
        <f t="shared" ref="J92:J133" si="31">E92-I92</f>
        <v>328779.92000000086</v>
      </c>
      <c r="K92" s="58">
        <f t="shared" ref="K92:K133" si="32">IF(E92=0,"NA",J92/E92)</f>
        <v>0.13893221066546679</v>
      </c>
      <c r="L92" s="58">
        <f t="shared" ref="L92:L133" si="33">IF(E92=0,"NA",(  ( F92 - (E92/$L$6)) / (E92/$L$6)))</f>
        <v>-0.81987482254636301</v>
      </c>
      <c r="M92" s="58">
        <f t="shared" ref="M92:M133" si="34">IF(E92=0,"NA",(  ( G92 - ($M$6*(E92/12))) / ($M$6*(E92/12))))</f>
        <v>-0.36016347471546434</v>
      </c>
      <c r="R92" s="54"/>
      <c r="S92" s="54"/>
      <c r="T92" s="54"/>
      <c r="U92" s="54"/>
      <c r="V92" s="54"/>
    </row>
    <row r="93" spans="2:22" s="51" customFormat="1" x14ac:dyDescent="0.2">
      <c r="B93" s="51" t="s">
        <v>191</v>
      </c>
      <c r="C93" s="51" t="s">
        <v>192</v>
      </c>
      <c r="D93" s="57">
        <v>591778.91999999993</v>
      </c>
      <c r="E93" s="57">
        <v>2493861.39</v>
      </c>
      <c r="F93" s="57">
        <v>1424517</v>
      </c>
      <c r="G93" s="57">
        <v>1957135.0099999998</v>
      </c>
      <c r="H93" s="57">
        <v>440620.52</v>
      </c>
      <c r="I93" s="57">
        <f t="shared" si="30"/>
        <v>2397755.5299999998</v>
      </c>
      <c r="J93" s="57">
        <f t="shared" si="31"/>
        <v>96105.860000000335</v>
      </c>
      <c r="K93" s="58">
        <f t="shared" si="32"/>
        <v>3.8536969370218416E-2</v>
      </c>
      <c r="L93" s="58">
        <f t="shared" si="33"/>
        <v>-0.42879062737323986</v>
      </c>
      <c r="M93" s="58">
        <f t="shared" si="34"/>
        <v>-0.21521901022734882</v>
      </c>
      <c r="R93" s="54"/>
      <c r="S93" s="54"/>
      <c r="T93" s="54"/>
      <c r="U93" s="54"/>
      <c r="V93" s="54"/>
    </row>
    <row r="94" spans="2:22" s="51" customFormat="1" x14ac:dyDescent="0.2">
      <c r="B94" s="51" t="s">
        <v>193</v>
      </c>
      <c r="C94" s="51" t="s">
        <v>194</v>
      </c>
      <c r="D94" s="57">
        <v>37250</v>
      </c>
      <c r="E94" s="57">
        <v>1131376.3999999999</v>
      </c>
      <c r="F94" s="57">
        <v>0</v>
      </c>
      <c r="G94" s="57">
        <v>806739.34</v>
      </c>
      <c r="H94" s="57">
        <v>0</v>
      </c>
      <c r="I94" s="57">
        <f t="shared" si="30"/>
        <v>806739.34</v>
      </c>
      <c r="J94" s="57">
        <f t="shared" si="31"/>
        <v>324637.05999999994</v>
      </c>
      <c r="K94" s="58">
        <f t="shared" si="32"/>
        <v>0.28693992556323428</v>
      </c>
      <c r="L94" s="58">
        <f t="shared" si="33"/>
        <v>-1</v>
      </c>
      <c r="M94" s="58">
        <f t="shared" si="34"/>
        <v>-0.28693992556323428</v>
      </c>
      <c r="R94" s="54"/>
      <c r="S94" s="54"/>
      <c r="T94" s="54"/>
      <c r="U94" s="54"/>
      <c r="V94" s="54"/>
    </row>
    <row r="95" spans="2:22" s="51" customFormat="1" x14ac:dyDescent="0.2">
      <c r="B95" s="51" t="s">
        <v>195</v>
      </c>
      <c r="C95" s="51" t="s">
        <v>196</v>
      </c>
      <c r="D95" s="57">
        <v>7131545</v>
      </c>
      <c r="E95" s="57">
        <v>17394573.460000001</v>
      </c>
      <c r="F95" s="57">
        <v>40713.340000000011</v>
      </c>
      <c r="G95" s="57">
        <v>10549645.33</v>
      </c>
      <c r="H95" s="57">
        <v>6736649.7300000004</v>
      </c>
      <c r="I95" s="57">
        <f t="shared" si="30"/>
        <v>17286295.060000002</v>
      </c>
      <c r="J95" s="57">
        <f t="shared" si="31"/>
        <v>108278.39999999851</v>
      </c>
      <c r="K95" s="58">
        <f t="shared" si="32"/>
        <v>6.2248378926331258E-3</v>
      </c>
      <c r="L95" s="58">
        <f t="shared" si="33"/>
        <v>-0.99765942291751952</v>
      </c>
      <c r="M95" s="58">
        <f t="shared" si="34"/>
        <v>-0.39350939795910356</v>
      </c>
      <c r="R95" s="54"/>
      <c r="S95" s="54"/>
      <c r="T95" s="54"/>
      <c r="U95" s="54"/>
      <c r="V95" s="54"/>
    </row>
    <row r="96" spans="2:22" s="51" customFormat="1" x14ac:dyDescent="0.2">
      <c r="B96" s="51" t="s">
        <v>197</v>
      </c>
      <c r="C96" s="51" t="s">
        <v>198</v>
      </c>
      <c r="D96" s="57">
        <v>853634.28</v>
      </c>
      <c r="E96" s="57">
        <v>121791.20999999999</v>
      </c>
      <c r="F96" s="57">
        <v>3494.37</v>
      </c>
      <c r="G96" s="57">
        <v>86649.51999999999</v>
      </c>
      <c r="H96" s="57">
        <v>4347.46</v>
      </c>
      <c r="I96" s="57">
        <f t="shared" si="30"/>
        <v>90996.98</v>
      </c>
      <c r="J96" s="57">
        <f t="shared" si="31"/>
        <v>30794.229999999996</v>
      </c>
      <c r="K96" s="58">
        <f t="shared" si="32"/>
        <v>0.25284443762402886</v>
      </c>
      <c r="L96" s="58">
        <f t="shared" si="33"/>
        <v>-0.97130852054101446</v>
      </c>
      <c r="M96" s="58">
        <f t="shared" si="34"/>
        <v>-0.2885404455707436</v>
      </c>
      <c r="R96" s="54"/>
      <c r="S96" s="54"/>
      <c r="T96" s="54"/>
      <c r="U96" s="54"/>
      <c r="V96" s="54"/>
    </row>
    <row r="97" spans="1:22" s="51" customFormat="1" x14ac:dyDescent="0.2">
      <c r="B97" s="51" t="s">
        <v>199</v>
      </c>
      <c r="C97" s="51" t="s">
        <v>200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f t="shared" si="30"/>
        <v>0</v>
      </c>
      <c r="J97" s="57">
        <f t="shared" si="31"/>
        <v>0</v>
      </c>
      <c r="K97" s="58" t="str">
        <f t="shared" si="32"/>
        <v>NA</v>
      </c>
      <c r="L97" s="58" t="str">
        <f t="shared" si="33"/>
        <v>NA</v>
      </c>
      <c r="M97" s="58" t="str">
        <f t="shared" si="34"/>
        <v>NA</v>
      </c>
      <c r="R97" s="54"/>
      <c r="S97" s="54"/>
      <c r="T97" s="54"/>
      <c r="U97" s="54"/>
      <c r="V97" s="54"/>
    </row>
    <row r="98" spans="1:22" s="51" customFormat="1" x14ac:dyDescent="0.2">
      <c r="B98" s="51" t="s">
        <v>201</v>
      </c>
      <c r="C98" s="51" t="s">
        <v>202</v>
      </c>
      <c r="D98" s="57">
        <v>0</v>
      </c>
      <c r="E98" s="57">
        <v>65000</v>
      </c>
      <c r="F98" s="57">
        <v>0</v>
      </c>
      <c r="G98" s="57">
        <v>0</v>
      </c>
      <c r="H98" s="57">
        <v>0</v>
      </c>
      <c r="I98" s="57">
        <f t="shared" si="30"/>
        <v>0</v>
      </c>
      <c r="J98" s="57">
        <f t="shared" si="31"/>
        <v>65000</v>
      </c>
      <c r="K98" s="58">
        <f t="shared" si="32"/>
        <v>1</v>
      </c>
      <c r="L98" s="58">
        <f t="shared" si="33"/>
        <v>-1</v>
      </c>
      <c r="M98" s="58">
        <f t="shared" si="34"/>
        <v>-1</v>
      </c>
      <c r="R98" s="54"/>
      <c r="S98" s="54"/>
      <c r="T98" s="54"/>
      <c r="U98" s="54"/>
      <c r="V98" s="54"/>
    </row>
    <row r="99" spans="1:22" s="51" customFormat="1" x14ac:dyDescent="0.2">
      <c r="B99" s="51" t="s">
        <v>203</v>
      </c>
      <c r="C99" s="51" t="s">
        <v>204</v>
      </c>
      <c r="D99" s="57">
        <v>2132517.92</v>
      </c>
      <c r="E99" s="57">
        <v>1111506.1099999999</v>
      </c>
      <c r="F99" s="57">
        <v>122319.26</v>
      </c>
      <c r="G99" s="57">
        <v>331275.21999999997</v>
      </c>
      <c r="H99" s="57">
        <v>17654.609999999997</v>
      </c>
      <c r="I99" s="57">
        <f t="shared" si="30"/>
        <v>348929.82999999996</v>
      </c>
      <c r="J99" s="57">
        <f t="shared" si="31"/>
        <v>762576.27999999991</v>
      </c>
      <c r="K99" s="58">
        <f t="shared" si="32"/>
        <v>0.68607475311134369</v>
      </c>
      <c r="L99" s="58">
        <f t="shared" si="33"/>
        <v>-0.8899517880293073</v>
      </c>
      <c r="M99" s="58">
        <f t="shared" si="34"/>
        <v>-0.701958255542113</v>
      </c>
      <c r="R99" s="54"/>
      <c r="S99" s="54"/>
      <c r="T99" s="54"/>
      <c r="U99" s="54"/>
      <c r="V99" s="54"/>
    </row>
    <row r="100" spans="1:22" s="51" customFormat="1" x14ac:dyDescent="0.2">
      <c r="B100" s="51" t="s">
        <v>205</v>
      </c>
      <c r="C100" s="51" t="s">
        <v>206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f t="shared" si="30"/>
        <v>0</v>
      </c>
      <c r="J100" s="57">
        <f t="shared" si="31"/>
        <v>0</v>
      </c>
      <c r="K100" s="58" t="str">
        <f t="shared" si="32"/>
        <v>NA</v>
      </c>
      <c r="L100" s="58" t="str">
        <f t="shared" si="33"/>
        <v>NA</v>
      </c>
      <c r="M100" s="58" t="str">
        <f t="shared" si="34"/>
        <v>NA</v>
      </c>
      <c r="R100" s="54"/>
      <c r="S100" s="54"/>
      <c r="T100" s="54"/>
      <c r="U100" s="54"/>
      <c r="V100" s="54"/>
    </row>
    <row r="101" spans="1:22" s="51" customFormat="1" x14ac:dyDescent="0.2">
      <c r="B101" s="51" t="s">
        <v>207</v>
      </c>
      <c r="C101" s="51" t="s">
        <v>208</v>
      </c>
      <c r="D101" s="57">
        <v>772973</v>
      </c>
      <c r="E101" s="57">
        <v>985108.09</v>
      </c>
      <c r="F101" s="57">
        <v>24782.44</v>
      </c>
      <c r="G101" s="57">
        <v>461272.62</v>
      </c>
      <c r="H101" s="57">
        <v>4857.04</v>
      </c>
      <c r="I101" s="57">
        <f t="shared" si="30"/>
        <v>466129.66</v>
      </c>
      <c r="J101" s="57">
        <f t="shared" si="31"/>
        <v>518978.43</v>
      </c>
      <c r="K101" s="58">
        <f t="shared" si="32"/>
        <v>0.52682384325967724</v>
      </c>
      <c r="L101" s="58">
        <f t="shared" si="33"/>
        <v>-0.97484292307456333</v>
      </c>
      <c r="M101" s="58">
        <f t="shared" si="34"/>
        <v>-0.53175430728621875</v>
      </c>
      <c r="R101" s="54"/>
      <c r="S101" s="54"/>
      <c r="T101" s="54"/>
      <c r="U101" s="54"/>
      <c r="V101" s="54"/>
    </row>
    <row r="102" spans="1:22" s="51" customFormat="1" x14ac:dyDescent="0.2">
      <c r="B102" s="51" t="s">
        <v>209</v>
      </c>
      <c r="C102" s="51" t="s">
        <v>210</v>
      </c>
      <c r="D102" s="57">
        <v>1000000</v>
      </c>
      <c r="E102" s="57">
        <v>373726</v>
      </c>
      <c r="F102" s="57">
        <v>0</v>
      </c>
      <c r="G102" s="57">
        <v>0</v>
      </c>
      <c r="H102" s="57">
        <v>0</v>
      </c>
      <c r="I102" s="57">
        <f t="shared" si="30"/>
        <v>0</v>
      </c>
      <c r="J102" s="57">
        <f t="shared" si="31"/>
        <v>373726</v>
      </c>
      <c r="K102" s="58">
        <f t="shared" si="32"/>
        <v>1</v>
      </c>
      <c r="L102" s="58">
        <f t="shared" si="33"/>
        <v>-1</v>
      </c>
      <c r="M102" s="58">
        <f t="shared" si="34"/>
        <v>-1</v>
      </c>
      <c r="R102" s="54"/>
      <c r="S102" s="54"/>
      <c r="T102" s="54"/>
      <c r="U102" s="54"/>
      <c r="V102" s="54"/>
    </row>
    <row r="103" spans="1:22" s="51" customFormat="1" x14ac:dyDescent="0.2">
      <c r="A103" s="64" t="s">
        <v>211</v>
      </c>
      <c r="B103" s="64"/>
      <c r="C103" s="64"/>
      <c r="D103" s="65">
        <v>706077410.91999996</v>
      </c>
      <c r="E103" s="65">
        <v>713185245.88999999</v>
      </c>
      <c r="F103" s="65">
        <v>75965539.700000048</v>
      </c>
      <c r="G103" s="65">
        <v>770720806.98000062</v>
      </c>
      <c r="H103" s="65">
        <v>10059628.539999999</v>
      </c>
      <c r="I103" s="65">
        <f t="shared" si="30"/>
        <v>780780435.52000058</v>
      </c>
      <c r="J103" s="65">
        <f t="shared" si="31"/>
        <v>-67595189.630000591</v>
      </c>
      <c r="K103" s="66">
        <f t="shared" si="32"/>
        <v>-9.4779287737012885E-2</v>
      </c>
      <c r="L103" s="66">
        <f t="shared" si="33"/>
        <v>-0.89348414014762612</v>
      </c>
      <c r="M103" s="66">
        <f t="shared" si="34"/>
        <v>8.0674076506168743E-2</v>
      </c>
      <c r="R103" s="54"/>
      <c r="S103" s="54"/>
      <c r="T103" s="54"/>
      <c r="U103" s="54"/>
      <c r="V103" s="54"/>
    </row>
    <row r="104" spans="1:22" s="51" customFormat="1" x14ac:dyDescent="0.2">
      <c r="A104" s="51" t="s">
        <v>212</v>
      </c>
      <c r="B104" s="51" t="s">
        <v>100</v>
      </c>
      <c r="C104" s="51" t="s">
        <v>101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f t="shared" si="30"/>
        <v>0</v>
      </c>
      <c r="J104" s="57">
        <f t="shared" si="31"/>
        <v>0</v>
      </c>
      <c r="K104" s="58" t="str">
        <f t="shared" si="32"/>
        <v>NA</v>
      </c>
      <c r="L104" s="58" t="str">
        <f t="shared" si="33"/>
        <v>NA</v>
      </c>
      <c r="M104" s="58" t="str">
        <f t="shared" si="34"/>
        <v>NA</v>
      </c>
      <c r="R104" s="54"/>
      <c r="S104" s="54"/>
      <c r="T104" s="54"/>
      <c r="U104" s="54"/>
      <c r="V104" s="54"/>
    </row>
    <row r="105" spans="1:22" s="51" customFormat="1" x14ac:dyDescent="0.2">
      <c r="B105" s="51" t="s">
        <v>104</v>
      </c>
      <c r="C105" s="51" t="s">
        <v>103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f t="shared" si="30"/>
        <v>0</v>
      </c>
      <c r="J105" s="57">
        <f t="shared" si="31"/>
        <v>0</v>
      </c>
      <c r="K105" s="58" t="str">
        <f t="shared" si="32"/>
        <v>NA</v>
      </c>
      <c r="L105" s="58" t="str">
        <f t="shared" si="33"/>
        <v>NA</v>
      </c>
      <c r="M105" s="58" t="str">
        <f t="shared" si="34"/>
        <v>NA</v>
      </c>
      <c r="R105" s="54"/>
      <c r="S105" s="54"/>
      <c r="T105" s="54"/>
      <c r="U105" s="54"/>
      <c r="V105" s="54"/>
    </row>
    <row r="106" spans="1:22" s="51" customFormat="1" x14ac:dyDescent="0.2">
      <c r="B106" s="51" t="s">
        <v>107</v>
      </c>
      <c r="C106" s="51" t="s">
        <v>108</v>
      </c>
      <c r="D106" s="57">
        <v>0</v>
      </c>
      <c r="E106" s="57">
        <v>30000</v>
      </c>
      <c r="F106" s="57">
        <v>2000</v>
      </c>
      <c r="G106" s="57">
        <v>22348.85</v>
      </c>
      <c r="H106" s="57">
        <v>0</v>
      </c>
      <c r="I106" s="57">
        <f t="shared" si="30"/>
        <v>22348.85</v>
      </c>
      <c r="J106" s="57">
        <f t="shared" si="31"/>
        <v>7651.1500000000015</v>
      </c>
      <c r="K106" s="58">
        <f t="shared" si="32"/>
        <v>0.25503833333333337</v>
      </c>
      <c r="L106" s="58">
        <f t="shared" si="33"/>
        <v>-0.93333333333333335</v>
      </c>
      <c r="M106" s="58">
        <f t="shared" si="34"/>
        <v>-0.25503833333333337</v>
      </c>
      <c r="R106" s="54"/>
      <c r="S106" s="54"/>
      <c r="T106" s="54"/>
      <c r="U106" s="54"/>
      <c r="V106" s="54"/>
    </row>
    <row r="107" spans="1:22" s="51" customFormat="1" x14ac:dyDescent="0.2">
      <c r="B107" s="51" t="s">
        <v>115</v>
      </c>
      <c r="C107" s="51" t="s">
        <v>116</v>
      </c>
      <c r="D107" s="57">
        <v>169883.19999999998</v>
      </c>
      <c r="E107" s="57">
        <v>169883.19999999998</v>
      </c>
      <c r="F107" s="57">
        <v>3000</v>
      </c>
      <c r="G107" s="57">
        <v>40342.5</v>
      </c>
      <c r="H107" s="57">
        <v>0</v>
      </c>
      <c r="I107" s="57">
        <f t="shared" si="30"/>
        <v>40342.5</v>
      </c>
      <c r="J107" s="57">
        <f t="shared" si="31"/>
        <v>129540.69999999998</v>
      </c>
      <c r="K107" s="58">
        <f t="shared" si="32"/>
        <v>0.76252801925087355</v>
      </c>
      <c r="L107" s="58">
        <f t="shared" si="33"/>
        <v>-0.98234080827297809</v>
      </c>
      <c r="M107" s="58">
        <f t="shared" si="34"/>
        <v>-0.76252801925087355</v>
      </c>
      <c r="R107" s="54"/>
      <c r="S107" s="54"/>
      <c r="T107" s="54"/>
      <c r="U107" s="54"/>
      <c r="V107" s="54"/>
    </row>
    <row r="108" spans="1:22" s="51" customFormat="1" x14ac:dyDescent="0.2">
      <c r="B108" s="51" t="s">
        <v>117</v>
      </c>
      <c r="C108" s="51" t="s">
        <v>118</v>
      </c>
      <c r="D108" s="57">
        <v>2039336</v>
      </c>
      <c r="E108" s="57">
        <v>2039336</v>
      </c>
      <c r="F108" s="57">
        <v>180880.91000000003</v>
      </c>
      <c r="G108" s="57">
        <v>2040194.7099999995</v>
      </c>
      <c r="H108" s="57">
        <v>0</v>
      </c>
      <c r="I108" s="57">
        <f t="shared" si="30"/>
        <v>2040194.7099999995</v>
      </c>
      <c r="J108" s="57">
        <f t="shared" si="31"/>
        <v>-858.70999999949709</v>
      </c>
      <c r="K108" s="58">
        <f t="shared" si="32"/>
        <v>-4.2107332975022121E-4</v>
      </c>
      <c r="L108" s="58">
        <f t="shared" si="33"/>
        <v>-0.91130401758219337</v>
      </c>
      <c r="M108" s="58">
        <f t="shared" si="34"/>
        <v>4.2107332975022121E-4</v>
      </c>
      <c r="R108" s="54"/>
      <c r="S108" s="54"/>
      <c r="T108" s="54"/>
      <c r="U108" s="54"/>
      <c r="V108" s="54"/>
    </row>
    <row r="109" spans="1:22" s="51" customFormat="1" x14ac:dyDescent="0.2">
      <c r="B109" s="51" t="s">
        <v>119</v>
      </c>
      <c r="C109" s="51" t="s">
        <v>120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f t="shared" si="30"/>
        <v>0</v>
      </c>
      <c r="J109" s="57">
        <f t="shared" si="31"/>
        <v>0</v>
      </c>
      <c r="K109" s="58" t="str">
        <f t="shared" si="32"/>
        <v>NA</v>
      </c>
      <c r="L109" s="58" t="str">
        <f t="shared" si="33"/>
        <v>NA</v>
      </c>
      <c r="M109" s="58" t="str">
        <f t="shared" si="34"/>
        <v>NA</v>
      </c>
      <c r="R109" s="54"/>
      <c r="S109" s="54"/>
      <c r="T109" s="54"/>
      <c r="U109" s="54"/>
      <c r="V109" s="54"/>
    </row>
    <row r="110" spans="1:22" s="51" customFormat="1" x14ac:dyDescent="0.2">
      <c r="B110" s="51" t="s">
        <v>213</v>
      </c>
      <c r="C110" s="51" t="s">
        <v>214</v>
      </c>
      <c r="D110" s="57">
        <v>714952</v>
      </c>
      <c r="E110" s="57">
        <v>714952</v>
      </c>
      <c r="F110" s="57">
        <v>63520.82</v>
      </c>
      <c r="G110" s="57">
        <v>762254.48999999987</v>
      </c>
      <c r="H110" s="57">
        <v>0</v>
      </c>
      <c r="I110" s="57">
        <f t="shared" si="30"/>
        <v>762254.48999999987</v>
      </c>
      <c r="J110" s="57">
        <f t="shared" si="31"/>
        <v>-47302.489999999874</v>
      </c>
      <c r="K110" s="58">
        <f t="shared" si="32"/>
        <v>-6.6161770300663364E-2</v>
      </c>
      <c r="L110" s="58">
        <f t="shared" si="33"/>
        <v>-0.91115372780270576</v>
      </c>
      <c r="M110" s="58">
        <f t="shared" si="34"/>
        <v>6.6161770300663364E-2</v>
      </c>
      <c r="R110" s="54"/>
      <c r="S110" s="54"/>
      <c r="T110" s="54"/>
      <c r="U110" s="54"/>
      <c r="V110" s="54"/>
    </row>
    <row r="111" spans="1:22" s="51" customFormat="1" x14ac:dyDescent="0.2">
      <c r="B111" s="51" t="s">
        <v>215</v>
      </c>
      <c r="C111" s="51" t="s">
        <v>216</v>
      </c>
      <c r="D111" s="57">
        <v>4911504.3900000006</v>
      </c>
      <c r="E111" s="57">
        <v>4911504.3900000006</v>
      </c>
      <c r="F111" s="57">
        <v>418274.46000000014</v>
      </c>
      <c r="G111" s="57">
        <v>4376319.3800000008</v>
      </c>
      <c r="H111" s="57">
        <v>0</v>
      </c>
      <c r="I111" s="57">
        <f t="shared" si="30"/>
        <v>4376319.3800000008</v>
      </c>
      <c r="J111" s="57">
        <f t="shared" si="31"/>
        <v>535185.00999999978</v>
      </c>
      <c r="K111" s="58">
        <f t="shared" si="32"/>
        <v>0.10896559740222481</v>
      </c>
      <c r="L111" s="58">
        <f t="shared" si="33"/>
        <v>-0.91483781204560832</v>
      </c>
      <c r="M111" s="58">
        <f t="shared" si="34"/>
        <v>-0.10896559740222481</v>
      </c>
      <c r="R111" s="54"/>
      <c r="S111" s="54"/>
      <c r="T111" s="54"/>
      <c r="U111" s="54"/>
      <c r="V111" s="54"/>
    </row>
    <row r="112" spans="1:22" s="51" customFormat="1" x14ac:dyDescent="0.2">
      <c r="B112" s="51" t="s">
        <v>123</v>
      </c>
      <c r="C112" s="51" t="s">
        <v>124</v>
      </c>
      <c r="D112" s="57">
        <v>118977</v>
      </c>
      <c r="E112" s="57">
        <v>118977</v>
      </c>
      <c r="F112" s="57">
        <v>0</v>
      </c>
      <c r="G112" s="57">
        <v>109079.57</v>
      </c>
      <c r="H112" s="57">
        <v>0</v>
      </c>
      <c r="I112" s="57">
        <f t="shared" si="30"/>
        <v>109079.57</v>
      </c>
      <c r="J112" s="57">
        <f t="shared" si="31"/>
        <v>9897.429999999993</v>
      </c>
      <c r="K112" s="58">
        <f t="shared" si="32"/>
        <v>8.3187758978626056E-2</v>
      </c>
      <c r="L112" s="58">
        <f t="shared" si="33"/>
        <v>-1</v>
      </c>
      <c r="M112" s="58">
        <f t="shared" si="34"/>
        <v>-8.3187758978626056E-2</v>
      </c>
      <c r="R112" s="54"/>
      <c r="S112" s="54"/>
      <c r="T112" s="54"/>
      <c r="U112" s="54"/>
      <c r="V112" s="54"/>
    </row>
    <row r="113" spans="2:22" s="51" customFormat="1" x14ac:dyDescent="0.2">
      <c r="B113" s="51" t="s">
        <v>217</v>
      </c>
      <c r="C113" s="51" t="s">
        <v>218</v>
      </c>
      <c r="D113" s="57">
        <v>1946664.8</v>
      </c>
      <c r="E113" s="57">
        <v>1506869.3</v>
      </c>
      <c r="F113" s="57">
        <v>63447.240000000005</v>
      </c>
      <c r="G113" s="57">
        <v>668711.4</v>
      </c>
      <c r="H113" s="57">
        <v>0</v>
      </c>
      <c r="I113" s="57">
        <f t="shared" si="30"/>
        <v>668711.4</v>
      </c>
      <c r="J113" s="57">
        <f t="shared" si="31"/>
        <v>838157.9</v>
      </c>
      <c r="K113" s="58">
        <f t="shared" si="32"/>
        <v>0.55622468385280666</v>
      </c>
      <c r="L113" s="58">
        <f t="shared" si="33"/>
        <v>-0.95789466279524049</v>
      </c>
      <c r="M113" s="58">
        <f t="shared" si="34"/>
        <v>-0.55622468385280666</v>
      </c>
      <c r="R113" s="54"/>
      <c r="S113" s="54"/>
      <c r="T113" s="54"/>
      <c r="U113" s="54"/>
      <c r="V113" s="54"/>
    </row>
    <row r="114" spans="2:22" s="51" customFormat="1" x14ac:dyDescent="0.2">
      <c r="B114" s="51" t="s">
        <v>125</v>
      </c>
      <c r="C114" s="51" t="s">
        <v>126</v>
      </c>
      <c r="D114" s="57">
        <v>8709649.1499999985</v>
      </c>
      <c r="E114" s="57">
        <v>8709649.1499999985</v>
      </c>
      <c r="F114" s="57">
        <v>1465062.8900000001</v>
      </c>
      <c r="G114" s="57">
        <v>8909033.7299999986</v>
      </c>
      <c r="H114" s="57">
        <v>0</v>
      </c>
      <c r="I114" s="57">
        <f t="shared" si="30"/>
        <v>8909033.7299999986</v>
      </c>
      <c r="J114" s="57">
        <f t="shared" si="31"/>
        <v>-199384.58000000007</v>
      </c>
      <c r="K114" s="58">
        <f t="shared" si="32"/>
        <v>-2.2892377932353349E-2</v>
      </c>
      <c r="L114" s="58">
        <f t="shared" si="33"/>
        <v>-0.83178852962177008</v>
      </c>
      <c r="M114" s="58">
        <f t="shared" si="34"/>
        <v>2.2892377932353349E-2</v>
      </c>
      <c r="R114" s="54"/>
      <c r="S114" s="54"/>
      <c r="T114" s="54"/>
      <c r="U114" s="54"/>
      <c r="V114" s="54"/>
    </row>
    <row r="115" spans="2:22" s="51" customFormat="1" x14ac:dyDescent="0.2">
      <c r="B115" s="51" t="s">
        <v>127</v>
      </c>
      <c r="C115" s="51" t="s">
        <v>128</v>
      </c>
      <c r="D115" s="57">
        <v>14902824.060000001</v>
      </c>
      <c r="E115" s="57">
        <v>14902824.060000001</v>
      </c>
      <c r="F115" s="57">
        <v>1064766.1599999997</v>
      </c>
      <c r="G115" s="57">
        <v>17457913.190000001</v>
      </c>
      <c r="H115" s="57">
        <v>0</v>
      </c>
      <c r="I115" s="57">
        <f t="shared" si="30"/>
        <v>17457913.190000001</v>
      </c>
      <c r="J115" s="57">
        <f t="shared" si="31"/>
        <v>-2555089.1300000008</v>
      </c>
      <c r="K115" s="58">
        <f t="shared" si="32"/>
        <v>-0.17144999630358654</v>
      </c>
      <c r="L115" s="58">
        <f t="shared" si="33"/>
        <v>-0.9285527255966276</v>
      </c>
      <c r="M115" s="58">
        <f t="shared" si="34"/>
        <v>0.1714499963035864</v>
      </c>
      <c r="R115" s="54"/>
      <c r="S115" s="54"/>
      <c r="T115" s="54"/>
      <c r="U115" s="54"/>
      <c r="V115" s="54"/>
    </row>
    <row r="116" spans="2:22" s="51" customFormat="1" x14ac:dyDescent="0.2">
      <c r="B116" s="51" t="s">
        <v>219</v>
      </c>
      <c r="C116" s="51" t="s">
        <v>220</v>
      </c>
      <c r="D116" s="57">
        <v>4414036.3</v>
      </c>
      <c r="E116" s="57">
        <v>4414036.3</v>
      </c>
      <c r="F116" s="57">
        <v>288479.94</v>
      </c>
      <c r="G116" s="57">
        <v>2903514.88</v>
      </c>
      <c r="H116" s="57">
        <v>0</v>
      </c>
      <c r="I116" s="57">
        <f t="shared" si="30"/>
        <v>2903514.88</v>
      </c>
      <c r="J116" s="57">
        <f t="shared" si="31"/>
        <v>1510521.42</v>
      </c>
      <c r="K116" s="58">
        <f t="shared" si="32"/>
        <v>0.34220865378927673</v>
      </c>
      <c r="L116" s="58">
        <f t="shared" si="33"/>
        <v>-0.93464486461065122</v>
      </c>
      <c r="M116" s="58">
        <f t="shared" si="34"/>
        <v>-0.34220865378927673</v>
      </c>
      <c r="R116" s="54"/>
      <c r="S116" s="54"/>
      <c r="T116" s="54"/>
      <c r="U116" s="54"/>
      <c r="V116" s="54"/>
    </row>
    <row r="117" spans="2:22" s="51" customFormat="1" x14ac:dyDescent="0.2">
      <c r="B117" s="51" t="s">
        <v>221</v>
      </c>
      <c r="C117" s="51" t="s">
        <v>222</v>
      </c>
      <c r="D117" s="57">
        <v>3859985.97</v>
      </c>
      <c r="E117" s="57">
        <v>3859985.97</v>
      </c>
      <c r="F117" s="57">
        <v>346955.28</v>
      </c>
      <c r="G117" s="57">
        <v>3252640.5999999996</v>
      </c>
      <c r="H117" s="57">
        <v>0</v>
      </c>
      <c r="I117" s="57">
        <f t="shared" si="30"/>
        <v>3252640.5999999996</v>
      </c>
      <c r="J117" s="57">
        <f t="shared" si="31"/>
        <v>607345.37000000058</v>
      </c>
      <c r="K117" s="58">
        <f t="shared" si="32"/>
        <v>0.15734393200398097</v>
      </c>
      <c r="L117" s="58">
        <f t="shared" si="33"/>
        <v>-0.91011488572845778</v>
      </c>
      <c r="M117" s="58">
        <f t="shared" si="34"/>
        <v>-0.15734393200398086</v>
      </c>
      <c r="R117" s="54"/>
      <c r="S117" s="54"/>
      <c r="T117" s="54"/>
      <c r="U117" s="54"/>
      <c r="V117" s="54"/>
    </row>
    <row r="118" spans="2:22" s="51" customFormat="1" x14ac:dyDescent="0.2">
      <c r="B118" s="51" t="s">
        <v>223</v>
      </c>
      <c r="C118" s="51" t="s">
        <v>224</v>
      </c>
      <c r="D118" s="57">
        <v>2732849.5999999996</v>
      </c>
      <c r="E118" s="57">
        <v>2732849.5999999996</v>
      </c>
      <c r="F118" s="57">
        <v>221286.46000000002</v>
      </c>
      <c r="G118" s="57">
        <v>2411188.11</v>
      </c>
      <c r="H118" s="57">
        <v>0</v>
      </c>
      <c r="I118" s="57">
        <f t="shared" si="30"/>
        <v>2411188.11</v>
      </c>
      <c r="J118" s="57">
        <f t="shared" si="31"/>
        <v>321661.48999999976</v>
      </c>
      <c r="K118" s="58">
        <f t="shared" si="32"/>
        <v>0.11770186328585364</v>
      </c>
      <c r="L118" s="58">
        <f t="shared" si="33"/>
        <v>-0.91902720881529665</v>
      </c>
      <c r="M118" s="58">
        <f t="shared" si="34"/>
        <v>-0.11770186328585364</v>
      </c>
      <c r="R118" s="54"/>
      <c r="S118" s="54"/>
      <c r="T118" s="54"/>
      <c r="U118" s="54"/>
      <c r="V118" s="54"/>
    </row>
    <row r="119" spans="2:22" s="51" customFormat="1" x14ac:dyDescent="0.2">
      <c r="B119" s="51" t="s">
        <v>129</v>
      </c>
      <c r="C119" s="51" t="s">
        <v>130</v>
      </c>
      <c r="D119" s="57"/>
      <c r="E119" s="57"/>
      <c r="F119" s="57">
        <v>0</v>
      </c>
      <c r="G119" s="57">
        <v>0</v>
      </c>
      <c r="H119" s="57">
        <v>0</v>
      </c>
      <c r="I119" s="57">
        <f t="shared" si="30"/>
        <v>0</v>
      </c>
      <c r="J119" s="57">
        <f t="shared" si="31"/>
        <v>0</v>
      </c>
      <c r="K119" s="58" t="str">
        <f t="shared" si="32"/>
        <v>NA</v>
      </c>
      <c r="L119" s="58" t="str">
        <f t="shared" si="33"/>
        <v>NA</v>
      </c>
      <c r="M119" s="58" t="str">
        <f t="shared" si="34"/>
        <v>NA</v>
      </c>
      <c r="R119" s="54"/>
      <c r="S119" s="54"/>
      <c r="T119" s="54"/>
      <c r="U119" s="54"/>
      <c r="V119" s="54"/>
    </row>
    <row r="120" spans="2:22" s="51" customFormat="1" x14ac:dyDescent="0.2">
      <c r="B120" s="51" t="s">
        <v>131</v>
      </c>
      <c r="C120" s="51" t="s">
        <v>132</v>
      </c>
      <c r="D120" s="57">
        <v>58254986.850000001</v>
      </c>
      <c r="E120" s="57">
        <v>58229986.850000001</v>
      </c>
      <c r="F120" s="57">
        <v>153492.06</v>
      </c>
      <c r="G120" s="57">
        <v>1829099.5500000003</v>
      </c>
      <c r="H120" s="57">
        <v>0</v>
      </c>
      <c r="I120" s="57">
        <f t="shared" si="30"/>
        <v>1829099.5500000003</v>
      </c>
      <c r="J120" s="57">
        <f t="shared" si="31"/>
        <v>56400887.300000004</v>
      </c>
      <c r="K120" s="58">
        <f t="shared" si="32"/>
        <v>0.96858835715158675</v>
      </c>
      <c r="L120" s="58">
        <f t="shared" si="33"/>
        <v>-0.99736403752940217</v>
      </c>
      <c r="M120" s="58">
        <f t="shared" si="34"/>
        <v>-0.96858835715158675</v>
      </c>
      <c r="R120" s="54"/>
      <c r="S120" s="54"/>
      <c r="T120" s="54"/>
      <c r="U120" s="54"/>
      <c r="V120" s="54"/>
    </row>
    <row r="121" spans="2:22" s="51" customFormat="1" x14ac:dyDescent="0.2">
      <c r="B121" s="51" t="s">
        <v>133</v>
      </c>
      <c r="C121" s="51" t="s">
        <v>134</v>
      </c>
      <c r="D121" s="57">
        <v>7820469.3600000003</v>
      </c>
      <c r="E121" s="57">
        <v>7266805.5099999998</v>
      </c>
      <c r="F121" s="57">
        <v>490959.57999999996</v>
      </c>
      <c r="G121" s="57">
        <v>5278227.72</v>
      </c>
      <c r="H121" s="57">
        <v>0</v>
      </c>
      <c r="I121" s="57">
        <f t="shared" si="30"/>
        <v>5278227.72</v>
      </c>
      <c r="J121" s="57">
        <f t="shared" si="31"/>
        <v>1988577.79</v>
      </c>
      <c r="K121" s="58">
        <f t="shared" si="32"/>
        <v>0.27365226539549975</v>
      </c>
      <c r="L121" s="58">
        <f t="shared" si="33"/>
        <v>-0.93243804594406987</v>
      </c>
      <c r="M121" s="58">
        <f t="shared" si="34"/>
        <v>-0.27365226539549975</v>
      </c>
      <c r="R121" s="54"/>
      <c r="S121" s="54"/>
      <c r="T121" s="54"/>
      <c r="U121" s="54"/>
      <c r="V121" s="54"/>
    </row>
    <row r="122" spans="2:22" s="51" customFormat="1" x14ac:dyDescent="0.2">
      <c r="B122" s="51" t="s">
        <v>135</v>
      </c>
      <c r="C122" s="51" t="s">
        <v>136</v>
      </c>
      <c r="D122" s="57">
        <v>767000</v>
      </c>
      <c r="E122" s="57">
        <v>767000</v>
      </c>
      <c r="F122" s="57">
        <v>4938.08</v>
      </c>
      <c r="G122" s="57">
        <v>1295154.24</v>
      </c>
      <c r="H122" s="57">
        <v>0</v>
      </c>
      <c r="I122" s="57">
        <f t="shared" si="30"/>
        <v>1295154.24</v>
      </c>
      <c r="J122" s="57">
        <f t="shared" si="31"/>
        <v>-528154.24</v>
      </c>
      <c r="K122" s="58">
        <f t="shared" si="32"/>
        <v>-0.68859744458930894</v>
      </c>
      <c r="L122" s="58">
        <f t="shared" si="33"/>
        <v>-0.9935618252933508</v>
      </c>
      <c r="M122" s="58">
        <f t="shared" si="34"/>
        <v>0.68859744458930894</v>
      </c>
      <c r="R122" s="54"/>
      <c r="S122" s="54"/>
      <c r="T122" s="54"/>
      <c r="U122" s="54"/>
      <c r="V122" s="54"/>
    </row>
    <row r="123" spans="2:22" s="51" customFormat="1" x14ac:dyDescent="0.2">
      <c r="B123" s="51" t="s">
        <v>137</v>
      </c>
      <c r="C123" s="51" t="s">
        <v>138</v>
      </c>
      <c r="D123" s="57">
        <v>90000</v>
      </c>
      <c r="E123" s="57">
        <v>120000</v>
      </c>
      <c r="F123" s="57">
        <v>0</v>
      </c>
      <c r="G123" s="57">
        <v>350</v>
      </c>
      <c r="H123" s="57">
        <v>0</v>
      </c>
      <c r="I123" s="57">
        <f t="shared" si="30"/>
        <v>350</v>
      </c>
      <c r="J123" s="57">
        <f t="shared" si="31"/>
        <v>119650</v>
      </c>
      <c r="K123" s="58">
        <f t="shared" si="32"/>
        <v>0.99708333333333332</v>
      </c>
      <c r="L123" s="58">
        <f t="shared" si="33"/>
        <v>-1</v>
      </c>
      <c r="M123" s="58">
        <f t="shared" si="34"/>
        <v>-0.99708333333333332</v>
      </c>
      <c r="R123" s="54"/>
      <c r="S123" s="54"/>
      <c r="T123" s="54"/>
      <c r="U123" s="54"/>
      <c r="V123" s="54"/>
    </row>
    <row r="124" spans="2:22" s="51" customFormat="1" x14ac:dyDescent="0.2">
      <c r="B124" s="51" t="s">
        <v>141</v>
      </c>
      <c r="C124" s="51" t="s">
        <v>142</v>
      </c>
      <c r="D124" s="57">
        <v>7493141.7300000004</v>
      </c>
      <c r="E124" s="57">
        <v>7493141.7300000004</v>
      </c>
      <c r="F124" s="57">
        <v>815736.99</v>
      </c>
      <c r="G124" s="57">
        <v>7151069.2400000012</v>
      </c>
      <c r="H124" s="57">
        <v>0</v>
      </c>
      <c r="I124" s="57">
        <f t="shared" si="30"/>
        <v>7151069.2400000012</v>
      </c>
      <c r="J124" s="57">
        <f t="shared" si="31"/>
        <v>342072.48999999929</v>
      </c>
      <c r="K124" s="58">
        <f t="shared" si="32"/>
        <v>4.5651410626661039E-2</v>
      </c>
      <c r="L124" s="58">
        <f t="shared" si="33"/>
        <v>-0.89113551839890259</v>
      </c>
      <c r="M124" s="58">
        <f t="shared" si="34"/>
        <v>-4.5651410626661039E-2</v>
      </c>
      <c r="R124" s="54"/>
      <c r="S124" s="54"/>
      <c r="T124" s="54"/>
      <c r="U124" s="54"/>
      <c r="V124" s="54"/>
    </row>
    <row r="125" spans="2:22" s="51" customFormat="1" x14ac:dyDescent="0.2">
      <c r="B125" s="51" t="s">
        <v>143</v>
      </c>
      <c r="C125" s="51" t="s">
        <v>144</v>
      </c>
      <c r="D125" s="57">
        <v>10306358.039999997</v>
      </c>
      <c r="E125" s="57">
        <v>10306358.039999997</v>
      </c>
      <c r="F125" s="57">
        <v>746497.76999999955</v>
      </c>
      <c r="G125" s="57">
        <v>7801932.8199999984</v>
      </c>
      <c r="H125" s="57">
        <v>0</v>
      </c>
      <c r="I125" s="57">
        <f t="shared" si="30"/>
        <v>7801932.8199999984</v>
      </c>
      <c r="J125" s="57">
        <f t="shared" si="31"/>
        <v>2504425.2199999988</v>
      </c>
      <c r="K125" s="58">
        <f t="shared" si="32"/>
        <v>0.24299808043540466</v>
      </c>
      <c r="L125" s="58">
        <f t="shared" si="33"/>
        <v>-0.92756919882826039</v>
      </c>
      <c r="M125" s="58">
        <f t="shared" si="34"/>
        <v>-0.24299808043540466</v>
      </c>
      <c r="R125" s="54"/>
      <c r="S125" s="54"/>
      <c r="T125" s="54"/>
      <c r="U125" s="54"/>
      <c r="V125" s="54"/>
    </row>
    <row r="126" spans="2:22" s="51" customFormat="1" x14ac:dyDescent="0.2">
      <c r="B126" s="51" t="s">
        <v>145</v>
      </c>
      <c r="C126" s="51" t="s">
        <v>146</v>
      </c>
      <c r="D126" s="57">
        <v>6000</v>
      </c>
      <c r="E126" s="57">
        <v>6000</v>
      </c>
      <c r="F126" s="57">
        <v>0</v>
      </c>
      <c r="G126" s="57">
        <v>0</v>
      </c>
      <c r="H126" s="57">
        <v>0</v>
      </c>
      <c r="I126" s="57">
        <f t="shared" si="30"/>
        <v>0</v>
      </c>
      <c r="J126" s="57">
        <f t="shared" si="31"/>
        <v>6000</v>
      </c>
      <c r="K126" s="58">
        <f t="shared" si="32"/>
        <v>1</v>
      </c>
      <c r="L126" s="58">
        <f t="shared" si="33"/>
        <v>-1</v>
      </c>
      <c r="M126" s="58">
        <f t="shared" si="34"/>
        <v>-1</v>
      </c>
      <c r="R126" s="54"/>
      <c r="S126" s="54"/>
      <c r="T126" s="54"/>
      <c r="U126" s="54"/>
      <c r="V126" s="54"/>
    </row>
    <row r="127" spans="2:22" s="51" customFormat="1" x14ac:dyDescent="0.2">
      <c r="B127" s="51" t="s">
        <v>155</v>
      </c>
      <c r="C127" s="51" t="s">
        <v>156</v>
      </c>
      <c r="D127" s="57">
        <v>1416850.5899999992</v>
      </c>
      <c r="E127" s="57">
        <v>1416850.5899999992</v>
      </c>
      <c r="F127" s="57">
        <v>154225.81999999992</v>
      </c>
      <c r="G127" s="57">
        <v>1657412.2699999984</v>
      </c>
      <c r="H127" s="57">
        <v>0</v>
      </c>
      <c r="I127" s="57">
        <f t="shared" si="30"/>
        <v>1657412.2699999984</v>
      </c>
      <c r="J127" s="57">
        <f t="shared" si="31"/>
        <v>-240561.67999999924</v>
      </c>
      <c r="K127" s="58">
        <f t="shared" si="32"/>
        <v>-0.16978620166294273</v>
      </c>
      <c r="L127" s="58">
        <f t="shared" si="33"/>
        <v>-0.89114884724718935</v>
      </c>
      <c r="M127" s="58">
        <f t="shared" si="34"/>
        <v>0.16978620166294273</v>
      </c>
      <c r="R127" s="54"/>
      <c r="S127" s="54"/>
      <c r="T127" s="54"/>
      <c r="U127" s="54"/>
      <c r="V127" s="54"/>
    </row>
    <row r="128" spans="2:22" s="51" customFormat="1" x14ac:dyDescent="0.2">
      <c r="B128" s="51" t="s">
        <v>157</v>
      </c>
      <c r="C128" s="51" t="s">
        <v>158</v>
      </c>
      <c r="D128" s="57">
        <v>5088965</v>
      </c>
      <c r="E128" s="57">
        <v>4926903.92</v>
      </c>
      <c r="F128" s="57">
        <v>137747.24</v>
      </c>
      <c r="G128" s="57">
        <v>2755455.7900000005</v>
      </c>
      <c r="H128" s="57">
        <v>193426.5</v>
      </c>
      <c r="I128" s="57">
        <f t="shared" si="30"/>
        <v>2948882.2900000005</v>
      </c>
      <c r="J128" s="57">
        <f t="shared" si="31"/>
        <v>1978021.6299999994</v>
      </c>
      <c r="K128" s="58">
        <f t="shared" si="32"/>
        <v>0.40147355461317774</v>
      </c>
      <c r="L128" s="58">
        <f t="shared" si="33"/>
        <v>-0.97204182540665407</v>
      </c>
      <c r="M128" s="58">
        <f t="shared" si="34"/>
        <v>-0.4407327939124901</v>
      </c>
      <c r="R128" s="54"/>
      <c r="S128" s="54"/>
      <c r="T128" s="54"/>
      <c r="U128" s="54"/>
      <c r="V128" s="54"/>
    </row>
    <row r="129" spans="2:22" s="51" customFormat="1" x14ac:dyDescent="0.2">
      <c r="B129" s="51" t="s">
        <v>225</v>
      </c>
      <c r="C129" s="51" t="s">
        <v>226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f t="shared" si="30"/>
        <v>0</v>
      </c>
      <c r="J129" s="57">
        <f t="shared" si="31"/>
        <v>0</v>
      </c>
      <c r="K129" s="58" t="str">
        <f t="shared" si="32"/>
        <v>NA</v>
      </c>
      <c r="L129" s="58" t="str">
        <f t="shared" si="33"/>
        <v>NA</v>
      </c>
      <c r="M129" s="58" t="str">
        <f t="shared" si="34"/>
        <v>NA</v>
      </c>
      <c r="R129" s="54"/>
      <c r="S129" s="54"/>
      <c r="T129" s="54"/>
      <c r="U129" s="54"/>
      <c r="V129" s="54"/>
    </row>
    <row r="130" spans="2:22" s="51" customFormat="1" x14ac:dyDescent="0.2">
      <c r="B130" s="51" t="s">
        <v>227</v>
      </c>
      <c r="C130" s="51" t="s">
        <v>228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f t="shared" si="30"/>
        <v>0</v>
      </c>
      <c r="J130" s="57">
        <f t="shared" si="31"/>
        <v>0</v>
      </c>
      <c r="K130" s="58" t="str">
        <f t="shared" si="32"/>
        <v>NA</v>
      </c>
      <c r="L130" s="58" t="str">
        <f t="shared" si="33"/>
        <v>NA</v>
      </c>
      <c r="M130" s="58" t="str">
        <f t="shared" si="34"/>
        <v>NA</v>
      </c>
      <c r="R130" s="54"/>
      <c r="S130" s="54"/>
      <c r="T130" s="54"/>
      <c r="U130" s="54"/>
      <c r="V130" s="54"/>
    </row>
    <row r="131" spans="2:22" s="51" customFormat="1" x14ac:dyDescent="0.2">
      <c r="B131" s="51" t="s">
        <v>229</v>
      </c>
      <c r="C131" s="51" t="s">
        <v>230</v>
      </c>
      <c r="D131" s="57">
        <v>500000</v>
      </c>
      <c r="E131" s="57">
        <v>187000</v>
      </c>
      <c r="F131" s="57">
        <v>38720</v>
      </c>
      <c r="G131" s="57">
        <v>56655</v>
      </c>
      <c r="H131" s="57">
        <v>0</v>
      </c>
      <c r="I131" s="57">
        <f t="shared" si="30"/>
        <v>56655</v>
      </c>
      <c r="J131" s="57">
        <f t="shared" si="31"/>
        <v>130345</v>
      </c>
      <c r="K131" s="58">
        <f t="shared" si="32"/>
        <v>0.69703208556149732</v>
      </c>
      <c r="L131" s="58">
        <f t="shared" si="33"/>
        <v>-0.79294117647058826</v>
      </c>
      <c r="M131" s="58">
        <f t="shared" si="34"/>
        <v>-0.69703208556149732</v>
      </c>
      <c r="R131" s="54"/>
      <c r="S131" s="54"/>
      <c r="T131" s="54"/>
      <c r="U131" s="54"/>
      <c r="V131" s="54"/>
    </row>
    <row r="132" spans="2:22" s="51" customFormat="1" x14ac:dyDescent="0.2">
      <c r="B132" s="51" t="s">
        <v>231</v>
      </c>
      <c r="C132" s="51" t="s">
        <v>232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f t="shared" si="30"/>
        <v>0</v>
      </c>
      <c r="J132" s="57">
        <f t="shared" si="31"/>
        <v>0</v>
      </c>
      <c r="K132" s="58" t="str">
        <f t="shared" si="32"/>
        <v>NA</v>
      </c>
      <c r="L132" s="58" t="str">
        <f t="shared" si="33"/>
        <v>NA</v>
      </c>
      <c r="M132" s="58" t="str">
        <f t="shared" si="34"/>
        <v>NA</v>
      </c>
      <c r="R132" s="54"/>
      <c r="S132" s="54"/>
      <c r="T132" s="54"/>
      <c r="U132" s="54"/>
      <c r="V132" s="54"/>
    </row>
    <row r="133" spans="2:22" s="51" customFormat="1" x14ac:dyDescent="0.2">
      <c r="B133" s="51" t="s">
        <v>167</v>
      </c>
      <c r="C133" s="51" t="s">
        <v>168</v>
      </c>
      <c r="D133" s="57">
        <v>305000</v>
      </c>
      <c r="E133" s="57">
        <v>180000</v>
      </c>
      <c r="F133" s="57">
        <v>0</v>
      </c>
      <c r="G133" s="57">
        <v>1572</v>
      </c>
      <c r="H133" s="57">
        <v>0</v>
      </c>
      <c r="I133" s="57">
        <f t="shared" si="30"/>
        <v>1572</v>
      </c>
      <c r="J133" s="57">
        <f t="shared" si="31"/>
        <v>178428</v>
      </c>
      <c r="K133" s="58">
        <f t="shared" si="32"/>
        <v>0.99126666666666663</v>
      </c>
      <c r="L133" s="58">
        <f t="shared" si="33"/>
        <v>-1</v>
      </c>
      <c r="M133" s="58">
        <f t="shared" si="34"/>
        <v>-0.99126666666666663</v>
      </c>
      <c r="R133" s="54"/>
      <c r="S133" s="54"/>
      <c r="T133" s="54"/>
      <c r="U133" s="54"/>
      <c r="V133" s="54"/>
    </row>
    <row r="134" spans="2:22" s="51" customFormat="1" x14ac:dyDescent="0.2">
      <c r="B134" s="51" t="s">
        <v>169</v>
      </c>
      <c r="C134" s="51" t="s">
        <v>170</v>
      </c>
      <c r="D134" s="57">
        <v>9500</v>
      </c>
      <c r="E134" s="57">
        <v>100000</v>
      </c>
      <c r="F134" s="57">
        <v>16905</v>
      </c>
      <c r="G134" s="57">
        <v>53707.6</v>
      </c>
      <c r="H134" s="57">
        <v>39303.5</v>
      </c>
      <c r="I134" s="57">
        <f t="shared" ref="I134:I336" si="35">SUM(G134:H134)</f>
        <v>93011.1</v>
      </c>
      <c r="J134" s="57">
        <f t="shared" ref="J134:J336" si="36">E134-I134</f>
        <v>6988.8999999999942</v>
      </c>
      <c r="K134" s="58">
        <f t="shared" ref="K134:K336" si="37">IF(E134=0,"NA",J134/E134)</f>
        <v>6.9888999999999937E-2</v>
      </c>
      <c r="L134" s="58">
        <f t="shared" ref="L134:L336" si="38">IF(E134=0,"NA",(  ( F134 - (E134/$L$6)) / (E134/$L$6)))</f>
        <v>-0.83094999999999997</v>
      </c>
      <c r="M134" s="58">
        <f t="shared" ref="M134:M336" si="39">IF(E134=0,"NA",(  ( G134 - ($M$6*(E134/12))) / ($M$6*(E134/12))))</f>
        <v>-0.462924</v>
      </c>
      <c r="R134" s="54"/>
      <c r="S134" s="54"/>
      <c r="T134" s="54"/>
      <c r="U134" s="54"/>
      <c r="V134" s="54"/>
    </row>
    <row r="135" spans="2:22" s="51" customFormat="1" x14ac:dyDescent="0.2">
      <c r="B135" s="51" t="s">
        <v>233</v>
      </c>
      <c r="C135" s="51" t="s">
        <v>234</v>
      </c>
      <c r="D135" s="57">
        <v>0</v>
      </c>
      <c r="E135" s="57">
        <v>48000</v>
      </c>
      <c r="F135" s="57">
        <v>9193.64</v>
      </c>
      <c r="G135" s="57">
        <v>19548.64</v>
      </c>
      <c r="H135" s="57">
        <v>7145.76</v>
      </c>
      <c r="I135" s="57">
        <f t="shared" si="35"/>
        <v>26694.400000000001</v>
      </c>
      <c r="J135" s="57">
        <f t="shared" si="36"/>
        <v>21305.599999999999</v>
      </c>
      <c r="K135" s="58">
        <f t="shared" si="37"/>
        <v>0.44386666666666663</v>
      </c>
      <c r="L135" s="58">
        <f t="shared" si="38"/>
        <v>-0.80846583333333333</v>
      </c>
      <c r="M135" s="58">
        <f t="shared" si="39"/>
        <v>-0.59273666666666669</v>
      </c>
      <c r="R135" s="54"/>
      <c r="S135" s="54"/>
      <c r="T135" s="54"/>
      <c r="U135" s="54"/>
      <c r="V135" s="54"/>
    </row>
    <row r="136" spans="2:22" s="51" customFormat="1" x14ac:dyDescent="0.2">
      <c r="B136" s="51" t="s">
        <v>235</v>
      </c>
      <c r="C136" s="51" t="s">
        <v>236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f t="shared" si="35"/>
        <v>0</v>
      </c>
      <c r="J136" s="57">
        <f t="shared" si="36"/>
        <v>0</v>
      </c>
      <c r="K136" s="58" t="str">
        <f t="shared" si="37"/>
        <v>NA</v>
      </c>
      <c r="L136" s="58" t="str">
        <f t="shared" si="38"/>
        <v>NA</v>
      </c>
      <c r="M136" s="58" t="str">
        <f t="shared" si="39"/>
        <v>NA</v>
      </c>
      <c r="R136" s="54"/>
      <c r="S136" s="54"/>
      <c r="T136" s="54"/>
      <c r="U136" s="54"/>
      <c r="V136" s="54"/>
    </row>
    <row r="137" spans="2:22" s="51" customFormat="1" x14ac:dyDescent="0.2">
      <c r="B137" s="51" t="s">
        <v>171</v>
      </c>
      <c r="C137" s="51" t="s">
        <v>172</v>
      </c>
      <c r="D137" s="57">
        <v>4650</v>
      </c>
      <c r="E137" s="57">
        <v>4650</v>
      </c>
      <c r="F137" s="57">
        <v>0</v>
      </c>
      <c r="G137" s="57">
        <v>1239.8499999999999</v>
      </c>
      <c r="H137" s="57">
        <v>253.52</v>
      </c>
      <c r="I137" s="57">
        <f t="shared" si="35"/>
        <v>1493.37</v>
      </c>
      <c r="J137" s="57">
        <f t="shared" si="36"/>
        <v>3156.63</v>
      </c>
      <c r="K137" s="58">
        <f t="shared" si="37"/>
        <v>0.67884516129032257</v>
      </c>
      <c r="L137" s="58">
        <f t="shared" si="38"/>
        <v>-1</v>
      </c>
      <c r="M137" s="58">
        <f t="shared" si="39"/>
        <v>-0.73336559139784951</v>
      </c>
      <c r="R137" s="54"/>
      <c r="S137" s="54"/>
      <c r="T137" s="54"/>
      <c r="U137" s="54"/>
      <c r="V137" s="54"/>
    </row>
    <row r="138" spans="2:22" s="51" customFormat="1" x14ac:dyDescent="0.2">
      <c r="B138" s="51" t="s">
        <v>173</v>
      </c>
      <c r="C138" s="51" t="s">
        <v>174</v>
      </c>
      <c r="D138" s="57">
        <v>470</v>
      </c>
      <c r="E138" s="57">
        <v>26666</v>
      </c>
      <c r="F138" s="57">
        <v>0</v>
      </c>
      <c r="G138" s="57">
        <v>20719</v>
      </c>
      <c r="H138" s="57">
        <v>0</v>
      </c>
      <c r="I138" s="57">
        <f t="shared" si="35"/>
        <v>20719</v>
      </c>
      <c r="J138" s="57">
        <f t="shared" si="36"/>
        <v>5947</v>
      </c>
      <c r="K138" s="58">
        <f t="shared" si="37"/>
        <v>0.22301807545188629</v>
      </c>
      <c r="L138" s="58">
        <f t="shared" si="38"/>
        <v>-1</v>
      </c>
      <c r="M138" s="58">
        <f t="shared" si="39"/>
        <v>-0.22301807545188629</v>
      </c>
      <c r="R138" s="54"/>
      <c r="S138" s="54"/>
      <c r="T138" s="54"/>
      <c r="U138" s="54"/>
      <c r="V138" s="54"/>
    </row>
    <row r="139" spans="2:22" s="51" customFormat="1" x14ac:dyDescent="0.2">
      <c r="B139" s="51" t="s">
        <v>177</v>
      </c>
      <c r="C139" s="51" t="s">
        <v>178</v>
      </c>
      <c r="D139" s="57">
        <v>80600</v>
      </c>
      <c r="E139" s="57">
        <v>75600</v>
      </c>
      <c r="F139" s="57">
        <v>1183.3600000000001</v>
      </c>
      <c r="G139" s="57">
        <v>7045.6</v>
      </c>
      <c r="H139" s="57">
        <v>0</v>
      </c>
      <c r="I139" s="57">
        <f t="shared" si="35"/>
        <v>7045.6</v>
      </c>
      <c r="J139" s="57">
        <f t="shared" si="36"/>
        <v>68554.399999999994</v>
      </c>
      <c r="K139" s="58">
        <f t="shared" si="37"/>
        <v>0.90680423280423272</v>
      </c>
      <c r="L139" s="58">
        <f t="shared" si="38"/>
        <v>-0.98434708994708997</v>
      </c>
      <c r="M139" s="58">
        <f t="shared" si="39"/>
        <v>-0.90680423280423272</v>
      </c>
      <c r="R139" s="54"/>
      <c r="S139" s="54"/>
      <c r="T139" s="54"/>
      <c r="U139" s="54"/>
      <c r="V139" s="54"/>
    </row>
    <row r="140" spans="2:22" s="51" customFormat="1" x14ac:dyDescent="0.2">
      <c r="B140" s="51" t="s">
        <v>181</v>
      </c>
      <c r="C140" s="51" t="s">
        <v>182</v>
      </c>
      <c r="D140" s="57">
        <v>1000</v>
      </c>
      <c r="E140" s="57">
        <v>0.25</v>
      </c>
      <c r="F140" s="57">
        <v>0</v>
      </c>
      <c r="G140" s="57">
        <v>0</v>
      </c>
      <c r="H140" s="57">
        <v>0</v>
      </c>
      <c r="I140" s="57">
        <f t="shared" si="35"/>
        <v>0</v>
      </c>
      <c r="J140" s="57">
        <f t="shared" si="36"/>
        <v>0.25</v>
      </c>
      <c r="K140" s="58">
        <f t="shared" si="37"/>
        <v>1</v>
      </c>
      <c r="L140" s="58">
        <f t="shared" si="38"/>
        <v>-1</v>
      </c>
      <c r="M140" s="58">
        <f t="shared" si="39"/>
        <v>-1</v>
      </c>
      <c r="R140" s="54"/>
      <c r="S140" s="54"/>
      <c r="T140" s="54"/>
      <c r="U140" s="54"/>
      <c r="V140" s="54"/>
    </row>
    <row r="141" spans="2:22" s="51" customFormat="1" x14ac:dyDescent="0.2">
      <c r="B141" s="51" t="s">
        <v>183</v>
      </c>
      <c r="C141" s="51" t="s">
        <v>184</v>
      </c>
      <c r="D141" s="57">
        <v>629000</v>
      </c>
      <c r="E141" s="57">
        <v>482996.13</v>
      </c>
      <c r="F141" s="57">
        <v>4565.78</v>
      </c>
      <c r="G141" s="57">
        <v>87487.400000000009</v>
      </c>
      <c r="H141" s="57">
        <v>3557.9500000000003</v>
      </c>
      <c r="I141" s="57">
        <f t="shared" si="35"/>
        <v>91045.35</v>
      </c>
      <c r="J141" s="57">
        <f t="shared" si="36"/>
        <v>391950.78</v>
      </c>
      <c r="K141" s="58">
        <f t="shared" si="37"/>
        <v>0.81149880020777809</v>
      </c>
      <c r="L141" s="58">
        <f t="shared" si="38"/>
        <v>-0.99054696359575378</v>
      </c>
      <c r="M141" s="58">
        <f t="shared" si="39"/>
        <v>-0.81886521533826773</v>
      </c>
      <c r="R141" s="54"/>
      <c r="S141" s="54"/>
      <c r="T141" s="54"/>
      <c r="U141" s="54"/>
      <c r="V141" s="54"/>
    </row>
    <row r="142" spans="2:22" s="51" customFormat="1" x14ac:dyDescent="0.2">
      <c r="B142" s="51" t="s">
        <v>185</v>
      </c>
      <c r="C142" s="51" t="s">
        <v>186</v>
      </c>
      <c r="D142" s="57">
        <v>5000</v>
      </c>
      <c r="E142" s="57">
        <v>19059</v>
      </c>
      <c r="F142" s="57">
        <v>0</v>
      </c>
      <c r="G142" s="57">
        <v>4951.45</v>
      </c>
      <c r="H142" s="57">
        <v>0</v>
      </c>
      <c r="I142" s="57">
        <f t="shared" si="35"/>
        <v>4951.45</v>
      </c>
      <c r="J142" s="57">
        <f t="shared" si="36"/>
        <v>14107.55</v>
      </c>
      <c r="K142" s="58">
        <f t="shared" si="37"/>
        <v>0.74020410304842854</v>
      </c>
      <c r="L142" s="58">
        <f t="shared" si="38"/>
        <v>-1</v>
      </c>
      <c r="M142" s="58">
        <f t="shared" si="39"/>
        <v>-0.74020410304842854</v>
      </c>
      <c r="R142" s="54"/>
      <c r="S142" s="54"/>
      <c r="T142" s="54"/>
      <c r="U142" s="54"/>
      <c r="V142" s="54"/>
    </row>
    <row r="143" spans="2:22" s="51" customFormat="1" x14ac:dyDescent="0.2">
      <c r="B143" s="51" t="s">
        <v>187</v>
      </c>
      <c r="C143" s="51" t="s">
        <v>188</v>
      </c>
      <c r="D143" s="57">
        <v>122950</v>
      </c>
      <c r="E143" s="57">
        <v>113449</v>
      </c>
      <c r="F143" s="57">
        <v>0</v>
      </c>
      <c r="G143" s="57">
        <v>28106.28</v>
      </c>
      <c r="H143" s="57">
        <v>0</v>
      </c>
      <c r="I143" s="57">
        <f t="shared" si="35"/>
        <v>28106.28</v>
      </c>
      <c r="J143" s="57">
        <f t="shared" si="36"/>
        <v>85342.720000000001</v>
      </c>
      <c r="K143" s="58">
        <f t="shared" si="37"/>
        <v>0.75225625611508251</v>
      </c>
      <c r="L143" s="58">
        <f t="shared" si="38"/>
        <v>-1</v>
      </c>
      <c r="M143" s="58">
        <f t="shared" si="39"/>
        <v>-0.75225625611508251</v>
      </c>
      <c r="R143" s="54"/>
      <c r="S143" s="54"/>
      <c r="T143" s="54"/>
      <c r="U143" s="54"/>
      <c r="V143" s="54"/>
    </row>
    <row r="144" spans="2:22" s="51" customFormat="1" x14ac:dyDescent="0.2">
      <c r="B144" s="51" t="s">
        <v>189</v>
      </c>
      <c r="C144" s="51" t="s">
        <v>190</v>
      </c>
      <c r="D144" s="57">
        <v>1540</v>
      </c>
      <c r="E144" s="57">
        <v>30039.95</v>
      </c>
      <c r="F144" s="57">
        <v>9085.58</v>
      </c>
      <c r="G144" s="57">
        <v>88758.58</v>
      </c>
      <c r="H144" s="57">
        <v>0</v>
      </c>
      <c r="I144" s="57">
        <f t="shared" si="35"/>
        <v>88758.58</v>
      </c>
      <c r="J144" s="57">
        <f t="shared" si="36"/>
        <v>-58718.630000000005</v>
      </c>
      <c r="K144" s="58">
        <f t="shared" si="37"/>
        <v>-1.9546846782368148</v>
      </c>
      <c r="L144" s="58">
        <f t="shared" si="38"/>
        <v>-0.69755009578910754</v>
      </c>
      <c r="M144" s="58">
        <f t="shared" si="39"/>
        <v>1.9546846782368144</v>
      </c>
      <c r="R144" s="54"/>
      <c r="S144" s="54"/>
      <c r="T144" s="54"/>
      <c r="U144" s="54"/>
      <c r="V144" s="54"/>
    </row>
    <row r="145" spans="1:22" s="51" customFormat="1" x14ac:dyDescent="0.2">
      <c r="B145" s="51" t="s">
        <v>191</v>
      </c>
      <c r="C145" s="51" t="s">
        <v>192</v>
      </c>
      <c r="D145" s="57">
        <v>52000</v>
      </c>
      <c r="E145" s="57">
        <v>102536</v>
      </c>
      <c r="F145" s="57">
        <v>15759.949999999999</v>
      </c>
      <c r="G145" s="57">
        <v>53129.57</v>
      </c>
      <c r="H145" s="57">
        <v>6495.58</v>
      </c>
      <c r="I145" s="57">
        <f t="shared" si="35"/>
        <v>59625.15</v>
      </c>
      <c r="J145" s="57">
        <f t="shared" si="36"/>
        <v>42910.85</v>
      </c>
      <c r="K145" s="58">
        <f t="shared" si="37"/>
        <v>0.4184954552547398</v>
      </c>
      <c r="L145" s="58">
        <f t="shared" si="38"/>
        <v>-0.84629837325427171</v>
      </c>
      <c r="M145" s="58">
        <f t="shared" si="39"/>
        <v>-0.48184471795271905</v>
      </c>
      <c r="R145" s="54"/>
      <c r="S145" s="54"/>
      <c r="T145" s="54"/>
      <c r="U145" s="54"/>
      <c r="V145" s="54"/>
    </row>
    <row r="146" spans="1:22" s="51" customFormat="1" x14ac:dyDescent="0.2">
      <c r="B146" s="51" t="s">
        <v>193</v>
      </c>
      <c r="C146" s="51" t="s">
        <v>194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f t="shared" si="35"/>
        <v>0</v>
      </c>
      <c r="J146" s="57">
        <f t="shared" si="36"/>
        <v>0</v>
      </c>
      <c r="K146" s="58" t="str">
        <f t="shared" si="37"/>
        <v>NA</v>
      </c>
      <c r="L146" s="58" t="str">
        <f t="shared" si="38"/>
        <v>NA</v>
      </c>
      <c r="M146" s="58" t="str">
        <f t="shared" si="39"/>
        <v>NA</v>
      </c>
      <c r="R146" s="54"/>
      <c r="S146" s="54"/>
      <c r="T146" s="54"/>
      <c r="U146" s="54"/>
      <c r="V146" s="54"/>
    </row>
    <row r="147" spans="1:22" s="51" customFormat="1" x14ac:dyDescent="0.2">
      <c r="B147" s="51" t="s">
        <v>197</v>
      </c>
      <c r="C147" s="51" t="s">
        <v>198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f t="shared" si="35"/>
        <v>0</v>
      </c>
      <c r="J147" s="57">
        <f t="shared" si="36"/>
        <v>0</v>
      </c>
      <c r="K147" s="58" t="str">
        <f t="shared" si="37"/>
        <v>NA</v>
      </c>
      <c r="L147" s="58" t="str">
        <f t="shared" si="38"/>
        <v>NA</v>
      </c>
      <c r="M147" s="58" t="str">
        <f t="shared" si="39"/>
        <v>NA</v>
      </c>
      <c r="R147" s="54"/>
      <c r="S147" s="54"/>
      <c r="T147" s="54"/>
      <c r="U147" s="54"/>
      <c r="V147" s="54"/>
    </row>
    <row r="148" spans="1:22" s="51" customFormat="1" x14ac:dyDescent="0.2">
      <c r="B148" s="51" t="s">
        <v>203</v>
      </c>
      <c r="C148" s="51" t="s">
        <v>204</v>
      </c>
      <c r="D148" s="57">
        <v>0</v>
      </c>
      <c r="E148" s="57">
        <v>0</v>
      </c>
      <c r="F148" s="57">
        <v>0</v>
      </c>
      <c r="G148" s="57">
        <v>5620</v>
      </c>
      <c r="H148" s="57">
        <v>0</v>
      </c>
      <c r="I148" s="57">
        <f t="shared" si="35"/>
        <v>5620</v>
      </c>
      <c r="J148" s="57">
        <f t="shared" si="36"/>
        <v>-5620</v>
      </c>
      <c r="K148" s="58" t="str">
        <f t="shared" si="37"/>
        <v>NA</v>
      </c>
      <c r="L148" s="58" t="str">
        <f t="shared" si="38"/>
        <v>NA</v>
      </c>
      <c r="M148" s="58" t="str">
        <f t="shared" si="39"/>
        <v>NA</v>
      </c>
      <c r="R148" s="54"/>
      <c r="S148" s="54"/>
      <c r="T148" s="54"/>
      <c r="U148" s="54"/>
      <c r="V148" s="54"/>
    </row>
    <row r="149" spans="1:22" s="51" customFormat="1" x14ac:dyDescent="0.2">
      <c r="B149" s="51" t="s">
        <v>205</v>
      </c>
      <c r="C149" s="51" t="s">
        <v>206</v>
      </c>
      <c r="D149" s="57">
        <v>15000</v>
      </c>
      <c r="E149" s="57">
        <v>4540</v>
      </c>
      <c r="F149" s="57">
        <v>0</v>
      </c>
      <c r="G149" s="57">
        <v>4540</v>
      </c>
      <c r="H149" s="57">
        <v>0</v>
      </c>
      <c r="I149" s="57">
        <f t="shared" si="35"/>
        <v>4540</v>
      </c>
      <c r="J149" s="57">
        <f t="shared" si="36"/>
        <v>0</v>
      </c>
      <c r="K149" s="58">
        <f t="shared" si="37"/>
        <v>0</v>
      </c>
      <c r="L149" s="58">
        <f t="shared" si="38"/>
        <v>-1</v>
      </c>
      <c r="M149" s="58">
        <f t="shared" si="39"/>
        <v>0</v>
      </c>
      <c r="R149" s="54"/>
      <c r="S149" s="54"/>
      <c r="T149" s="54"/>
      <c r="U149" s="54"/>
      <c r="V149" s="54"/>
    </row>
    <row r="150" spans="1:22" s="51" customFormat="1" x14ac:dyDescent="0.2">
      <c r="B150" s="51" t="s">
        <v>237</v>
      </c>
      <c r="C150" s="51" t="s">
        <v>238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f t="shared" si="35"/>
        <v>0</v>
      </c>
      <c r="J150" s="57">
        <f t="shared" si="36"/>
        <v>0</v>
      </c>
      <c r="K150" s="58" t="str">
        <f t="shared" si="37"/>
        <v>NA</v>
      </c>
      <c r="L150" s="58" t="str">
        <f t="shared" si="38"/>
        <v>NA</v>
      </c>
      <c r="M150" s="58" t="str">
        <f t="shared" si="39"/>
        <v>NA</v>
      </c>
      <c r="R150" s="54"/>
      <c r="S150" s="54"/>
      <c r="T150" s="54"/>
      <c r="U150" s="54"/>
      <c r="V150" s="54"/>
    </row>
    <row r="151" spans="1:22" s="51" customFormat="1" x14ac:dyDescent="0.2">
      <c r="B151" s="51" t="s">
        <v>207</v>
      </c>
      <c r="C151" s="51" t="s">
        <v>208</v>
      </c>
      <c r="D151" s="57">
        <v>64200</v>
      </c>
      <c r="E151" s="57">
        <v>62137.25</v>
      </c>
      <c r="F151" s="57">
        <v>320</v>
      </c>
      <c r="G151" s="57">
        <v>6978</v>
      </c>
      <c r="H151" s="57">
        <v>1968</v>
      </c>
      <c r="I151" s="57">
        <f t="shared" si="35"/>
        <v>8946</v>
      </c>
      <c r="J151" s="57">
        <f t="shared" si="36"/>
        <v>53191.25</v>
      </c>
      <c r="K151" s="58">
        <f t="shared" si="37"/>
        <v>0.85602838876841181</v>
      </c>
      <c r="L151" s="58">
        <f t="shared" si="38"/>
        <v>-0.99485011003866441</v>
      </c>
      <c r="M151" s="58">
        <f t="shared" si="39"/>
        <v>-0.88770021203062577</v>
      </c>
      <c r="R151" s="54"/>
      <c r="S151" s="54"/>
      <c r="T151" s="54"/>
      <c r="U151" s="54"/>
      <c r="V151" s="54"/>
    </row>
    <row r="152" spans="1:22" s="51" customFormat="1" x14ac:dyDescent="0.2">
      <c r="B152" s="51" t="s">
        <v>209</v>
      </c>
      <c r="C152" s="51" t="s">
        <v>210</v>
      </c>
      <c r="D152" s="57">
        <v>1006500</v>
      </c>
      <c r="E152" s="57">
        <v>181818.4</v>
      </c>
      <c r="F152" s="57">
        <v>0</v>
      </c>
      <c r="G152" s="57">
        <v>750</v>
      </c>
      <c r="H152" s="57">
        <v>0</v>
      </c>
      <c r="I152" s="57">
        <f t="shared" si="35"/>
        <v>750</v>
      </c>
      <c r="J152" s="57">
        <f t="shared" si="36"/>
        <v>181068.4</v>
      </c>
      <c r="K152" s="58">
        <f t="shared" si="37"/>
        <v>0.99587500494999404</v>
      </c>
      <c r="L152" s="58">
        <f t="shared" si="38"/>
        <v>-1</v>
      </c>
      <c r="M152" s="58">
        <f t="shared" si="39"/>
        <v>-0.99587500494999404</v>
      </c>
      <c r="R152" s="54"/>
      <c r="S152" s="54"/>
      <c r="T152" s="54"/>
      <c r="U152" s="54"/>
      <c r="V152" s="54"/>
    </row>
    <row r="153" spans="1:22" s="51" customFormat="1" x14ac:dyDescent="0.2">
      <c r="A153" s="64" t="s">
        <v>239</v>
      </c>
      <c r="B153" s="64"/>
      <c r="C153" s="64"/>
      <c r="D153" s="65">
        <v>138561844.03999999</v>
      </c>
      <c r="E153" s="65">
        <v>136262405.58999997</v>
      </c>
      <c r="F153" s="65">
        <v>6717005.0100000007</v>
      </c>
      <c r="G153" s="65">
        <v>71163052.00999999</v>
      </c>
      <c r="H153" s="65">
        <v>252150.81</v>
      </c>
      <c r="I153" s="65">
        <f t="shared" si="35"/>
        <v>71415202.819999993</v>
      </c>
      <c r="J153" s="65">
        <f t="shared" si="36"/>
        <v>64847202.769999981</v>
      </c>
      <c r="K153" s="66">
        <f t="shared" si="37"/>
        <v>0.47589944188361655</v>
      </c>
      <c r="L153" s="66">
        <f t="shared" si="38"/>
        <v>-0.95070536894665714</v>
      </c>
      <c r="M153" s="66">
        <f t="shared" si="39"/>
        <v>-0.47774992154385904</v>
      </c>
      <c r="R153" s="54"/>
      <c r="S153" s="54"/>
      <c r="T153" s="54"/>
      <c r="U153" s="54"/>
      <c r="V153" s="54"/>
    </row>
    <row r="154" spans="1:22" s="51" customFormat="1" x14ac:dyDescent="0.2">
      <c r="A154" s="51" t="s">
        <v>240</v>
      </c>
      <c r="B154" s="51" t="s">
        <v>100</v>
      </c>
      <c r="C154" s="51" t="s">
        <v>101</v>
      </c>
      <c r="D154" s="57">
        <v>0</v>
      </c>
      <c r="E154" s="57">
        <v>8500</v>
      </c>
      <c r="F154" s="57">
        <v>0</v>
      </c>
      <c r="G154" s="57">
        <v>5588.18</v>
      </c>
      <c r="H154" s="57">
        <v>0</v>
      </c>
      <c r="I154" s="57">
        <f t="shared" si="35"/>
        <v>5588.18</v>
      </c>
      <c r="J154" s="57">
        <f t="shared" si="36"/>
        <v>2911.8199999999997</v>
      </c>
      <c r="K154" s="58">
        <f t="shared" si="37"/>
        <v>0.34256705882352939</v>
      </c>
      <c r="L154" s="58">
        <f t="shared" si="38"/>
        <v>-1</v>
      </c>
      <c r="M154" s="58">
        <f t="shared" si="39"/>
        <v>-0.34256705882352939</v>
      </c>
      <c r="R154" s="54"/>
      <c r="S154" s="54"/>
      <c r="T154" s="54"/>
      <c r="U154" s="54"/>
      <c r="V154" s="54"/>
    </row>
    <row r="155" spans="1:22" s="51" customFormat="1" x14ac:dyDescent="0.2">
      <c r="B155" s="51" t="s">
        <v>102</v>
      </c>
      <c r="C155" s="51" t="s">
        <v>103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f t="shared" si="35"/>
        <v>0</v>
      </c>
      <c r="J155" s="57">
        <f t="shared" si="36"/>
        <v>0</v>
      </c>
      <c r="K155" s="58" t="str">
        <f t="shared" si="37"/>
        <v>NA</v>
      </c>
      <c r="L155" s="58" t="str">
        <f t="shared" si="38"/>
        <v>NA</v>
      </c>
      <c r="M155" s="58" t="str">
        <f t="shared" si="39"/>
        <v>NA</v>
      </c>
      <c r="R155" s="54"/>
      <c r="S155" s="54"/>
      <c r="T155" s="54"/>
      <c r="U155" s="54"/>
      <c r="V155" s="54"/>
    </row>
    <row r="156" spans="1:22" s="51" customFormat="1" x14ac:dyDescent="0.2">
      <c r="B156" s="51" t="s">
        <v>107</v>
      </c>
      <c r="C156" s="51" t="s">
        <v>108</v>
      </c>
      <c r="D156" s="57">
        <v>5083000</v>
      </c>
      <c r="E156" s="57">
        <v>736575</v>
      </c>
      <c r="F156" s="57">
        <v>102620</v>
      </c>
      <c r="G156" s="57">
        <v>588263.97</v>
      </c>
      <c r="H156" s="57">
        <v>0</v>
      </c>
      <c r="I156" s="57">
        <f t="shared" si="35"/>
        <v>588263.97</v>
      </c>
      <c r="J156" s="57">
        <f t="shared" si="36"/>
        <v>148311.03000000003</v>
      </c>
      <c r="K156" s="58">
        <f t="shared" si="37"/>
        <v>0.20135224518888101</v>
      </c>
      <c r="L156" s="58">
        <f t="shared" si="38"/>
        <v>-0.86067949631741503</v>
      </c>
      <c r="M156" s="58">
        <f t="shared" si="39"/>
        <v>-0.20135224518888101</v>
      </c>
      <c r="R156" s="54"/>
      <c r="S156" s="54"/>
      <c r="T156" s="54"/>
      <c r="U156" s="54"/>
      <c r="V156" s="54"/>
    </row>
    <row r="157" spans="1:22" s="51" customFormat="1" x14ac:dyDescent="0.2">
      <c r="B157" s="51" t="s">
        <v>241</v>
      </c>
      <c r="C157" s="51" t="s">
        <v>242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f t="shared" si="35"/>
        <v>0</v>
      </c>
      <c r="J157" s="57">
        <f t="shared" si="36"/>
        <v>0</v>
      </c>
      <c r="K157" s="58" t="str">
        <f t="shared" si="37"/>
        <v>NA</v>
      </c>
      <c r="L157" s="58" t="str">
        <f t="shared" si="38"/>
        <v>NA</v>
      </c>
      <c r="M157" s="58" t="str">
        <f t="shared" si="39"/>
        <v>NA</v>
      </c>
      <c r="R157" s="54"/>
      <c r="S157" s="54"/>
      <c r="T157" s="54"/>
      <c r="U157" s="54"/>
      <c r="V157" s="54"/>
    </row>
    <row r="158" spans="1:22" s="51" customFormat="1" x14ac:dyDescent="0.2">
      <c r="B158" s="51" t="s">
        <v>117</v>
      </c>
      <c r="C158" s="51" t="s">
        <v>118</v>
      </c>
      <c r="D158" s="57">
        <v>45395.25</v>
      </c>
      <c r="E158" s="57">
        <v>45395.25</v>
      </c>
      <c r="F158" s="57">
        <v>0</v>
      </c>
      <c r="G158" s="57">
        <v>0</v>
      </c>
      <c r="H158" s="57">
        <v>0</v>
      </c>
      <c r="I158" s="57">
        <f t="shared" si="35"/>
        <v>0</v>
      </c>
      <c r="J158" s="57">
        <f t="shared" si="36"/>
        <v>45395.25</v>
      </c>
      <c r="K158" s="58">
        <f t="shared" si="37"/>
        <v>1</v>
      </c>
      <c r="L158" s="58">
        <f t="shared" si="38"/>
        <v>-1</v>
      </c>
      <c r="M158" s="58">
        <f t="shared" si="39"/>
        <v>-1</v>
      </c>
      <c r="R158" s="54"/>
      <c r="S158" s="54"/>
      <c r="T158" s="54"/>
      <c r="U158" s="54"/>
      <c r="V158" s="54"/>
    </row>
    <row r="159" spans="1:22" s="51" customFormat="1" x14ac:dyDescent="0.2">
      <c r="B159" s="51" t="s">
        <v>119</v>
      </c>
      <c r="C159" s="51" t="s">
        <v>120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f t="shared" si="35"/>
        <v>0</v>
      </c>
      <c r="J159" s="57">
        <f t="shared" si="36"/>
        <v>0</v>
      </c>
      <c r="K159" s="58" t="str">
        <f t="shared" si="37"/>
        <v>NA</v>
      </c>
      <c r="L159" s="58" t="str">
        <f t="shared" si="38"/>
        <v>NA</v>
      </c>
      <c r="M159" s="58" t="str">
        <f t="shared" si="39"/>
        <v>NA</v>
      </c>
      <c r="R159" s="54"/>
      <c r="S159" s="54"/>
      <c r="T159" s="54"/>
      <c r="U159" s="54"/>
      <c r="V159" s="54"/>
    </row>
    <row r="160" spans="1:22" s="51" customFormat="1" x14ac:dyDescent="0.2">
      <c r="B160" s="51" t="s">
        <v>121</v>
      </c>
      <c r="C160" s="51" t="s">
        <v>122</v>
      </c>
      <c r="D160" s="57"/>
      <c r="E160" s="57"/>
      <c r="F160" s="57">
        <v>0</v>
      </c>
      <c r="G160" s="57">
        <v>0</v>
      </c>
      <c r="H160" s="57">
        <v>0</v>
      </c>
      <c r="I160" s="57">
        <f t="shared" si="35"/>
        <v>0</v>
      </c>
      <c r="J160" s="57">
        <f t="shared" si="36"/>
        <v>0</v>
      </c>
      <c r="K160" s="58" t="str">
        <f t="shared" si="37"/>
        <v>NA</v>
      </c>
      <c r="L160" s="58" t="str">
        <f t="shared" si="38"/>
        <v>NA</v>
      </c>
      <c r="M160" s="58" t="str">
        <f t="shared" si="39"/>
        <v>NA</v>
      </c>
      <c r="R160" s="54"/>
      <c r="S160" s="54"/>
      <c r="T160" s="54"/>
      <c r="U160" s="54"/>
      <c r="V160" s="54"/>
    </row>
    <row r="161" spans="2:22" s="51" customFormat="1" x14ac:dyDescent="0.2">
      <c r="B161" s="51" t="s">
        <v>123</v>
      </c>
      <c r="C161" s="51" t="s">
        <v>124</v>
      </c>
      <c r="D161" s="57"/>
      <c r="E161" s="57"/>
      <c r="F161" s="57">
        <v>9897.43</v>
      </c>
      <c r="G161" s="57">
        <v>9897.43</v>
      </c>
      <c r="H161" s="57">
        <v>0</v>
      </c>
      <c r="I161" s="57">
        <f t="shared" si="35"/>
        <v>9897.43</v>
      </c>
      <c r="J161" s="57">
        <f t="shared" si="36"/>
        <v>-9897.43</v>
      </c>
      <c r="K161" s="58" t="str">
        <f t="shared" si="37"/>
        <v>NA</v>
      </c>
      <c r="L161" s="58" t="str">
        <f t="shared" si="38"/>
        <v>NA</v>
      </c>
      <c r="M161" s="58" t="str">
        <f t="shared" si="39"/>
        <v>NA</v>
      </c>
      <c r="R161" s="54"/>
      <c r="S161" s="54"/>
      <c r="T161" s="54"/>
      <c r="U161" s="54"/>
      <c r="V161" s="54"/>
    </row>
    <row r="162" spans="2:22" s="51" customFormat="1" x14ac:dyDescent="0.2">
      <c r="B162" s="51" t="s">
        <v>217</v>
      </c>
      <c r="C162" s="51" t="s">
        <v>218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f t="shared" si="35"/>
        <v>0</v>
      </c>
      <c r="J162" s="57">
        <f t="shared" si="36"/>
        <v>0</v>
      </c>
      <c r="K162" s="58" t="str">
        <f t="shared" si="37"/>
        <v>NA</v>
      </c>
      <c r="L162" s="58" t="str">
        <f t="shared" si="38"/>
        <v>NA</v>
      </c>
      <c r="M162" s="58" t="str">
        <f t="shared" si="39"/>
        <v>NA</v>
      </c>
      <c r="R162" s="54"/>
      <c r="S162" s="54"/>
      <c r="T162" s="54"/>
      <c r="U162" s="54"/>
      <c r="V162" s="54"/>
    </row>
    <row r="163" spans="2:22" s="51" customFormat="1" x14ac:dyDescent="0.2">
      <c r="B163" s="51" t="s">
        <v>127</v>
      </c>
      <c r="C163" s="51" t="s">
        <v>128</v>
      </c>
      <c r="D163" s="57"/>
      <c r="E163" s="57"/>
      <c r="F163" s="57">
        <v>184147.32</v>
      </c>
      <c r="G163" s="57">
        <v>184147.32</v>
      </c>
      <c r="H163" s="57">
        <v>0</v>
      </c>
      <c r="I163" s="57">
        <f t="shared" si="35"/>
        <v>184147.32</v>
      </c>
      <c r="J163" s="57">
        <f t="shared" si="36"/>
        <v>-184147.32</v>
      </c>
      <c r="K163" s="58" t="str">
        <f t="shared" si="37"/>
        <v>NA</v>
      </c>
      <c r="L163" s="58" t="str">
        <f t="shared" si="38"/>
        <v>NA</v>
      </c>
      <c r="M163" s="58" t="str">
        <f t="shared" si="39"/>
        <v>NA</v>
      </c>
      <c r="R163" s="54"/>
      <c r="S163" s="54"/>
      <c r="T163" s="54"/>
      <c r="U163" s="54"/>
      <c r="V163" s="54"/>
    </row>
    <row r="164" spans="2:22" s="51" customFormat="1" x14ac:dyDescent="0.2">
      <c r="B164" s="51" t="s">
        <v>223</v>
      </c>
      <c r="C164" s="51" t="s">
        <v>224</v>
      </c>
      <c r="D164" s="57">
        <v>270695</v>
      </c>
      <c r="E164" s="57">
        <v>270695</v>
      </c>
      <c r="F164" s="57">
        <v>22285.91</v>
      </c>
      <c r="G164" s="57">
        <v>250593.80000000002</v>
      </c>
      <c r="H164" s="57">
        <v>0</v>
      </c>
      <c r="I164" s="57">
        <f t="shared" si="35"/>
        <v>250593.80000000002</v>
      </c>
      <c r="J164" s="57">
        <f t="shared" si="36"/>
        <v>20101.199999999983</v>
      </c>
      <c r="K164" s="58">
        <f t="shared" si="37"/>
        <v>7.4257743955374059E-2</v>
      </c>
      <c r="L164" s="58">
        <f t="shared" si="38"/>
        <v>-0.91767151221854859</v>
      </c>
      <c r="M164" s="58">
        <f t="shared" si="39"/>
        <v>-7.4257743955374059E-2</v>
      </c>
      <c r="R164" s="54"/>
      <c r="S164" s="54"/>
      <c r="T164" s="54"/>
      <c r="U164" s="54"/>
      <c r="V164" s="54"/>
    </row>
    <row r="165" spans="2:22" s="51" customFormat="1" x14ac:dyDescent="0.2">
      <c r="B165" s="51" t="s">
        <v>131</v>
      </c>
      <c r="C165" s="51" t="s">
        <v>132</v>
      </c>
      <c r="D165" s="57">
        <v>3699786.29</v>
      </c>
      <c r="E165" s="57">
        <v>3313036.29</v>
      </c>
      <c r="F165" s="57">
        <v>233334.75999999998</v>
      </c>
      <c r="G165" s="57">
        <v>2000341.4599999997</v>
      </c>
      <c r="H165" s="57">
        <v>0</v>
      </c>
      <c r="I165" s="57">
        <f t="shared" si="35"/>
        <v>2000341.4599999997</v>
      </c>
      <c r="J165" s="57">
        <f t="shared" si="36"/>
        <v>1312694.8300000003</v>
      </c>
      <c r="K165" s="58">
        <f t="shared" si="37"/>
        <v>0.39622108395317346</v>
      </c>
      <c r="L165" s="58">
        <f t="shared" si="38"/>
        <v>-0.92957072015652453</v>
      </c>
      <c r="M165" s="58">
        <f t="shared" si="39"/>
        <v>-0.39622108395317346</v>
      </c>
      <c r="R165" s="54"/>
      <c r="S165" s="54"/>
      <c r="T165" s="54"/>
      <c r="U165" s="54"/>
      <c r="V165" s="54"/>
    </row>
    <row r="166" spans="2:22" s="51" customFormat="1" x14ac:dyDescent="0.2">
      <c r="B166" s="51" t="s">
        <v>133</v>
      </c>
      <c r="C166" s="51" t="s">
        <v>134</v>
      </c>
      <c r="D166" s="57">
        <v>5659295.7299999995</v>
      </c>
      <c r="E166" s="57">
        <v>5659295.7299999995</v>
      </c>
      <c r="F166" s="57">
        <v>425797.65</v>
      </c>
      <c r="G166" s="57">
        <v>6145323.5899999999</v>
      </c>
      <c r="H166" s="57">
        <v>0</v>
      </c>
      <c r="I166" s="57">
        <f t="shared" si="35"/>
        <v>6145323.5899999999</v>
      </c>
      <c r="J166" s="57">
        <f t="shared" si="36"/>
        <v>-486027.86000000034</v>
      </c>
      <c r="K166" s="58">
        <f t="shared" si="37"/>
        <v>-8.5881332799691026E-2</v>
      </c>
      <c r="L166" s="58">
        <f t="shared" si="38"/>
        <v>-0.92476137132349501</v>
      </c>
      <c r="M166" s="58">
        <f t="shared" si="39"/>
        <v>8.5881332799691026E-2</v>
      </c>
      <c r="R166" s="54"/>
      <c r="S166" s="54"/>
      <c r="T166" s="54"/>
      <c r="U166" s="54"/>
      <c r="V166" s="54"/>
    </row>
    <row r="167" spans="2:22" s="51" customFormat="1" x14ac:dyDescent="0.2">
      <c r="B167" s="51" t="s">
        <v>135</v>
      </c>
      <c r="C167" s="51" t="s">
        <v>136</v>
      </c>
      <c r="D167" s="57">
        <v>287043.32999999996</v>
      </c>
      <c r="E167" s="57">
        <v>307110.82999999996</v>
      </c>
      <c r="F167" s="57">
        <v>1983.35</v>
      </c>
      <c r="G167" s="57">
        <v>233895.85</v>
      </c>
      <c r="H167" s="57">
        <v>0</v>
      </c>
      <c r="I167" s="57">
        <f t="shared" si="35"/>
        <v>233895.85</v>
      </c>
      <c r="J167" s="57">
        <f t="shared" si="36"/>
        <v>73214.979999999952</v>
      </c>
      <c r="K167" s="58">
        <f t="shared" si="37"/>
        <v>0.23839921242764367</v>
      </c>
      <c r="L167" s="58">
        <f t="shared" si="38"/>
        <v>-0.99354190798155839</v>
      </c>
      <c r="M167" s="58">
        <f t="shared" si="39"/>
        <v>-0.23839921242764367</v>
      </c>
      <c r="R167" s="54"/>
      <c r="S167" s="54"/>
      <c r="T167" s="54"/>
      <c r="U167" s="54"/>
      <c r="V167" s="54"/>
    </row>
    <row r="168" spans="2:22" s="51" customFormat="1" x14ac:dyDescent="0.2">
      <c r="B168" s="51" t="s">
        <v>137</v>
      </c>
      <c r="C168" s="51" t="s">
        <v>138</v>
      </c>
      <c r="D168" s="57">
        <v>51500</v>
      </c>
      <c r="E168" s="57">
        <v>64132.5</v>
      </c>
      <c r="F168" s="57">
        <v>0</v>
      </c>
      <c r="G168" s="57">
        <v>0</v>
      </c>
      <c r="H168" s="57">
        <v>0</v>
      </c>
      <c r="I168" s="57">
        <f t="shared" si="35"/>
        <v>0</v>
      </c>
      <c r="J168" s="57">
        <f t="shared" si="36"/>
        <v>64132.5</v>
      </c>
      <c r="K168" s="58">
        <f t="shared" si="37"/>
        <v>1</v>
      </c>
      <c r="L168" s="58">
        <f t="shared" si="38"/>
        <v>-1</v>
      </c>
      <c r="M168" s="58">
        <f t="shared" si="39"/>
        <v>-1</v>
      </c>
      <c r="R168" s="54"/>
      <c r="S168" s="54"/>
      <c r="T168" s="54"/>
      <c r="U168" s="54"/>
      <c r="V168" s="54"/>
    </row>
    <row r="169" spans="2:22" s="51" customFormat="1" x14ac:dyDescent="0.2">
      <c r="B169" s="51" t="s">
        <v>141</v>
      </c>
      <c r="C169" s="51" t="s">
        <v>142</v>
      </c>
      <c r="D169" s="57">
        <v>1026270</v>
      </c>
      <c r="E169" s="57">
        <v>1026270</v>
      </c>
      <c r="F169" s="57">
        <v>69180.400000000009</v>
      </c>
      <c r="G169" s="57">
        <v>559967.04999999993</v>
      </c>
      <c r="H169" s="57">
        <v>0</v>
      </c>
      <c r="I169" s="57">
        <f t="shared" si="35"/>
        <v>559967.04999999993</v>
      </c>
      <c r="J169" s="57">
        <f t="shared" si="36"/>
        <v>466302.95000000007</v>
      </c>
      <c r="K169" s="58">
        <f t="shared" si="37"/>
        <v>0.45436673584924053</v>
      </c>
      <c r="L169" s="58">
        <f t="shared" si="38"/>
        <v>-0.93259044890720766</v>
      </c>
      <c r="M169" s="58">
        <f t="shared" si="39"/>
        <v>-0.45436673584924053</v>
      </c>
      <c r="R169" s="54"/>
      <c r="S169" s="54"/>
      <c r="T169" s="54"/>
      <c r="U169" s="54"/>
      <c r="V169" s="54"/>
    </row>
    <row r="170" spans="2:22" s="51" customFormat="1" x14ac:dyDescent="0.2">
      <c r="B170" s="51" t="s">
        <v>143</v>
      </c>
      <c r="C170" s="51" t="s">
        <v>144</v>
      </c>
      <c r="D170" s="57">
        <v>1820259.4</v>
      </c>
      <c r="E170" s="57">
        <v>1835029.4</v>
      </c>
      <c r="F170" s="57">
        <v>136343.91</v>
      </c>
      <c r="G170" s="57">
        <v>1834107.75</v>
      </c>
      <c r="H170" s="57">
        <v>0</v>
      </c>
      <c r="I170" s="57">
        <f t="shared" si="35"/>
        <v>1834107.75</v>
      </c>
      <c r="J170" s="57">
        <f t="shared" si="36"/>
        <v>921.64999999990687</v>
      </c>
      <c r="K170" s="58">
        <f t="shared" si="37"/>
        <v>5.0225353337658078E-4</v>
      </c>
      <c r="L170" s="58">
        <f t="shared" si="38"/>
        <v>-0.92569933211969246</v>
      </c>
      <c r="M170" s="58">
        <f t="shared" si="39"/>
        <v>-5.0225353337658078E-4</v>
      </c>
      <c r="R170" s="54"/>
      <c r="S170" s="54"/>
      <c r="T170" s="54"/>
      <c r="U170" s="54"/>
      <c r="V170" s="54"/>
    </row>
    <row r="171" spans="2:22" s="51" customFormat="1" x14ac:dyDescent="0.2">
      <c r="B171" s="51" t="s">
        <v>155</v>
      </c>
      <c r="C171" s="51" t="s">
        <v>156</v>
      </c>
      <c r="D171" s="57">
        <v>271789.09000000003</v>
      </c>
      <c r="E171" s="57">
        <v>262514.09000000003</v>
      </c>
      <c r="F171" s="57">
        <v>14969.040000000005</v>
      </c>
      <c r="G171" s="57">
        <v>162372.75999999995</v>
      </c>
      <c r="H171" s="57">
        <v>0</v>
      </c>
      <c r="I171" s="57">
        <f t="shared" si="35"/>
        <v>162372.75999999995</v>
      </c>
      <c r="J171" s="57">
        <f t="shared" si="36"/>
        <v>100141.33000000007</v>
      </c>
      <c r="K171" s="58">
        <f t="shared" si="37"/>
        <v>0.38147030507962476</v>
      </c>
      <c r="L171" s="58">
        <f t="shared" si="38"/>
        <v>-0.9429781464301592</v>
      </c>
      <c r="M171" s="58">
        <f t="shared" si="39"/>
        <v>-0.38147030507962476</v>
      </c>
      <c r="R171" s="54"/>
      <c r="S171" s="54"/>
      <c r="T171" s="54"/>
      <c r="U171" s="54"/>
      <c r="V171" s="54"/>
    </row>
    <row r="172" spans="2:22" s="51" customFormat="1" x14ac:dyDescent="0.2">
      <c r="B172" s="51" t="s">
        <v>157</v>
      </c>
      <c r="C172" s="51" t="s">
        <v>158</v>
      </c>
      <c r="D172" s="57">
        <v>1846586.23</v>
      </c>
      <c r="E172" s="57">
        <v>1638474.1199999999</v>
      </c>
      <c r="F172" s="57">
        <v>25133.120000000003</v>
      </c>
      <c r="G172" s="57">
        <v>846905.33000000007</v>
      </c>
      <c r="H172" s="57">
        <v>0</v>
      </c>
      <c r="I172" s="57">
        <f t="shared" si="35"/>
        <v>846905.33000000007</v>
      </c>
      <c r="J172" s="57">
        <f t="shared" si="36"/>
        <v>791568.7899999998</v>
      </c>
      <c r="K172" s="58">
        <f t="shared" si="37"/>
        <v>0.48311339211143589</v>
      </c>
      <c r="L172" s="58">
        <f t="shared" si="38"/>
        <v>-0.98466065487808863</v>
      </c>
      <c r="M172" s="58">
        <f t="shared" si="39"/>
        <v>-0.48311339211143584</v>
      </c>
      <c r="R172" s="54"/>
      <c r="S172" s="54"/>
      <c r="T172" s="54"/>
      <c r="U172" s="54"/>
      <c r="V172" s="54"/>
    </row>
    <row r="173" spans="2:22" s="51" customFormat="1" x14ac:dyDescent="0.2">
      <c r="B173" s="51" t="s">
        <v>243</v>
      </c>
      <c r="C173" s="51" t="s">
        <v>244</v>
      </c>
      <c r="D173" s="57">
        <v>100000</v>
      </c>
      <c r="E173" s="57">
        <v>100000</v>
      </c>
      <c r="F173" s="57">
        <v>0</v>
      </c>
      <c r="G173" s="57">
        <v>0</v>
      </c>
      <c r="H173" s="57">
        <v>0</v>
      </c>
      <c r="I173" s="57">
        <f t="shared" si="35"/>
        <v>0</v>
      </c>
      <c r="J173" s="57">
        <f t="shared" si="36"/>
        <v>100000</v>
      </c>
      <c r="K173" s="58">
        <f t="shared" si="37"/>
        <v>1</v>
      </c>
      <c r="L173" s="58">
        <f t="shared" si="38"/>
        <v>-1</v>
      </c>
      <c r="M173" s="58">
        <f t="shared" si="39"/>
        <v>-1</v>
      </c>
      <c r="R173" s="54"/>
      <c r="S173" s="54"/>
      <c r="T173" s="54"/>
      <c r="U173" s="54"/>
      <c r="V173" s="54"/>
    </row>
    <row r="174" spans="2:22" s="51" customFormat="1" x14ac:dyDescent="0.2">
      <c r="B174" s="51" t="s">
        <v>245</v>
      </c>
      <c r="C174" s="51" t="s">
        <v>246</v>
      </c>
      <c r="D174" s="57">
        <v>0</v>
      </c>
      <c r="E174" s="57">
        <v>0</v>
      </c>
      <c r="F174" s="57">
        <v>0</v>
      </c>
      <c r="G174" s="57">
        <v>7320</v>
      </c>
      <c r="H174" s="57">
        <v>0</v>
      </c>
      <c r="I174" s="57">
        <f t="shared" si="35"/>
        <v>7320</v>
      </c>
      <c r="J174" s="57">
        <f t="shared" si="36"/>
        <v>-7320</v>
      </c>
      <c r="K174" s="58" t="str">
        <f t="shared" si="37"/>
        <v>NA</v>
      </c>
      <c r="L174" s="58" t="str">
        <f t="shared" si="38"/>
        <v>NA</v>
      </c>
      <c r="M174" s="58" t="str">
        <f t="shared" si="39"/>
        <v>NA</v>
      </c>
      <c r="R174" s="54"/>
      <c r="S174" s="54"/>
      <c r="T174" s="54"/>
      <c r="U174" s="54"/>
      <c r="V174" s="54"/>
    </row>
    <row r="175" spans="2:22" s="51" customFormat="1" x14ac:dyDescent="0.2">
      <c r="B175" s="51" t="s">
        <v>167</v>
      </c>
      <c r="C175" s="51" t="s">
        <v>168</v>
      </c>
      <c r="D175" s="57">
        <v>318080.01</v>
      </c>
      <c r="E175" s="57">
        <v>334067.51</v>
      </c>
      <c r="F175" s="57">
        <v>0</v>
      </c>
      <c r="G175" s="57">
        <v>22907.5</v>
      </c>
      <c r="H175" s="57">
        <v>68184.710000000006</v>
      </c>
      <c r="I175" s="57">
        <f t="shared" si="35"/>
        <v>91092.21</v>
      </c>
      <c r="J175" s="57">
        <f t="shared" si="36"/>
        <v>242975.3</v>
      </c>
      <c r="K175" s="58">
        <f t="shared" si="37"/>
        <v>0.72732394718660298</v>
      </c>
      <c r="L175" s="58">
        <f t="shared" si="38"/>
        <v>-1</v>
      </c>
      <c r="M175" s="58">
        <f t="shared" si="39"/>
        <v>-0.93142853071823717</v>
      </c>
      <c r="R175" s="54"/>
      <c r="S175" s="54"/>
      <c r="T175" s="54"/>
      <c r="U175" s="54"/>
      <c r="V175" s="54"/>
    </row>
    <row r="176" spans="2:22" s="51" customFormat="1" x14ac:dyDescent="0.2">
      <c r="B176" s="51" t="s">
        <v>247</v>
      </c>
      <c r="C176" s="51" t="s">
        <v>248</v>
      </c>
      <c r="D176" s="57">
        <v>6740</v>
      </c>
      <c r="E176" s="57">
        <v>6740</v>
      </c>
      <c r="F176" s="57">
        <v>0</v>
      </c>
      <c r="G176" s="57">
        <v>0</v>
      </c>
      <c r="H176" s="57">
        <v>0</v>
      </c>
      <c r="I176" s="57">
        <f t="shared" si="35"/>
        <v>0</v>
      </c>
      <c r="J176" s="57">
        <f t="shared" si="36"/>
        <v>6740</v>
      </c>
      <c r="K176" s="58">
        <f t="shared" si="37"/>
        <v>1</v>
      </c>
      <c r="L176" s="58">
        <f t="shared" si="38"/>
        <v>-1</v>
      </c>
      <c r="M176" s="58">
        <f t="shared" si="39"/>
        <v>-1</v>
      </c>
      <c r="R176" s="54"/>
      <c r="S176" s="54"/>
      <c r="T176" s="54"/>
      <c r="U176" s="54"/>
      <c r="V176" s="54"/>
    </row>
    <row r="177" spans="2:22" s="51" customFormat="1" x14ac:dyDescent="0.2">
      <c r="B177" s="51" t="s">
        <v>169</v>
      </c>
      <c r="C177" s="51" t="s">
        <v>170</v>
      </c>
      <c r="D177" s="57">
        <v>0</v>
      </c>
      <c r="E177" s="57">
        <v>525</v>
      </c>
      <c r="F177" s="57">
        <v>0</v>
      </c>
      <c r="G177" s="57">
        <v>525</v>
      </c>
      <c r="H177" s="57">
        <v>0</v>
      </c>
      <c r="I177" s="57">
        <f t="shared" si="35"/>
        <v>525</v>
      </c>
      <c r="J177" s="57">
        <f t="shared" si="36"/>
        <v>0</v>
      </c>
      <c r="K177" s="58">
        <f t="shared" si="37"/>
        <v>0</v>
      </c>
      <c r="L177" s="58">
        <f t="shared" si="38"/>
        <v>-1</v>
      </c>
      <c r="M177" s="58">
        <f t="shared" si="39"/>
        <v>0</v>
      </c>
      <c r="R177" s="54"/>
      <c r="S177" s="54"/>
      <c r="T177" s="54"/>
      <c r="U177" s="54"/>
      <c r="V177" s="54"/>
    </row>
    <row r="178" spans="2:22" s="51" customFormat="1" x14ac:dyDescent="0.2">
      <c r="B178" s="51" t="s">
        <v>233</v>
      </c>
      <c r="C178" s="51" t="s">
        <v>234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f t="shared" si="35"/>
        <v>0</v>
      </c>
      <c r="J178" s="57">
        <f t="shared" si="36"/>
        <v>0</v>
      </c>
      <c r="K178" s="58" t="str">
        <f t="shared" si="37"/>
        <v>NA</v>
      </c>
      <c r="L178" s="58" t="str">
        <f t="shared" si="38"/>
        <v>NA</v>
      </c>
      <c r="M178" s="58" t="str">
        <f t="shared" si="39"/>
        <v>NA</v>
      </c>
      <c r="R178" s="54"/>
      <c r="S178" s="54"/>
      <c r="T178" s="54"/>
      <c r="U178" s="54"/>
      <c r="V178" s="54"/>
    </row>
    <row r="179" spans="2:22" s="51" customFormat="1" x14ac:dyDescent="0.2">
      <c r="B179" s="51" t="s">
        <v>171</v>
      </c>
      <c r="C179" s="51" t="s">
        <v>172</v>
      </c>
      <c r="D179" s="57">
        <v>5450</v>
      </c>
      <c r="E179" s="57">
        <v>6645</v>
      </c>
      <c r="F179" s="57">
        <v>0</v>
      </c>
      <c r="G179" s="57">
        <v>3360.69</v>
      </c>
      <c r="H179" s="57">
        <v>0</v>
      </c>
      <c r="I179" s="57">
        <f t="shared" si="35"/>
        <v>3360.69</v>
      </c>
      <c r="J179" s="57">
        <f t="shared" si="36"/>
        <v>3284.31</v>
      </c>
      <c r="K179" s="58">
        <f t="shared" si="37"/>
        <v>0.49425282167042889</v>
      </c>
      <c r="L179" s="58">
        <f t="shared" si="38"/>
        <v>-1</v>
      </c>
      <c r="M179" s="58">
        <f t="shared" si="39"/>
        <v>-0.49425282167042889</v>
      </c>
      <c r="R179" s="54"/>
      <c r="S179" s="54"/>
      <c r="T179" s="54"/>
      <c r="U179" s="54"/>
      <c r="V179" s="54"/>
    </row>
    <row r="180" spans="2:22" s="51" customFormat="1" x14ac:dyDescent="0.2">
      <c r="B180" s="51" t="s">
        <v>173</v>
      </c>
      <c r="C180" s="51" t="s">
        <v>174</v>
      </c>
      <c r="D180" s="57">
        <v>1220000</v>
      </c>
      <c r="E180" s="57">
        <v>1273999</v>
      </c>
      <c r="F180" s="57">
        <v>306</v>
      </c>
      <c r="G180" s="57">
        <v>1205918.54</v>
      </c>
      <c r="H180" s="57">
        <v>0</v>
      </c>
      <c r="I180" s="57">
        <f t="shared" si="35"/>
        <v>1205918.54</v>
      </c>
      <c r="J180" s="57">
        <f t="shared" si="36"/>
        <v>68080.459999999963</v>
      </c>
      <c r="K180" s="58">
        <f t="shared" si="37"/>
        <v>5.3438393593715508E-2</v>
      </c>
      <c r="L180" s="58">
        <f t="shared" si="38"/>
        <v>-0.99975981142842341</v>
      </c>
      <c r="M180" s="58">
        <f t="shared" si="39"/>
        <v>-5.3438393593715508E-2</v>
      </c>
      <c r="R180" s="54"/>
      <c r="S180" s="54"/>
      <c r="T180" s="54"/>
      <c r="U180" s="54"/>
      <c r="V180" s="54"/>
    </row>
    <row r="181" spans="2:22" s="51" customFormat="1" x14ac:dyDescent="0.2">
      <c r="B181" s="51" t="s">
        <v>177</v>
      </c>
      <c r="C181" s="51" t="s">
        <v>178</v>
      </c>
      <c r="D181" s="57">
        <v>329528</v>
      </c>
      <c r="E181" s="57">
        <v>328792</v>
      </c>
      <c r="F181" s="57">
        <v>7123.46</v>
      </c>
      <c r="G181" s="57">
        <v>89874.839999999982</v>
      </c>
      <c r="H181" s="57">
        <v>52.7</v>
      </c>
      <c r="I181" s="57">
        <f t="shared" si="35"/>
        <v>89927.539999999979</v>
      </c>
      <c r="J181" s="57">
        <f t="shared" si="36"/>
        <v>238864.46000000002</v>
      </c>
      <c r="K181" s="58">
        <f t="shared" si="37"/>
        <v>0.72649109467383644</v>
      </c>
      <c r="L181" s="58">
        <f t="shared" si="38"/>
        <v>-0.97833444852672813</v>
      </c>
      <c r="M181" s="58">
        <f t="shared" si="39"/>
        <v>-0.72665137837903604</v>
      </c>
      <c r="R181" s="54"/>
      <c r="S181" s="54"/>
      <c r="T181" s="54"/>
      <c r="U181" s="54"/>
      <c r="V181" s="54"/>
    </row>
    <row r="182" spans="2:22" s="51" customFormat="1" x14ac:dyDescent="0.2">
      <c r="B182" s="51" t="s">
        <v>183</v>
      </c>
      <c r="C182" s="51" t="s">
        <v>184</v>
      </c>
      <c r="D182" s="57">
        <v>428956.17</v>
      </c>
      <c r="E182" s="57">
        <v>312720.67</v>
      </c>
      <c r="F182" s="57">
        <v>28507.95</v>
      </c>
      <c r="G182" s="57">
        <v>160173.21000000002</v>
      </c>
      <c r="H182" s="57">
        <v>12092.75</v>
      </c>
      <c r="I182" s="57">
        <f t="shared" si="35"/>
        <v>172265.96000000002</v>
      </c>
      <c r="J182" s="57">
        <f t="shared" si="36"/>
        <v>140454.70999999996</v>
      </c>
      <c r="K182" s="58">
        <f t="shared" si="37"/>
        <v>0.44913791595547542</v>
      </c>
      <c r="L182" s="58">
        <f t="shared" si="38"/>
        <v>-0.90883893284060813</v>
      </c>
      <c r="M182" s="58">
        <f t="shared" si="39"/>
        <v>-0.48780740972446746</v>
      </c>
      <c r="R182" s="54"/>
      <c r="S182" s="54"/>
      <c r="T182" s="54"/>
      <c r="U182" s="54"/>
      <c r="V182" s="54"/>
    </row>
    <row r="183" spans="2:22" s="51" customFormat="1" x14ac:dyDescent="0.2">
      <c r="B183" s="51" t="s">
        <v>185</v>
      </c>
      <c r="C183" s="51" t="s">
        <v>186</v>
      </c>
      <c r="D183" s="57">
        <v>18398</v>
      </c>
      <c r="E183" s="57">
        <v>100316.45999999999</v>
      </c>
      <c r="F183" s="57">
        <v>8285.1699999999983</v>
      </c>
      <c r="G183" s="57">
        <v>89257.29</v>
      </c>
      <c r="H183" s="57">
        <v>115.96</v>
      </c>
      <c r="I183" s="57">
        <f t="shared" si="35"/>
        <v>89373.25</v>
      </c>
      <c r="J183" s="57">
        <f t="shared" si="36"/>
        <v>10943.209999999992</v>
      </c>
      <c r="K183" s="58">
        <f t="shared" si="37"/>
        <v>0.10908688364800745</v>
      </c>
      <c r="L183" s="58">
        <f t="shared" si="38"/>
        <v>-0.91740966537296076</v>
      </c>
      <c r="M183" s="58">
        <f t="shared" si="39"/>
        <v>-0.11024282555425101</v>
      </c>
      <c r="R183" s="54"/>
      <c r="S183" s="54"/>
      <c r="T183" s="54"/>
      <c r="U183" s="54"/>
      <c r="V183" s="54"/>
    </row>
    <row r="184" spans="2:22" s="51" customFormat="1" x14ac:dyDescent="0.2">
      <c r="B184" s="51" t="s">
        <v>187</v>
      </c>
      <c r="C184" s="51" t="s">
        <v>188</v>
      </c>
      <c r="D184" s="57">
        <v>0</v>
      </c>
      <c r="E184" s="57">
        <v>3000</v>
      </c>
      <c r="F184" s="57">
        <v>796</v>
      </c>
      <c r="G184" s="57">
        <v>1907.5</v>
      </c>
      <c r="H184" s="57">
        <v>0</v>
      </c>
      <c r="I184" s="57">
        <f t="shared" si="35"/>
        <v>1907.5</v>
      </c>
      <c r="J184" s="57">
        <f t="shared" si="36"/>
        <v>1092.5</v>
      </c>
      <c r="K184" s="58">
        <f t="shared" si="37"/>
        <v>0.36416666666666669</v>
      </c>
      <c r="L184" s="58">
        <f t="shared" si="38"/>
        <v>-0.73466666666666669</v>
      </c>
      <c r="M184" s="58">
        <f t="shared" si="39"/>
        <v>-0.36416666666666669</v>
      </c>
      <c r="R184" s="54"/>
      <c r="S184" s="54"/>
      <c r="T184" s="54"/>
      <c r="U184" s="54"/>
      <c r="V184" s="54"/>
    </row>
    <row r="185" spans="2:22" s="51" customFormat="1" x14ac:dyDescent="0.2">
      <c r="B185" s="51" t="s">
        <v>189</v>
      </c>
      <c r="C185" s="51" t="s">
        <v>190</v>
      </c>
      <c r="D185" s="57">
        <v>714008</v>
      </c>
      <c r="E185" s="57">
        <v>731056.2</v>
      </c>
      <c r="F185" s="57">
        <v>246742.74</v>
      </c>
      <c r="G185" s="57">
        <v>546917.78999999992</v>
      </c>
      <c r="H185" s="57">
        <v>1877.2</v>
      </c>
      <c r="I185" s="57">
        <f t="shared" si="35"/>
        <v>548794.98999999987</v>
      </c>
      <c r="J185" s="57">
        <f t="shared" si="36"/>
        <v>182261.21000000008</v>
      </c>
      <c r="K185" s="58">
        <f t="shared" si="37"/>
        <v>0.24931217326383401</v>
      </c>
      <c r="L185" s="58">
        <f t="shared" si="38"/>
        <v>-0.66248458052882941</v>
      </c>
      <c r="M185" s="58">
        <f t="shared" si="39"/>
        <v>-0.25187996490557091</v>
      </c>
      <c r="R185" s="54"/>
      <c r="S185" s="54"/>
      <c r="T185" s="54"/>
      <c r="U185" s="54"/>
      <c r="V185" s="54"/>
    </row>
    <row r="186" spans="2:22" s="51" customFormat="1" x14ac:dyDescent="0.2">
      <c r="B186" s="51" t="s">
        <v>191</v>
      </c>
      <c r="C186" s="51" t="s">
        <v>192</v>
      </c>
      <c r="D186" s="57">
        <v>11500</v>
      </c>
      <c r="E186" s="57">
        <v>53860.76</v>
      </c>
      <c r="F186" s="57">
        <v>6565</v>
      </c>
      <c r="G186" s="57">
        <v>38243.32</v>
      </c>
      <c r="H186" s="57">
        <v>1930.29</v>
      </c>
      <c r="I186" s="57">
        <f t="shared" si="35"/>
        <v>40173.61</v>
      </c>
      <c r="J186" s="57">
        <f t="shared" si="36"/>
        <v>13687.150000000001</v>
      </c>
      <c r="K186" s="58">
        <f t="shared" si="37"/>
        <v>0.25412099643599534</v>
      </c>
      <c r="L186" s="58">
        <f t="shared" si="38"/>
        <v>-0.87811163451833951</v>
      </c>
      <c r="M186" s="58">
        <f t="shared" si="39"/>
        <v>-0.28995951783821833</v>
      </c>
      <c r="R186" s="54"/>
      <c r="S186" s="54"/>
      <c r="T186" s="54"/>
      <c r="U186" s="54"/>
      <c r="V186" s="54"/>
    </row>
    <row r="187" spans="2:22" s="51" customFormat="1" x14ac:dyDescent="0.2">
      <c r="B187" s="51" t="s">
        <v>193</v>
      </c>
      <c r="C187" s="51" t="s">
        <v>194</v>
      </c>
      <c r="D187" s="57">
        <v>0</v>
      </c>
      <c r="E187" s="57">
        <v>1671.9</v>
      </c>
      <c r="F187" s="57">
        <v>0</v>
      </c>
      <c r="G187" s="57">
        <v>0</v>
      </c>
      <c r="H187" s="57">
        <v>0</v>
      </c>
      <c r="I187" s="57">
        <f t="shared" si="35"/>
        <v>0</v>
      </c>
      <c r="J187" s="57">
        <f t="shared" si="36"/>
        <v>1671.9</v>
      </c>
      <c r="K187" s="58">
        <f t="shared" si="37"/>
        <v>1</v>
      </c>
      <c r="L187" s="58">
        <f t="shared" si="38"/>
        <v>-1</v>
      </c>
      <c r="M187" s="58">
        <f t="shared" si="39"/>
        <v>-1</v>
      </c>
      <c r="R187" s="54"/>
      <c r="S187" s="54"/>
      <c r="T187" s="54"/>
      <c r="U187" s="54"/>
      <c r="V187" s="54"/>
    </row>
    <row r="188" spans="2:22" s="51" customFormat="1" x14ac:dyDescent="0.2">
      <c r="B188" s="51" t="s">
        <v>195</v>
      </c>
      <c r="C188" s="51" t="s">
        <v>196</v>
      </c>
      <c r="D188" s="57">
        <v>0</v>
      </c>
      <c r="E188" s="57">
        <v>0.03</v>
      </c>
      <c r="F188" s="57">
        <v>0</v>
      </c>
      <c r="G188" s="57">
        <v>0</v>
      </c>
      <c r="H188" s="57">
        <v>0</v>
      </c>
      <c r="I188" s="57">
        <f t="shared" si="35"/>
        <v>0</v>
      </c>
      <c r="J188" s="57">
        <f t="shared" si="36"/>
        <v>0.03</v>
      </c>
      <c r="K188" s="58">
        <f t="shared" si="37"/>
        <v>1</v>
      </c>
      <c r="L188" s="58">
        <f t="shared" si="38"/>
        <v>-1</v>
      </c>
      <c r="M188" s="58">
        <f t="shared" si="39"/>
        <v>-1</v>
      </c>
      <c r="R188" s="54"/>
      <c r="S188" s="54"/>
      <c r="T188" s="54"/>
      <c r="U188" s="54"/>
      <c r="V188" s="54"/>
    </row>
    <row r="189" spans="2:22" s="51" customFormat="1" x14ac:dyDescent="0.2">
      <c r="B189" s="51" t="s">
        <v>197</v>
      </c>
      <c r="C189" s="51" t="s">
        <v>198</v>
      </c>
      <c r="D189" s="57">
        <v>51744</v>
      </c>
      <c r="E189" s="57">
        <v>55504</v>
      </c>
      <c r="F189" s="57">
        <v>3937.87</v>
      </c>
      <c r="G189" s="57">
        <v>22089.05</v>
      </c>
      <c r="H189" s="57">
        <v>240</v>
      </c>
      <c r="I189" s="57">
        <f t="shared" si="35"/>
        <v>22329.05</v>
      </c>
      <c r="J189" s="57">
        <f t="shared" si="36"/>
        <v>33174.949999999997</v>
      </c>
      <c r="K189" s="58">
        <f t="shared" si="37"/>
        <v>0.5977037690977226</v>
      </c>
      <c r="L189" s="58">
        <f t="shared" si="38"/>
        <v>-0.92905250072066869</v>
      </c>
      <c r="M189" s="58">
        <f t="shared" si="39"/>
        <v>-0.60202778178149319</v>
      </c>
      <c r="R189" s="54"/>
      <c r="S189" s="54"/>
      <c r="T189" s="54"/>
      <c r="U189" s="54"/>
      <c r="V189" s="54"/>
    </row>
    <row r="190" spans="2:22" s="51" customFormat="1" x14ac:dyDescent="0.2">
      <c r="B190" s="51" t="s">
        <v>203</v>
      </c>
      <c r="C190" s="51" t="s">
        <v>204</v>
      </c>
      <c r="D190" s="57">
        <v>172206</v>
      </c>
      <c r="E190" s="57">
        <v>184206</v>
      </c>
      <c r="F190" s="57">
        <v>0</v>
      </c>
      <c r="G190" s="57">
        <v>76172.289999999994</v>
      </c>
      <c r="H190" s="57">
        <v>0</v>
      </c>
      <c r="I190" s="57">
        <f t="shared" si="35"/>
        <v>76172.289999999994</v>
      </c>
      <c r="J190" s="57">
        <f t="shared" si="36"/>
        <v>108033.71</v>
      </c>
      <c r="K190" s="58">
        <f t="shared" si="37"/>
        <v>0.58648312215671583</v>
      </c>
      <c r="L190" s="58">
        <f t="shared" si="38"/>
        <v>-1</v>
      </c>
      <c r="M190" s="58">
        <f t="shared" si="39"/>
        <v>-0.58648312215671583</v>
      </c>
      <c r="R190" s="54"/>
      <c r="S190" s="54"/>
      <c r="T190" s="54"/>
      <c r="U190" s="54"/>
      <c r="V190" s="54"/>
    </row>
    <row r="191" spans="2:22" s="51" customFormat="1" x14ac:dyDescent="0.2">
      <c r="B191" s="51" t="s">
        <v>207</v>
      </c>
      <c r="C191" s="51" t="s">
        <v>208</v>
      </c>
      <c r="D191" s="57">
        <v>85400</v>
      </c>
      <c r="E191" s="57">
        <v>108241.76000000001</v>
      </c>
      <c r="F191" s="57">
        <v>15287.92</v>
      </c>
      <c r="G191" s="57">
        <v>65973.759999999995</v>
      </c>
      <c r="H191" s="57">
        <v>178</v>
      </c>
      <c r="I191" s="57">
        <f t="shared" si="35"/>
        <v>66151.759999999995</v>
      </c>
      <c r="J191" s="57">
        <f t="shared" si="36"/>
        <v>42090.000000000015</v>
      </c>
      <c r="K191" s="58">
        <f t="shared" si="37"/>
        <v>0.38885177033337237</v>
      </c>
      <c r="L191" s="58">
        <f t="shared" si="38"/>
        <v>-0.85876135051758218</v>
      </c>
      <c r="M191" s="58">
        <f t="shared" si="39"/>
        <v>-0.39049623731173633</v>
      </c>
      <c r="R191" s="54"/>
      <c r="S191" s="54"/>
      <c r="T191" s="54"/>
      <c r="U191" s="54"/>
      <c r="V191" s="54"/>
    </row>
    <row r="192" spans="2:22" s="51" customFormat="1" x14ac:dyDescent="0.2">
      <c r="B192" s="51" t="s">
        <v>209</v>
      </c>
      <c r="C192" s="51" t="s">
        <v>210</v>
      </c>
      <c r="D192" s="57">
        <v>1000000</v>
      </c>
      <c r="E192" s="57">
        <v>175318.39999999999</v>
      </c>
      <c r="F192" s="57">
        <v>0</v>
      </c>
      <c r="G192" s="57">
        <v>0</v>
      </c>
      <c r="H192" s="57">
        <v>0</v>
      </c>
      <c r="I192" s="57">
        <f t="shared" si="35"/>
        <v>0</v>
      </c>
      <c r="J192" s="57">
        <f t="shared" si="36"/>
        <v>175318.39999999999</v>
      </c>
      <c r="K192" s="58">
        <f t="shared" si="37"/>
        <v>1</v>
      </c>
      <c r="L192" s="58">
        <f t="shared" si="38"/>
        <v>-1</v>
      </c>
      <c r="M192" s="58">
        <f t="shared" si="39"/>
        <v>-1</v>
      </c>
      <c r="R192" s="54"/>
      <c r="S192" s="54"/>
      <c r="T192" s="54"/>
      <c r="U192" s="54"/>
      <c r="V192" s="54"/>
    </row>
    <row r="193" spans="1:22" s="51" customFormat="1" x14ac:dyDescent="0.2">
      <c r="A193" s="64" t="s">
        <v>249</v>
      </c>
      <c r="B193" s="64"/>
      <c r="C193" s="64"/>
      <c r="D193" s="65">
        <v>24523630.500000004</v>
      </c>
      <c r="E193" s="65">
        <v>18943692.900000002</v>
      </c>
      <c r="F193" s="65">
        <v>1543244.9999999998</v>
      </c>
      <c r="G193" s="65">
        <v>15152045.269999998</v>
      </c>
      <c r="H193" s="65">
        <v>84671.61</v>
      </c>
      <c r="I193" s="65">
        <f t="shared" si="35"/>
        <v>15236716.879999997</v>
      </c>
      <c r="J193" s="65">
        <f t="shared" si="36"/>
        <v>3706976.0200000051</v>
      </c>
      <c r="K193" s="66">
        <f t="shared" si="37"/>
        <v>0.19568391651872719</v>
      </c>
      <c r="L193" s="66">
        <f t="shared" si="38"/>
        <v>-0.91853515530754826</v>
      </c>
      <c r="M193" s="66">
        <f t="shared" si="39"/>
        <v>-0.20015356298348799</v>
      </c>
      <c r="R193" s="54"/>
      <c r="S193" s="54"/>
      <c r="T193" s="54"/>
      <c r="U193" s="54"/>
      <c r="V193" s="54"/>
    </row>
    <row r="194" spans="1:22" s="51" customFormat="1" x14ac:dyDescent="0.2">
      <c r="A194" s="51" t="s">
        <v>250</v>
      </c>
      <c r="B194" s="51" t="s">
        <v>102</v>
      </c>
      <c r="C194" s="51" t="s">
        <v>103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f t="shared" si="35"/>
        <v>0</v>
      </c>
      <c r="J194" s="57">
        <f t="shared" si="36"/>
        <v>0</v>
      </c>
      <c r="K194" s="58" t="str">
        <f t="shared" si="37"/>
        <v>NA</v>
      </c>
      <c r="L194" s="58" t="str">
        <f t="shared" si="38"/>
        <v>NA</v>
      </c>
      <c r="M194" s="58" t="str">
        <f t="shared" si="39"/>
        <v>NA</v>
      </c>
      <c r="R194" s="54"/>
      <c r="S194" s="54"/>
      <c r="T194" s="54"/>
      <c r="U194" s="54"/>
      <c r="V194" s="54"/>
    </row>
    <row r="195" spans="1:22" s="51" customFormat="1" x14ac:dyDescent="0.2">
      <c r="B195" s="51" t="s">
        <v>104</v>
      </c>
      <c r="C195" s="51" t="s">
        <v>103</v>
      </c>
      <c r="D195" s="57">
        <v>0</v>
      </c>
      <c r="E195" s="57">
        <v>0</v>
      </c>
      <c r="F195" s="57">
        <v>0</v>
      </c>
      <c r="G195" s="57">
        <v>0</v>
      </c>
      <c r="H195" s="57">
        <v>0</v>
      </c>
      <c r="I195" s="57">
        <f t="shared" si="35"/>
        <v>0</v>
      </c>
      <c r="J195" s="57">
        <f t="shared" si="36"/>
        <v>0</v>
      </c>
      <c r="K195" s="58" t="str">
        <f t="shared" si="37"/>
        <v>NA</v>
      </c>
      <c r="L195" s="58" t="str">
        <f t="shared" si="38"/>
        <v>NA</v>
      </c>
      <c r="M195" s="58" t="str">
        <f t="shared" si="39"/>
        <v>NA</v>
      </c>
      <c r="R195" s="54"/>
      <c r="S195" s="54"/>
      <c r="T195" s="54"/>
      <c r="U195" s="54"/>
      <c r="V195" s="54"/>
    </row>
    <row r="196" spans="1:22" s="51" customFormat="1" x14ac:dyDescent="0.2">
      <c r="B196" s="51" t="s">
        <v>107</v>
      </c>
      <c r="C196" s="51" t="s">
        <v>108</v>
      </c>
      <c r="D196" s="57">
        <v>0</v>
      </c>
      <c r="E196" s="57">
        <v>25000</v>
      </c>
      <c r="F196" s="57">
        <v>0</v>
      </c>
      <c r="G196" s="57">
        <v>0</v>
      </c>
      <c r="H196" s="57">
        <v>0</v>
      </c>
      <c r="I196" s="57">
        <f t="shared" si="35"/>
        <v>0</v>
      </c>
      <c r="J196" s="57">
        <f t="shared" si="36"/>
        <v>25000</v>
      </c>
      <c r="K196" s="58">
        <f t="shared" si="37"/>
        <v>1</v>
      </c>
      <c r="L196" s="58">
        <f t="shared" si="38"/>
        <v>-1</v>
      </c>
      <c r="M196" s="58">
        <f t="shared" si="39"/>
        <v>-1</v>
      </c>
      <c r="R196" s="54"/>
      <c r="S196" s="54"/>
      <c r="T196" s="54"/>
      <c r="U196" s="54"/>
      <c r="V196" s="54"/>
    </row>
    <row r="197" spans="1:22" s="51" customFormat="1" x14ac:dyDescent="0.2">
      <c r="B197" s="51" t="s">
        <v>131</v>
      </c>
      <c r="C197" s="51" t="s">
        <v>132</v>
      </c>
      <c r="D197" s="57">
        <v>10735</v>
      </c>
      <c r="E197" s="57">
        <v>10735</v>
      </c>
      <c r="F197" s="57">
        <v>0</v>
      </c>
      <c r="G197" s="57">
        <v>0</v>
      </c>
      <c r="H197" s="57">
        <v>0</v>
      </c>
      <c r="I197" s="57">
        <f t="shared" si="35"/>
        <v>0</v>
      </c>
      <c r="J197" s="57">
        <f t="shared" si="36"/>
        <v>10735</v>
      </c>
      <c r="K197" s="58">
        <f t="shared" si="37"/>
        <v>1</v>
      </c>
      <c r="L197" s="58">
        <f t="shared" si="38"/>
        <v>-1</v>
      </c>
      <c r="M197" s="58">
        <f t="shared" si="39"/>
        <v>-1</v>
      </c>
      <c r="R197" s="54"/>
      <c r="S197" s="54"/>
      <c r="T197" s="54"/>
      <c r="U197" s="54"/>
      <c r="V197" s="54"/>
    </row>
    <row r="198" spans="1:22" s="51" customFormat="1" x14ac:dyDescent="0.2">
      <c r="B198" s="51" t="s">
        <v>135</v>
      </c>
      <c r="C198" s="51" t="s">
        <v>136</v>
      </c>
      <c r="D198" s="57">
        <v>0</v>
      </c>
      <c r="E198" s="57">
        <v>0</v>
      </c>
      <c r="F198" s="57">
        <v>0</v>
      </c>
      <c r="G198" s="57">
        <v>234050</v>
      </c>
      <c r="H198" s="57">
        <v>0</v>
      </c>
      <c r="I198" s="57">
        <f t="shared" si="35"/>
        <v>234050</v>
      </c>
      <c r="J198" s="57">
        <f t="shared" si="36"/>
        <v>-234050</v>
      </c>
      <c r="K198" s="58" t="str">
        <f t="shared" si="37"/>
        <v>NA</v>
      </c>
      <c r="L198" s="58" t="str">
        <f t="shared" si="38"/>
        <v>NA</v>
      </c>
      <c r="M198" s="58" t="str">
        <f t="shared" si="39"/>
        <v>NA</v>
      </c>
      <c r="R198" s="54"/>
      <c r="S198" s="54"/>
      <c r="T198" s="54"/>
      <c r="U198" s="54"/>
      <c r="V198" s="54"/>
    </row>
    <row r="199" spans="1:22" s="51" customFormat="1" x14ac:dyDescent="0.2">
      <c r="B199" s="51" t="s">
        <v>155</v>
      </c>
      <c r="C199" s="51" t="s">
        <v>156</v>
      </c>
      <c r="D199" s="57">
        <v>284.48</v>
      </c>
      <c r="E199" s="57">
        <v>284.48</v>
      </c>
      <c r="F199" s="57">
        <v>0</v>
      </c>
      <c r="G199" s="57">
        <v>6157.2799999999979</v>
      </c>
      <c r="H199" s="57">
        <v>0</v>
      </c>
      <c r="I199" s="57">
        <f t="shared" si="35"/>
        <v>6157.2799999999979</v>
      </c>
      <c r="J199" s="57">
        <f t="shared" si="36"/>
        <v>-5872.7999999999975</v>
      </c>
      <c r="K199" s="58">
        <f t="shared" si="37"/>
        <v>-20.643982002249707</v>
      </c>
      <c r="L199" s="58">
        <f t="shared" si="38"/>
        <v>-1</v>
      </c>
      <c r="M199" s="58">
        <f t="shared" si="39"/>
        <v>20.643982002249707</v>
      </c>
      <c r="R199" s="54"/>
      <c r="S199" s="54"/>
      <c r="T199" s="54"/>
      <c r="U199" s="54"/>
      <c r="V199" s="54"/>
    </row>
    <row r="200" spans="1:22" s="51" customFormat="1" x14ac:dyDescent="0.2">
      <c r="B200" s="51" t="s">
        <v>157</v>
      </c>
      <c r="C200" s="51" t="s">
        <v>158</v>
      </c>
      <c r="D200" s="57">
        <v>61600</v>
      </c>
      <c r="E200" s="57">
        <v>43100</v>
      </c>
      <c r="F200" s="57">
        <v>0</v>
      </c>
      <c r="G200" s="57">
        <v>28590</v>
      </c>
      <c r="H200" s="57">
        <v>0</v>
      </c>
      <c r="I200" s="57">
        <f t="shared" si="35"/>
        <v>28590</v>
      </c>
      <c r="J200" s="57">
        <f t="shared" si="36"/>
        <v>14510</v>
      </c>
      <c r="K200" s="58">
        <f t="shared" si="37"/>
        <v>0.33665893271461717</v>
      </c>
      <c r="L200" s="58">
        <f t="shared" si="38"/>
        <v>-1</v>
      </c>
      <c r="M200" s="58">
        <f t="shared" si="39"/>
        <v>-0.33665893271461717</v>
      </c>
      <c r="R200" s="54"/>
      <c r="S200" s="54"/>
      <c r="T200" s="54"/>
      <c r="U200" s="54"/>
      <c r="V200" s="54"/>
    </row>
    <row r="201" spans="1:22" s="51" customFormat="1" x14ac:dyDescent="0.2">
      <c r="B201" s="51" t="s">
        <v>173</v>
      </c>
      <c r="C201" s="51" t="s">
        <v>174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f t="shared" si="35"/>
        <v>0</v>
      </c>
      <c r="J201" s="57">
        <f t="shared" si="36"/>
        <v>0</v>
      </c>
      <c r="K201" s="58" t="str">
        <f t="shared" si="37"/>
        <v>NA</v>
      </c>
      <c r="L201" s="58" t="str">
        <f t="shared" si="38"/>
        <v>NA</v>
      </c>
      <c r="M201" s="58" t="str">
        <f t="shared" si="39"/>
        <v>NA</v>
      </c>
      <c r="R201" s="54"/>
      <c r="S201" s="54"/>
      <c r="T201" s="54"/>
      <c r="U201" s="54"/>
      <c r="V201" s="54"/>
    </row>
    <row r="202" spans="1:22" s="51" customFormat="1" x14ac:dyDescent="0.2">
      <c r="B202" s="51" t="s">
        <v>177</v>
      </c>
      <c r="C202" s="51" t="s">
        <v>178</v>
      </c>
      <c r="D202" s="57">
        <v>15000</v>
      </c>
      <c r="E202" s="57">
        <v>15000</v>
      </c>
      <c r="F202" s="57">
        <v>0</v>
      </c>
      <c r="G202" s="57">
        <v>0</v>
      </c>
      <c r="H202" s="57">
        <v>0</v>
      </c>
      <c r="I202" s="57">
        <f t="shared" si="35"/>
        <v>0</v>
      </c>
      <c r="J202" s="57">
        <f t="shared" si="36"/>
        <v>15000</v>
      </c>
      <c r="K202" s="58">
        <f t="shared" si="37"/>
        <v>1</v>
      </c>
      <c r="L202" s="58">
        <f t="shared" si="38"/>
        <v>-1</v>
      </c>
      <c r="M202" s="58">
        <f t="shared" si="39"/>
        <v>-1</v>
      </c>
      <c r="R202" s="54"/>
      <c r="S202" s="54"/>
      <c r="T202" s="54"/>
      <c r="U202" s="54"/>
      <c r="V202" s="54"/>
    </row>
    <row r="203" spans="1:22" s="51" customFormat="1" x14ac:dyDescent="0.2">
      <c r="B203" s="51" t="s">
        <v>183</v>
      </c>
      <c r="C203" s="51" t="s">
        <v>184</v>
      </c>
      <c r="D203" s="57">
        <v>11750</v>
      </c>
      <c r="E203" s="57">
        <v>3750</v>
      </c>
      <c r="F203" s="57">
        <v>0</v>
      </c>
      <c r="G203" s="57">
        <v>670.05</v>
      </c>
      <c r="H203" s="57">
        <v>0</v>
      </c>
      <c r="I203" s="57">
        <f t="shared" si="35"/>
        <v>670.05</v>
      </c>
      <c r="J203" s="57">
        <f t="shared" si="36"/>
        <v>3079.95</v>
      </c>
      <c r="K203" s="58">
        <f t="shared" si="37"/>
        <v>0.82131999999999994</v>
      </c>
      <c r="L203" s="58">
        <f t="shared" si="38"/>
        <v>-1</v>
      </c>
      <c r="M203" s="58">
        <f t="shared" si="39"/>
        <v>-0.82131999999999994</v>
      </c>
      <c r="R203" s="54"/>
      <c r="S203" s="54"/>
      <c r="T203" s="54"/>
      <c r="U203" s="54"/>
      <c r="V203" s="54"/>
    </row>
    <row r="204" spans="1:22" s="51" customFormat="1" x14ac:dyDescent="0.2">
      <c r="B204" s="51" t="s">
        <v>197</v>
      </c>
      <c r="C204" s="51" t="s">
        <v>198</v>
      </c>
      <c r="D204" s="57">
        <v>25784.5</v>
      </c>
      <c r="E204" s="57">
        <v>25492.5</v>
      </c>
      <c r="F204" s="57">
        <v>0</v>
      </c>
      <c r="G204" s="57">
        <v>0</v>
      </c>
      <c r="H204" s="57">
        <v>0</v>
      </c>
      <c r="I204" s="57">
        <f t="shared" si="35"/>
        <v>0</v>
      </c>
      <c r="J204" s="57">
        <f t="shared" si="36"/>
        <v>25492.5</v>
      </c>
      <c r="K204" s="58">
        <f t="shared" si="37"/>
        <v>1</v>
      </c>
      <c r="L204" s="58">
        <f t="shared" si="38"/>
        <v>-1</v>
      </c>
      <c r="M204" s="58">
        <f t="shared" si="39"/>
        <v>-1</v>
      </c>
      <c r="R204" s="54"/>
      <c r="S204" s="54"/>
      <c r="T204" s="54"/>
      <c r="U204" s="54"/>
      <c r="V204" s="54"/>
    </row>
    <row r="205" spans="1:22" s="51" customFormat="1" x14ac:dyDescent="0.2">
      <c r="B205" s="51" t="s">
        <v>207</v>
      </c>
      <c r="C205" s="51" t="s">
        <v>208</v>
      </c>
      <c r="D205" s="57">
        <v>10000</v>
      </c>
      <c r="E205" s="57">
        <v>25180</v>
      </c>
      <c r="F205" s="57">
        <v>7500</v>
      </c>
      <c r="G205" s="57">
        <v>9098.02</v>
      </c>
      <c r="H205" s="57">
        <v>1115</v>
      </c>
      <c r="I205" s="57">
        <f t="shared" si="35"/>
        <v>10213.02</v>
      </c>
      <c r="J205" s="57">
        <f t="shared" si="36"/>
        <v>14966.98</v>
      </c>
      <c r="K205" s="58">
        <f t="shared" si="37"/>
        <v>0.59439952343129465</v>
      </c>
      <c r="L205" s="58">
        <f t="shared" si="38"/>
        <v>-0.70214455917394758</v>
      </c>
      <c r="M205" s="58">
        <f t="shared" si="39"/>
        <v>-0.6386806989674344</v>
      </c>
      <c r="R205" s="54"/>
      <c r="S205" s="54"/>
      <c r="T205" s="54"/>
      <c r="U205" s="54"/>
      <c r="V205" s="54"/>
    </row>
    <row r="206" spans="1:22" s="51" customFormat="1" x14ac:dyDescent="0.2">
      <c r="B206" s="51" t="s">
        <v>209</v>
      </c>
      <c r="C206" s="51" t="s">
        <v>210</v>
      </c>
      <c r="D206" s="57">
        <v>1000000</v>
      </c>
      <c r="E206" s="57">
        <v>175318.39999999999</v>
      </c>
      <c r="F206" s="57">
        <v>0</v>
      </c>
      <c r="G206" s="57">
        <v>0</v>
      </c>
      <c r="H206" s="57">
        <v>0</v>
      </c>
      <c r="I206" s="57">
        <f t="shared" si="35"/>
        <v>0</v>
      </c>
      <c r="J206" s="57">
        <f t="shared" si="36"/>
        <v>175318.39999999999</v>
      </c>
      <c r="K206" s="58">
        <f t="shared" si="37"/>
        <v>1</v>
      </c>
      <c r="L206" s="58">
        <f t="shared" si="38"/>
        <v>-1</v>
      </c>
      <c r="M206" s="58">
        <f t="shared" si="39"/>
        <v>-1</v>
      </c>
      <c r="R206" s="54"/>
      <c r="S206" s="54"/>
      <c r="T206" s="54"/>
      <c r="U206" s="54"/>
      <c r="V206" s="54"/>
    </row>
    <row r="207" spans="1:22" s="51" customFormat="1" x14ac:dyDescent="0.2">
      <c r="A207" s="64" t="s">
        <v>251</v>
      </c>
      <c r="B207" s="64"/>
      <c r="C207" s="64"/>
      <c r="D207" s="65">
        <v>1135153.98</v>
      </c>
      <c r="E207" s="65">
        <v>323860.38</v>
      </c>
      <c r="F207" s="65">
        <v>7500</v>
      </c>
      <c r="G207" s="65">
        <v>278565.35000000003</v>
      </c>
      <c r="H207" s="65">
        <v>1115</v>
      </c>
      <c r="I207" s="65">
        <f t="shared" si="35"/>
        <v>279680.35000000003</v>
      </c>
      <c r="J207" s="65">
        <f t="shared" si="36"/>
        <v>44180.02999999997</v>
      </c>
      <c r="K207" s="66">
        <f t="shared" si="37"/>
        <v>0.13641690286412919</v>
      </c>
      <c r="L207" s="66">
        <f t="shared" si="38"/>
        <v>-0.97684187241427922</v>
      </c>
      <c r="M207" s="66">
        <f t="shared" si="39"/>
        <v>-0.13985974449853969</v>
      </c>
      <c r="R207" s="54"/>
      <c r="S207" s="54"/>
      <c r="T207" s="54"/>
      <c r="U207" s="54"/>
      <c r="V207" s="54"/>
    </row>
    <row r="208" spans="1:22" s="51" customFormat="1" x14ac:dyDescent="0.2">
      <c r="A208" s="51" t="s">
        <v>252</v>
      </c>
      <c r="B208" s="51" t="s">
        <v>107</v>
      </c>
      <c r="C208" s="51" t="s">
        <v>108</v>
      </c>
      <c r="D208" s="57"/>
      <c r="E208" s="57"/>
      <c r="F208" s="57">
        <v>0</v>
      </c>
      <c r="G208" s="57">
        <v>0</v>
      </c>
      <c r="H208" s="57">
        <v>0</v>
      </c>
      <c r="I208" s="57">
        <f t="shared" si="35"/>
        <v>0</v>
      </c>
      <c r="J208" s="57">
        <f t="shared" si="36"/>
        <v>0</v>
      </c>
      <c r="K208" s="58" t="str">
        <f t="shared" si="37"/>
        <v>NA</v>
      </c>
      <c r="L208" s="58" t="str">
        <f t="shared" si="38"/>
        <v>NA</v>
      </c>
      <c r="M208" s="58" t="str">
        <f t="shared" si="39"/>
        <v>NA</v>
      </c>
      <c r="R208" s="54"/>
      <c r="S208" s="54"/>
      <c r="T208" s="54"/>
      <c r="U208" s="54"/>
      <c r="V208" s="54"/>
    </row>
    <row r="209" spans="2:22" s="51" customFormat="1" x14ac:dyDescent="0.2">
      <c r="B209" s="51" t="s">
        <v>117</v>
      </c>
      <c r="C209" s="51" t="s">
        <v>118</v>
      </c>
      <c r="D209" s="57">
        <v>121985</v>
      </c>
      <c r="E209" s="57">
        <v>121985</v>
      </c>
      <c r="F209" s="57">
        <v>10909.55</v>
      </c>
      <c r="G209" s="57">
        <v>130542.22</v>
      </c>
      <c r="H209" s="57">
        <v>0</v>
      </c>
      <c r="I209" s="57">
        <f t="shared" si="35"/>
        <v>130542.22</v>
      </c>
      <c r="J209" s="57">
        <f t="shared" si="36"/>
        <v>-8557.2200000000012</v>
      </c>
      <c r="K209" s="58">
        <f t="shared" si="37"/>
        <v>-7.0149772513013908E-2</v>
      </c>
      <c r="L209" s="58">
        <f t="shared" si="38"/>
        <v>-0.91056646308972411</v>
      </c>
      <c r="M209" s="58">
        <f t="shared" si="39"/>
        <v>7.0149772513013908E-2</v>
      </c>
      <c r="R209" s="54"/>
      <c r="S209" s="54"/>
      <c r="T209" s="54"/>
      <c r="U209" s="54"/>
      <c r="V209" s="54"/>
    </row>
    <row r="210" spans="2:22" s="51" customFormat="1" x14ac:dyDescent="0.2">
      <c r="B210" s="51" t="s">
        <v>253</v>
      </c>
      <c r="C210" s="51" t="s">
        <v>254</v>
      </c>
      <c r="D210" s="57">
        <v>10643260.27</v>
      </c>
      <c r="E210" s="57">
        <v>10643260.27</v>
      </c>
      <c r="F210" s="57">
        <v>816702.57999999961</v>
      </c>
      <c r="G210" s="57">
        <v>8235336.9999999944</v>
      </c>
      <c r="H210" s="57">
        <v>0</v>
      </c>
      <c r="I210" s="57">
        <f t="shared" si="35"/>
        <v>8235336.9999999944</v>
      </c>
      <c r="J210" s="57">
        <f t="shared" si="36"/>
        <v>2407923.2700000051</v>
      </c>
      <c r="K210" s="58">
        <f t="shared" si="37"/>
        <v>0.22623925460013253</v>
      </c>
      <c r="L210" s="58">
        <f t="shared" si="38"/>
        <v>-0.9232657513504553</v>
      </c>
      <c r="M210" s="58">
        <f t="shared" si="39"/>
        <v>-0.22623925460013253</v>
      </c>
      <c r="R210" s="54"/>
      <c r="S210" s="54"/>
      <c r="T210" s="54"/>
      <c r="U210" s="54"/>
      <c r="V210" s="54"/>
    </row>
    <row r="211" spans="2:22" s="51" customFormat="1" x14ac:dyDescent="0.2">
      <c r="B211" s="51" t="s">
        <v>131</v>
      </c>
      <c r="C211" s="51" t="s">
        <v>132</v>
      </c>
      <c r="D211" s="57">
        <v>27000</v>
      </c>
      <c r="E211" s="57">
        <v>27000</v>
      </c>
      <c r="F211" s="57">
        <v>0</v>
      </c>
      <c r="G211" s="57">
        <v>7600</v>
      </c>
      <c r="H211" s="57">
        <v>0</v>
      </c>
      <c r="I211" s="57">
        <f t="shared" si="35"/>
        <v>7600</v>
      </c>
      <c r="J211" s="57">
        <f t="shared" si="36"/>
        <v>19400</v>
      </c>
      <c r="K211" s="58">
        <f t="shared" si="37"/>
        <v>0.71851851851851856</v>
      </c>
      <c r="L211" s="58">
        <f t="shared" si="38"/>
        <v>-1</v>
      </c>
      <c r="M211" s="58">
        <f t="shared" si="39"/>
        <v>-0.71851851851851856</v>
      </c>
      <c r="R211" s="54"/>
      <c r="S211" s="54"/>
      <c r="T211" s="54"/>
      <c r="U211" s="54"/>
      <c r="V211" s="54"/>
    </row>
    <row r="212" spans="2:22" s="51" customFormat="1" x14ac:dyDescent="0.2">
      <c r="B212" s="51" t="s">
        <v>133</v>
      </c>
      <c r="C212" s="51" t="s">
        <v>134</v>
      </c>
      <c r="D212" s="57"/>
      <c r="E212" s="57"/>
      <c r="F212" s="57">
        <v>0</v>
      </c>
      <c r="G212" s="57">
        <v>0</v>
      </c>
      <c r="H212" s="57">
        <v>0</v>
      </c>
      <c r="I212" s="57">
        <f t="shared" si="35"/>
        <v>0</v>
      </c>
      <c r="J212" s="57">
        <f t="shared" si="36"/>
        <v>0</v>
      </c>
      <c r="K212" s="58" t="str">
        <f t="shared" si="37"/>
        <v>NA</v>
      </c>
      <c r="L212" s="58" t="str">
        <f t="shared" si="38"/>
        <v>NA</v>
      </c>
      <c r="M212" s="58" t="str">
        <f t="shared" si="39"/>
        <v>NA</v>
      </c>
      <c r="R212" s="54"/>
      <c r="S212" s="54"/>
      <c r="T212" s="54"/>
      <c r="U212" s="54"/>
      <c r="V212" s="54"/>
    </row>
    <row r="213" spans="2:22" s="51" customFormat="1" x14ac:dyDescent="0.2">
      <c r="B213" s="51" t="s">
        <v>135</v>
      </c>
      <c r="C213" s="51" t="s">
        <v>136</v>
      </c>
      <c r="D213" s="57">
        <v>166320</v>
      </c>
      <c r="E213" s="57">
        <v>166320</v>
      </c>
      <c r="F213" s="57">
        <v>0</v>
      </c>
      <c r="G213" s="57">
        <v>0</v>
      </c>
      <c r="H213" s="57">
        <v>0</v>
      </c>
      <c r="I213" s="57">
        <f t="shared" si="35"/>
        <v>0</v>
      </c>
      <c r="J213" s="57">
        <f t="shared" si="36"/>
        <v>166320</v>
      </c>
      <c r="K213" s="58">
        <f t="shared" si="37"/>
        <v>1</v>
      </c>
      <c r="L213" s="58">
        <f t="shared" si="38"/>
        <v>-1</v>
      </c>
      <c r="M213" s="58">
        <f t="shared" si="39"/>
        <v>-1</v>
      </c>
      <c r="R213" s="54"/>
      <c r="S213" s="54"/>
      <c r="T213" s="54"/>
      <c r="U213" s="54"/>
      <c r="V213" s="54"/>
    </row>
    <row r="214" spans="2:22" s="51" customFormat="1" x14ac:dyDescent="0.2">
      <c r="B214" s="51" t="s">
        <v>141</v>
      </c>
      <c r="C214" s="51" t="s">
        <v>142</v>
      </c>
      <c r="D214" s="57">
        <v>1576260</v>
      </c>
      <c r="E214" s="57">
        <v>1576260</v>
      </c>
      <c r="F214" s="57">
        <v>163050</v>
      </c>
      <c r="G214" s="57">
        <v>1367495.95</v>
      </c>
      <c r="H214" s="57">
        <v>0</v>
      </c>
      <c r="I214" s="57">
        <f t="shared" si="35"/>
        <v>1367495.95</v>
      </c>
      <c r="J214" s="57">
        <f t="shared" si="36"/>
        <v>208764.05000000005</v>
      </c>
      <c r="K214" s="58">
        <f t="shared" si="37"/>
        <v>0.13244264905535891</v>
      </c>
      <c r="L214" s="58">
        <f t="shared" si="38"/>
        <v>-0.8965589433215333</v>
      </c>
      <c r="M214" s="58">
        <f t="shared" si="39"/>
        <v>-0.13244264905535891</v>
      </c>
      <c r="R214" s="54"/>
      <c r="S214" s="54"/>
      <c r="T214" s="54"/>
      <c r="U214" s="54"/>
      <c r="V214" s="54"/>
    </row>
    <row r="215" spans="2:22" s="51" customFormat="1" x14ac:dyDescent="0.2">
      <c r="B215" s="51" t="s">
        <v>143</v>
      </c>
      <c r="C215" s="51" t="s">
        <v>144</v>
      </c>
      <c r="D215" s="57">
        <v>2131315.31</v>
      </c>
      <c r="E215" s="57">
        <v>2131315.31</v>
      </c>
      <c r="F215" s="57">
        <v>164173.30000000002</v>
      </c>
      <c r="G215" s="57">
        <v>1654153.59</v>
      </c>
      <c r="H215" s="57">
        <v>0</v>
      </c>
      <c r="I215" s="57">
        <f t="shared" si="35"/>
        <v>1654153.59</v>
      </c>
      <c r="J215" s="57">
        <f t="shared" si="36"/>
        <v>477161.72</v>
      </c>
      <c r="K215" s="58">
        <f t="shared" si="37"/>
        <v>0.22388133645040065</v>
      </c>
      <c r="L215" s="58">
        <f t="shared" si="38"/>
        <v>-0.92297090006827753</v>
      </c>
      <c r="M215" s="58">
        <f t="shared" si="39"/>
        <v>-0.22388133645040065</v>
      </c>
      <c r="R215" s="54"/>
      <c r="S215" s="54"/>
      <c r="T215" s="54"/>
      <c r="U215" s="54"/>
      <c r="V215" s="54"/>
    </row>
    <row r="216" spans="2:22" s="51" customFormat="1" x14ac:dyDescent="0.2">
      <c r="B216" s="51" t="s">
        <v>145</v>
      </c>
      <c r="C216" s="51" t="s">
        <v>146</v>
      </c>
      <c r="D216" s="57">
        <v>1150</v>
      </c>
      <c r="E216" s="57">
        <v>1150</v>
      </c>
      <c r="F216" s="57">
        <v>0</v>
      </c>
      <c r="G216" s="57">
        <v>0</v>
      </c>
      <c r="H216" s="57">
        <v>0</v>
      </c>
      <c r="I216" s="57">
        <f t="shared" si="35"/>
        <v>0</v>
      </c>
      <c r="J216" s="57">
        <f t="shared" si="36"/>
        <v>1150</v>
      </c>
      <c r="K216" s="58">
        <f t="shared" si="37"/>
        <v>1</v>
      </c>
      <c r="L216" s="58">
        <f t="shared" si="38"/>
        <v>-1</v>
      </c>
      <c r="M216" s="58">
        <f t="shared" si="39"/>
        <v>-1</v>
      </c>
      <c r="R216" s="54"/>
      <c r="S216" s="54"/>
      <c r="T216" s="54"/>
      <c r="U216" s="54"/>
      <c r="V216" s="54"/>
    </row>
    <row r="217" spans="2:22" s="51" customFormat="1" x14ac:dyDescent="0.2">
      <c r="B217" s="51" t="s">
        <v>155</v>
      </c>
      <c r="C217" s="51" t="s">
        <v>156</v>
      </c>
      <c r="D217" s="57">
        <v>294643.72000000003</v>
      </c>
      <c r="E217" s="57">
        <v>294643.72000000003</v>
      </c>
      <c r="F217" s="57">
        <v>33449.770000000011</v>
      </c>
      <c r="G217" s="57">
        <v>349869.0199999999</v>
      </c>
      <c r="H217" s="57">
        <v>0</v>
      </c>
      <c r="I217" s="57">
        <f t="shared" si="35"/>
        <v>349869.0199999999</v>
      </c>
      <c r="J217" s="57">
        <f t="shared" si="36"/>
        <v>-55225.299999999872</v>
      </c>
      <c r="K217" s="58">
        <f t="shared" si="37"/>
        <v>-0.18743077232394387</v>
      </c>
      <c r="L217" s="58">
        <f t="shared" si="38"/>
        <v>-0.88647384033842636</v>
      </c>
      <c r="M217" s="58">
        <f t="shared" si="39"/>
        <v>0.18743077232394387</v>
      </c>
      <c r="R217" s="54"/>
      <c r="S217" s="54"/>
      <c r="T217" s="54"/>
      <c r="U217" s="54"/>
      <c r="V217" s="54"/>
    </row>
    <row r="218" spans="2:22" s="51" customFormat="1" x14ac:dyDescent="0.2">
      <c r="B218" s="51" t="s">
        <v>157</v>
      </c>
      <c r="C218" s="51" t="s">
        <v>158</v>
      </c>
      <c r="D218" s="57">
        <v>247696</v>
      </c>
      <c r="E218" s="57">
        <v>295229</v>
      </c>
      <c r="F218" s="57">
        <v>0</v>
      </c>
      <c r="G218" s="57">
        <v>285371.16000000003</v>
      </c>
      <c r="H218" s="57">
        <v>8998</v>
      </c>
      <c r="I218" s="57">
        <f t="shared" si="35"/>
        <v>294369.16000000003</v>
      </c>
      <c r="J218" s="57">
        <f t="shared" si="36"/>
        <v>859.8399999999674</v>
      </c>
      <c r="K218" s="58">
        <f t="shared" si="37"/>
        <v>2.912451012603665E-3</v>
      </c>
      <c r="L218" s="58">
        <f t="shared" si="38"/>
        <v>-1</v>
      </c>
      <c r="M218" s="58">
        <f t="shared" si="39"/>
        <v>-3.3390486706929089E-2</v>
      </c>
      <c r="R218" s="54"/>
      <c r="S218" s="54"/>
      <c r="T218" s="54"/>
      <c r="U218" s="54"/>
      <c r="V218" s="54"/>
    </row>
    <row r="219" spans="2:22" s="51" customFormat="1" x14ac:dyDescent="0.2">
      <c r="B219" s="51" t="s">
        <v>169</v>
      </c>
      <c r="C219" s="51" t="s">
        <v>170</v>
      </c>
      <c r="D219" s="57"/>
      <c r="E219" s="57"/>
      <c r="F219" s="57">
        <v>0</v>
      </c>
      <c r="G219" s="57">
        <v>0</v>
      </c>
      <c r="H219" s="57">
        <v>0</v>
      </c>
      <c r="I219" s="57">
        <f t="shared" si="35"/>
        <v>0</v>
      </c>
      <c r="J219" s="57">
        <f t="shared" si="36"/>
        <v>0</v>
      </c>
      <c r="K219" s="58" t="str">
        <f t="shared" si="37"/>
        <v>NA</v>
      </c>
      <c r="L219" s="58" t="str">
        <f t="shared" si="38"/>
        <v>NA</v>
      </c>
      <c r="M219" s="58" t="str">
        <f t="shared" si="39"/>
        <v>NA</v>
      </c>
      <c r="R219" s="54"/>
      <c r="S219" s="54"/>
      <c r="T219" s="54"/>
      <c r="U219" s="54"/>
      <c r="V219" s="54"/>
    </row>
    <row r="220" spans="2:22" s="51" customFormat="1" x14ac:dyDescent="0.2">
      <c r="B220" s="51" t="s">
        <v>171</v>
      </c>
      <c r="C220" s="51" t="s">
        <v>172</v>
      </c>
      <c r="D220" s="57">
        <v>600</v>
      </c>
      <c r="E220" s="57">
        <v>600</v>
      </c>
      <c r="F220" s="57">
        <v>68.64</v>
      </c>
      <c r="G220" s="57">
        <v>580.02</v>
      </c>
      <c r="H220" s="57">
        <v>0</v>
      </c>
      <c r="I220" s="57">
        <f t="shared" si="35"/>
        <v>580.02</v>
      </c>
      <c r="J220" s="57">
        <f t="shared" si="36"/>
        <v>19.980000000000018</v>
      </c>
      <c r="K220" s="58">
        <f t="shared" si="37"/>
        <v>3.3300000000000031E-2</v>
      </c>
      <c r="L220" s="58">
        <f t="shared" si="38"/>
        <v>-0.88560000000000005</v>
      </c>
      <c r="M220" s="58">
        <f t="shared" si="39"/>
        <v>-3.3300000000000031E-2</v>
      </c>
      <c r="R220" s="54"/>
      <c r="S220" s="54"/>
      <c r="T220" s="54"/>
      <c r="U220" s="54"/>
      <c r="V220" s="54"/>
    </row>
    <row r="221" spans="2:22" s="51" customFormat="1" x14ac:dyDescent="0.2">
      <c r="B221" s="51" t="s">
        <v>173</v>
      </c>
      <c r="C221" s="51" t="s">
        <v>174</v>
      </c>
      <c r="D221" s="57">
        <v>16727.66</v>
      </c>
      <c r="E221" s="57">
        <v>308147.58</v>
      </c>
      <c r="F221" s="57">
        <v>38127.599999999999</v>
      </c>
      <c r="G221" s="57">
        <v>299635.77999999997</v>
      </c>
      <c r="H221" s="57">
        <v>1438.2</v>
      </c>
      <c r="I221" s="57">
        <f t="shared" si="35"/>
        <v>301073.98</v>
      </c>
      <c r="J221" s="57">
        <f t="shared" si="36"/>
        <v>7073.6000000000349</v>
      </c>
      <c r="K221" s="58">
        <f t="shared" si="37"/>
        <v>2.2955234631406272E-2</v>
      </c>
      <c r="L221" s="58">
        <f t="shared" si="38"/>
        <v>-0.87626837763905208</v>
      </c>
      <c r="M221" s="58">
        <f t="shared" si="39"/>
        <v>-2.7622478813560846E-2</v>
      </c>
      <c r="R221" s="54"/>
      <c r="S221" s="54"/>
      <c r="T221" s="54"/>
      <c r="U221" s="54"/>
      <c r="V221" s="54"/>
    </row>
    <row r="222" spans="2:22" s="51" customFormat="1" x14ac:dyDescent="0.2">
      <c r="B222" s="51" t="s">
        <v>177</v>
      </c>
      <c r="C222" s="51" t="s">
        <v>178</v>
      </c>
      <c r="D222" s="57">
        <v>13361</v>
      </c>
      <c r="E222" s="57">
        <v>13361</v>
      </c>
      <c r="F222" s="57">
        <v>1615.59</v>
      </c>
      <c r="G222" s="57">
        <v>2886.88</v>
      </c>
      <c r="H222" s="57">
        <v>0</v>
      </c>
      <c r="I222" s="57">
        <f t="shared" si="35"/>
        <v>2886.88</v>
      </c>
      <c r="J222" s="57">
        <f t="shared" si="36"/>
        <v>10474.119999999999</v>
      </c>
      <c r="K222" s="58">
        <f t="shared" si="37"/>
        <v>0.78393234039368298</v>
      </c>
      <c r="L222" s="58">
        <f t="shared" si="38"/>
        <v>-0.87908165556470319</v>
      </c>
      <c r="M222" s="58">
        <f t="shared" si="39"/>
        <v>-0.78393234039368298</v>
      </c>
      <c r="R222" s="54"/>
      <c r="S222" s="54"/>
      <c r="T222" s="54"/>
      <c r="U222" s="54"/>
      <c r="V222" s="54"/>
    </row>
    <row r="223" spans="2:22" s="51" customFormat="1" x14ac:dyDescent="0.2">
      <c r="B223" s="51" t="s">
        <v>183</v>
      </c>
      <c r="C223" s="51" t="s">
        <v>184</v>
      </c>
      <c r="D223" s="57">
        <v>1221712.0599999998</v>
      </c>
      <c r="E223" s="57">
        <v>436648.1</v>
      </c>
      <c r="F223" s="57">
        <v>25158.700000000004</v>
      </c>
      <c r="G223" s="57">
        <v>371804.48999999993</v>
      </c>
      <c r="H223" s="57">
        <v>20772.329999999998</v>
      </c>
      <c r="I223" s="57">
        <f t="shared" si="35"/>
        <v>392576.81999999995</v>
      </c>
      <c r="J223" s="57">
        <f t="shared" si="36"/>
        <v>44071.280000000028</v>
      </c>
      <c r="K223" s="58">
        <f t="shared" si="37"/>
        <v>0.10093088690870299</v>
      </c>
      <c r="L223" s="58">
        <f t="shared" si="38"/>
        <v>-0.94238220663275529</v>
      </c>
      <c r="M223" s="58">
        <f t="shared" si="39"/>
        <v>-0.14850313101099041</v>
      </c>
      <c r="R223" s="54"/>
      <c r="S223" s="54"/>
      <c r="T223" s="54"/>
      <c r="U223" s="54"/>
      <c r="V223" s="54"/>
    </row>
    <row r="224" spans="2:22" s="51" customFormat="1" x14ac:dyDescent="0.2">
      <c r="B224" s="51" t="s">
        <v>185</v>
      </c>
      <c r="C224" s="51" t="s">
        <v>186</v>
      </c>
      <c r="D224" s="57">
        <v>154.94999999999999</v>
      </c>
      <c r="E224" s="57">
        <v>4926.07</v>
      </c>
      <c r="F224" s="57">
        <v>69</v>
      </c>
      <c r="G224" s="57">
        <v>4308.92</v>
      </c>
      <c r="H224" s="57">
        <v>0</v>
      </c>
      <c r="I224" s="57">
        <f t="shared" si="35"/>
        <v>4308.92</v>
      </c>
      <c r="J224" s="57">
        <f t="shared" si="36"/>
        <v>617.14999999999964</v>
      </c>
      <c r="K224" s="58">
        <f t="shared" si="37"/>
        <v>0.12528242595009809</v>
      </c>
      <c r="L224" s="58">
        <f t="shared" si="38"/>
        <v>-0.98599289088461994</v>
      </c>
      <c r="M224" s="58">
        <f t="shared" si="39"/>
        <v>-0.12528242595009809</v>
      </c>
      <c r="R224" s="54"/>
      <c r="S224" s="54"/>
      <c r="T224" s="54"/>
      <c r="U224" s="54"/>
      <c r="V224" s="54"/>
    </row>
    <row r="225" spans="1:22" s="51" customFormat="1" x14ac:dyDescent="0.2">
      <c r="B225" s="51" t="s">
        <v>189</v>
      </c>
      <c r="C225" s="51" t="s">
        <v>190</v>
      </c>
      <c r="D225" s="57">
        <v>4500</v>
      </c>
      <c r="E225" s="57">
        <v>10335.720000000001</v>
      </c>
      <c r="F225" s="57">
        <v>430.51</v>
      </c>
      <c r="G225" s="57">
        <v>8500.61</v>
      </c>
      <c r="H225" s="57">
        <v>0.5</v>
      </c>
      <c r="I225" s="57">
        <f t="shared" si="35"/>
        <v>8501.11</v>
      </c>
      <c r="J225" s="57">
        <f t="shared" si="36"/>
        <v>1834.6100000000006</v>
      </c>
      <c r="K225" s="58">
        <f t="shared" si="37"/>
        <v>0.1775019060113858</v>
      </c>
      <c r="L225" s="58">
        <f t="shared" si="38"/>
        <v>-0.95834736235114726</v>
      </c>
      <c r="M225" s="58">
        <f t="shared" si="39"/>
        <v>-0.17755028193488218</v>
      </c>
      <c r="R225" s="54"/>
      <c r="S225" s="54"/>
      <c r="T225" s="54"/>
      <c r="U225" s="54"/>
      <c r="V225" s="54"/>
    </row>
    <row r="226" spans="1:22" s="51" customFormat="1" x14ac:dyDescent="0.2">
      <c r="B226" s="51" t="s">
        <v>191</v>
      </c>
      <c r="C226" s="51" t="s">
        <v>192</v>
      </c>
      <c r="D226" s="57">
        <v>0</v>
      </c>
      <c r="E226" s="57">
        <v>7975</v>
      </c>
      <c r="F226" s="57">
        <v>3590</v>
      </c>
      <c r="G226" s="57">
        <v>7918.74</v>
      </c>
      <c r="H226" s="57">
        <v>0</v>
      </c>
      <c r="I226" s="57">
        <f t="shared" si="35"/>
        <v>7918.74</v>
      </c>
      <c r="J226" s="57">
        <f t="shared" si="36"/>
        <v>56.260000000000218</v>
      </c>
      <c r="K226" s="58">
        <f t="shared" si="37"/>
        <v>7.0545454545454817E-3</v>
      </c>
      <c r="L226" s="58">
        <f t="shared" si="38"/>
        <v>-0.54984326018808782</v>
      </c>
      <c r="M226" s="58">
        <f t="shared" si="39"/>
        <v>-7.0545454545454817E-3</v>
      </c>
      <c r="R226" s="54"/>
      <c r="S226" s="54"/>
      <c r="T226" s="54"/>
      <c r="U226" s="54"/>
      <c r="V226" s="54"/>
    </row>
    <row r="227" spans="1:22" s="51" customFormat="1" x14ac:dyDescent="0.2">
      <c r="B227" s="51" t="s">
        <v>193</v>
      </c>
      <c r="C227" s="51" t="s">
        <v>194</v>
      </c>
      <c r="D227" s="57">
        <v>1930</v>
      </c>
      <c r="E227" s="57">
        <v>40341.699999999997</v>
      </c>
      <c r="F227" s="57">
        <v>1434.72</v>
      </c>
      <c r="G227" s="57">
        <v>2527.42</v>
      </c>
      <c r="H227" s="57">
        <v>98.42</v>
      </c>
      <c r="I227" s="57">
        <f t="shared" si="35"/>
        <v>2625.84</v>
      </c>
      <c r="J227" s="57">
        <f t="shared" si="36"/>
        <v>37715.86</v>
      </c>
      <c r="K227" s="58">
        <f t="shared" si="37"/>
        <v>0.93491003105967285</v>
      </c>
      <c r="L227" s="58">
        <f t="shared" si="38"/>
        <v>-0.96443580711769705</v>
      </c>
      <c r="M227" s="58">
        <f t="shared" si="39"/>
        <v>-0.93734969027086124</v>
      </c>
      <c r="R227" s="54"/>
      <c r="S227" s="54"/>
      <c r="T227" s="54"/>
      <c r="U227" s="54"/>
      <c r="V227" s="54"/>
    </row>
    <row r="228" spans="1:22" s="51" customFormat="1" x14ac:dyDescent="0.2">
      <c r="B228" s="51" t="s">
        <v>197</v>
      </c>
      <c r="C228" s="51" t="s">
        <v>198</v>
      </c>
      <c r="D228" s="57">
        <v>149501.93</v>
      </c>
      <c r="E228" s="57">
        <v>744779.33000000007</v>
      </c>
      <c r="F228" s="57">
        <v>29886.12</v>
      </c>
      <c r="G228" s="57">
        <v>667368.0699999996</v>
      </c>
      <c r="H228" s="57">
        <v>30089.350000000002</v>
      </c>
      <c r="I228" s="57">
        <f t="shared" si="35"/>
        <v>697457.41999999958</v>
      </c>
      <c r="J228" s="57">
        <f t="shared" si="36"/>
        <v>47321.910000000498</v>
      </c>
      <c r="K228" s="58">
        <f t="shared" si="37"/>
        <v>6.3538162370860227E-2</v>
      </c>
      <c r="L228" s="58">
        <f t="shared" si="38"/>
        <v>-0.95987251687019837</v>
      </c>
      <c r="M228" s="58">
        <f t="shared" si="39"/>
        <v>-0.10393851827225181</v>
      </c>
      <c r="R228" s="54"/>
      <c r="S228" s="54"/>
      <c r="T228" s="54"/>
      <c r="U228" s="54"/>
      <c r="V228" s="54"/>
    </row>
    <row r="229" spans="1:22" s="51" customFormat="1" x14ac:dyDescent="0.2">
      <c r="B229" s="51" t="s">
        <v>203</v>
      </c>
      <c r="C229" s="51" t="s">
        <v>204</v>
      </c>
      <c r="D229" s="57">
        <v>44000</v>
      </c>
      <c r="E229" s="57">
        <v>8945</v>
      </c>
      <c r="F229" s="57">
        <v>0</v>
      </c>
      <c r="G229" s="57">
        <v>0</v>
      </c>
      <c r="H229" s="57">
        <v>0</v>
      </c>
      <c r="I229" s="57">
        <f t="shared" si="35"/>
        <v>0</v>
      </c>
      <c r="J229" s="57">
        <f t="shared" si="36"/>
        <v>8945</v>
      </c>
      <c r="K229" s="58">
        <f t="shared" si="37"/>
        <v>1</v>
      </c>
      <c r="L229" s="58">
        <f t="shared" si="38"/>
        <v>-1</v>
      </c>
      <c r="M229" s="58">
        <f t="shared" si="39"/>
        <v>-1</v>
      </c>
      <c r="R229" s="54"/>
      <c r="S229" s="54"/>
      <c r="T229" s="54"/>
      <c r="U229" s="54"/>
      <c r="V229" s="54"/>
    </row>
    <row r="230" spans="1:22" s="51" customFormat="1" x14ac:dyDescent="0.2">
      <c r="B230" s="51" t="s">
        <v>207</v>
      </c>
      <c r="C230" s="51" t="s">
        <v>208</v>
      </c>
      <c r="D230" s="57">
        <v>2200</v>
      </c>
      <c r="E230" s="57">
        <v>2200</v>
      </c>
      <c r="F230" s="57">
        <v>615</v>
      </c>
      <c r="G230" s="57">
        <v>1335</v>
      </c>
      <c r="H230" s="57">
        <v>0</v>
      </c>
      <c r="I230" s="57">
        <f t="shared" si="35"/>
        <v>1335</v>
      </c>
      <c r="J230" s="57">
        <f t="shared" si="36"/>
        <v>865</v>
      </c>
      <c r="K230" s="58">
        <f t="shared" si="37"/>
        <v>0.39318181818181819</v>
      </c>
      <c r="L230" s="58">
        <f t="shared" si="38"/>
        <v>-0.72045454545454546</v>
      </c>
      <c r="M230" s="58">
        <f t="shared" si="39"/>
        <v>-0.39318181818181819</v>
      </c>
      <c r="R230" s="54"/>
      <c r="S230" s="54"/>
      <c r="T230" s="54"/>
      <c r="U230" s="54"/>
      <c r="V230" s="54"/>
    </row>
    <row r="231" spans="1:22" s="51" customFormat="1" x14ac:dyDescent="0.2">
      <c r="A231" s="64" t="s">
        <v>255</v>
      </c>
      <c r="B231" s="64"/>
      <c r="C231" s="64"/>
      <c r="D231" s="65">
        <v>16664317.9</v>
      </c>
      <c r="E231" s="65">
        <v>16835422.800000001</v>
      </c>
      <c r="F231" s="65">
        <v>1289281.0799999998</v>
      </c>
      <c r="G231" s="65">
        <v>13397234.869999994</v>
      </c>
      <c r="H231" s="65">
        <v>61396.800000000003</v>
      </c>
      <c r="I231" s="65">
        <f t="shared" si="35"/>
        <v>13458631.669999994</v>
      </c>
      <c r="J231" s="65">
        <f t="shared" si="36"/>
        <v>3376791.1300000064</v>
      </c>
      <c r="K231" s="66">
        <f t="shared" si="37"/>
        <v>0.20057655635473592</v>
      </c>
      <c r="L231" s="66">
        <f t="shared" si="38"/>
        <v>-0.92341855055757793</v>
      </c>
      <c r="M231" s="66">
        <f t="shared" si="39"/>
        <v>-0.20422343833265696</v>
      </c>
      <c r="R231" s="54"/>
      <c r="S231" s="54"/>
      <c r="T231" s="54"/>
      <c r="U231" s="54"/>
      <c r="V231" s="54"/>
    </row>
    <row r="232" spans="1:22" s="51" customFormat="1" x14ac:dyDescent="0.2">
      <c r="A232" s="51" t="s">
        <v>256</v>
      </c>
      <c r="B232" s="51" t="s">
        <v>257</v>
      </c>
      <c r="C232" s="51" t="s">
        <v>258</v>
      </c>
      <c r="D232" s="57">
        <v>126000</v>
      </c>
      <c r="E232" s="57">
        <v>126000</v>
      </c>
      <c r="F232" s="57">
        <v>13665.81</v>
      </c>
      <c r="G232" s="57">
        <v>166522.13999999998</v>
      </c>
      <c r="H232" s="57">
        <v>0</v>
      </c>
      <c r="I232" s="57">
        <f t="shared" si="35"/>
        <v>166522.13999999998</v>
      </c>
      <c r="J232" s="57">
        <f t="shared" si="36"/>
        <v>-40522.139999999985</v>
      </c>
      <c r="K232" s="58">
        <f t="shared" si="37"/>
        <v>-0.32160428571428562</v>
      </c>
      <c r="L232" s="58">
        <f t="shared" si="38"/>
        <v>-0.89154119047619051</v>
      </c>
      <c r="M232" s="58">
        <f t="shared" si="39"/>
        <v>0.32160428571428562</v>
      </c>
      <c r="R232" s="54"/>
      <c r="S232" s="54"/>
      <c r="T232" s="54"/>
      <c r="U232" s="54"/>
      <c r="V232" s="54"/>
    </row>
    <row r="233" spans="1:22" s="51" customFormat="1" x14ac:dyDescent="0.2">
      <c r="B233" s="51" t="s">
        <v>104</v>
      </c>
      <c r="C233" s="51" t="s">
        <v>103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f t="shared" si="35"/>
        <v>0</v>
      </c>
      <c r="J233" s="57">
        <f t="shared" si="36"/>
        <v>0</v>
      </c>
      <c r="K233" s="58" t="str">
        <f t="shared" si="37"/>
        <v>NA</v>
      </c>
      <c r="L233" s="58" t="str">
        <f t="shared" si="38"/>
        <v>NA</v>
      </c>
      <c r="M233" s="58" t="str">
        <f t="shared" si="39"/>
        <v>NA</v>
      </c>
      <c r="R233" s="54"/>
      <c r="S233" s="54"/>
      <c r="T233" s="54"/>
      <c r="U233" s="54"/>
      <c r="V233" s="54"/>
    </row>
    <row r="234" spans="1:22" s="51" customFormat="1" x14ac:dyDescent="0.2">
      <c r="B234" s="51" t="s">
        <v>259</v>
      </c>
      <c r="C234" s="51" t="s">
        <v>260</v>
      </c>
      <c r="D234" s="57">
        <v>325000</v>
      </c>
      <c r="E234" s="57">
        <v>325000</v>
      </c>
      <c r="F234" s="57">
        <v>32214.59</v>
      </c>
      <c r="G234" s="57">
        <v>387523.25</v>
      </c>
      <c r="H234" s="57">
        <v>0</v>
      </c>
      <c r="I234" s="57">
        <f t="shared" si="35"/>
        <v>387523.25</v>
      </c>
      <c r="J234" s="57">
        <f t="shared" si="36"/>
        <v>-62523.25</v>
      </c>
      <c r="K234" s="58">
        <f t="shared" si="37"/>
        <v>-0.19237923076923077</v>
      </c>
      <c r="L234" s="58">
        <f t="shared" si="38"/>
        <v>-0.90087818461538449</v>
      </c>
      <c r="M234" s="58">
        <f t="shared" si="39"/>
        <v>0.19237923076923077</v>
      </c>
      <c r="R234" s="54"/>
      <c r="S234" s="54"/>
      <c r="T234" s="54"/>
      <c r="U234" s="54"/>
      <c r="V234" s="54"/>
    </row>
    <row r="235" spans="1:22" s="51" customFormat="1" x14ac:dyDescent="0.2">
      <c r="B235" s="51" t="s">
        <v>241</v>
      </c>
      <c r="C235" s="51" t="s">
        <v>242</v>
      </c>
      <c r="D235" s="57">
        <v>2172268.34</v>
      </c>
      <c r="E235" s="57">
        <v>2147268.3400000003</v>
      </c>
      <c r="F235" s="57">
        <v>147681.43999999997</v>
      </c>
      <c r="G235" s="57">
        <v>1790789.75</v>
      </c>
      <c r="H235" s="57">
        <v>0</v>
      </c>
      <c r="I235" s="57">
        <f t="shared" ref="I235:I253" si="40">SUM(G235:H235)</f>
        <v>1790789.75</v>
      </c>
      <c r="J235" s="57">
        <f t="shared" ref="J235:J253" si="41">E235-I235</f>
        <v>356478.59000000032</v>
      </c>
      <c r="K235" s="58">
        <f t="shared" ref="K235:K253" si="42">IF(E235=0,"NA",J235/E235)</f>
        <v>0.16601492387299868</v>
      </c>
      <c r="L235" s="58">
        <f t="shared" ref="L235:L253" si="43">IF(E235=0,"NA",(  ( F235 - (E235/$L$6)) / (E235/$L$6)))</f>
        <v>-0.93122357497246944</v>
      </c>
      <c r="M235" s="58">
        <f t="shared" ref="M235:M253" si="44">IF(E235=0,"NA",(  ( G235 - ($M$6*(E235/12))) / ($M$6*(E235/12))))</f>
        <v>-0.16601492387299868</v>
      </c>
      <c r="R235" s="54"/>
      <c r="S235" s="54"/>
      <c r="T235" s="54"/>
      <c r="U235" s="54"/>
      <c r="V235" s="54"/>
    </row>
    <row r="236" spans="1:22" s="51" customFormat="1" x14ac:dyDescent="0.2">
      <c r="B236" s="51" t="s">
        <v>117</v>
      </c>
      <c r="C236" s="51" t="s">
        <v>118</v>
      </c>
      <c r="D236" s="57">
        <v>3984388</v>
      </c>
      <c r="E236" s="57">
        <v>3984388</v>
      </c>
      <c r="F236" s="57">
        <v>414320.99000000011</v>
      </c>
      <c r="G236" s="57">
        <v>4879057.7600000016</v>
      </c>
      <c r="H236" s="57">
        <v>0</v>
      </c>
      <c r="I236" s="57">
        <f t="shared" si="40"/>
        <v>4879057.7600000016</v>
      </c>
      <c r="J236" s="57">
        <f t="shared" si="41"/>
        <v>-894669.76000000164</v>
      </c>
      <c r="K236" s="58">
        <f t="shared" si="42"/>
        <v>-0.2245438345863911</v>
      </c>
      <c r="L236" s="58">
        <f t="shared" si="43"/>
        <v>-0.89601389473113557</v>
      </c>
      <c r="M236" s="58">
        <f t="shared" si="44"/>
        <v>0.2245438345863911</v>
      </c>
      <c r="R236" s="54"/>
      <c r="S236" s="54"/>
      <c r="T236" s="54"/>
      <c r="U236" s="54"/>
      <c r="V236" s="54"/>
    </row>
    <row r="237" spans="1:22" s="51" customFormat="1" x14ac:dyDescent="0.2">
      <c r="B237" s="51" t="s">
        <v>131</v>
      </c>
      <c r="C237" s="51" t="s">
        <v>132</v>
      </c>
      <c r="D237" s="57">
        <v>1617971.2000000002</v>
      </c>
      <c r="E237" s="57">
        <v>1731175.2000000002</v>
      </c>
      <c r="F237" s="57">
        <v>33021.74</v>
      </c>
      <c r="G237" s="57">
        <v>670531.25</v>
      </c>
      <c r="H237" s="57">
        <v>0</v>
      </c>
      <c r="I237" s="57">
        <f t="shared" si="40"/>
        <v>670531.25</v>
      </c>
      <c r="J237" s="57">
        <f t="shared" si="41"/>
        <v>1060643.9500000002</v>
      </c>
      <c r="K237" s="58">
        <f t="shared" si="42"/>
        <v>0.61267279591343504</v>
      </c>
      <c r="L237" s="58">
        <f t="shared" si="43"/>
        <v>-0.98092524661859759</v>
      </c>
      <c r="M237" s="58">
        <f t="shared" si="44"/>
        <v>-0.61267279591343504</v>
      </c>
      <c r="R237" s="54"/>
      <c r="S237" s="54"/>
      <c r="T237" s="54"/>
      <c r="U237" s="54"/>
      <c r="V237" s="54"/>
    </row>
    <row r="238" spans="1:22" s="51" customFormat="1" x14ac:dyDescent="0.2">
      <c r="B238" s="51" t="s">
        <v>133</v>
      </c>
      <c r="C238" s="51" t="s">
        <v>134</v>
      </c>
      <c r="D238" s="57">
        <v>2439222.16</v>
      </c>
      <c r="E238" s="57">
        <v>2439222.16</v>
      </c>
      <c r="F238" s="57">
        <v>64701.409999999996</v>
      </c>
      <c r="G238" s="57">
        <v>709087.23</v>
      </c>
      <c r="H238" s="57">
        <v>0</v>
      </c>
      <c r="I238" s="57">
        <f t="shared" si="40"/>
        <v>709087.23</v>
      </c>
      <c r="J238" s="57">
        <f t="shared" si="41"/>
        <v>1730134.9300000002</v>
      </c>
      <c r="K238" s="58">
        <f t="shared" si="42"/>
        <v>0.70929780746170334</v>
      </c>
      <c r="L238" s="58">
        <f t="shared" si="43"/>
        <v>-0.97347457273018534</v>
      </c>
      <c r="M238" s="58">
        <f t="shared" si="44"/>
        <v>-0.70929780746170334</v>
      </c>
      <c r="R238" s="54"/>
      <c r="S238" s="54"/>
      <c r="T238" s="54"/>
      <c r="U238" s="54"/>
      <c r="V238" s="54"/>
    </row>
    <row r="239" spans="1:22" s="51" customFormat="1" x14ac:dyDescent="0.2">
      <c r="B239" s="51" t="s">
        <v>135</v>
      </c>
      <c r="C239" s="51" t="s">
        <v>136</v>
      </c>
      <c r="D239" s="57">
        <v>157250</v>
      </c>
      <c r="E239" s="57">
        <v>207250</v>
      </c>
      <c r="F239" s="57">
        <v>0</v>
      </c>
      <c r="G239" s="57">
        <v>250913.1</v>
      </c>
      <c r="H239" s="57">
        <v>0</v>
      </c>
      <c r="I239" s="57">
        <f t="shared" si="40"/>
        <v>250913.1</v>
      </c>
      <c r="J239" s="57">
        <f t="shared" si="41"/>
        <v>-43663.100000000006</v>
      </c>
      <c r="K239" s="58">
        <f t="shared" si="42"/>
        <v>-0.21067840772014479</v>
      </c>
      <c r="L239" s="58">
        <f t="shared" si="43"/>
        <v>-1</v>
      </c>
      <c r="M239" s="58">
        <f t="shared" si="44"/>
        <v>0.21067840772014479</v>
      </c>
      <c r="R239" s="54"/>
      <c r="S239" s="54"/>
      <c r="T239" s="54"/>
      <c r="U239" s="54"/>
      <c r="V239" s="54"/>
    </row>
    <row r="240" spans="1:22" s="51" customFormat="1" x14ac:dyDescent="0.2">
      <c r="B240" s="51" t="s">
        <v>137</v>
      </c>
      <c r="C240" s="51" t="s">
        <v>138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f t="shared" si="40"/>
        <v>0</v>
      </c>
      <c r="J240" s="57">
        <f t="shared" si="41"/>
        <v>0</v>
      </c>
      <c r="K240" s="58" t="str">
        <f t="shared" si="42"/>
        <v>NA</v>
      </c>
      <c r="L240" s="58" t="str">
        <f t="shared" si="43"/>
        <v>NA</v>
      </c>
      <c r="M240" s="58" t="str">
        <f t="shared" si="44"/>
        <v>NA</v>
      </c>
      <c r="R240" s="54"/>
      <c r="S240" s="54"/>
      <c r="T240" s="54"/>
      <c r="U240" s="54"/>
      <c r="V240" s="54"/>
    </row>
    <row r="241" spans="2:22" s="51" customFormat="1" x14ac:dyDescent="0.2">
      <c r="B241" s="51" t="s">
        <v>141</v>
      </c>
      <c r="C241" s="51" t="s">
        <v>142</v>
      </c>
      <c r="D241" s="57">
        <v>1413440</v>
      </c>
      <c r="E241" s="57">
        <v>1413440</v>
      </c>
      <c r="F241" s="57">
        <v>118406.1</v>
      </c>
      <c r="G241" s="57">
        <v>1258542.6500000001</v>
      </c>
      <c r="H241" s="57">
        <v>0</v>
      </c>
      <c r="I241" s="57">
        <f t="shared" si="40"/>
        <v>1258542.6500000001</v>
      </c>
      <c r="J241" s="57">
        <f t="shared" si="41"/>
        <v>154897.34999999986</v>
      </c>
      <c r="K241" s="58">
        <f t="shared" si="42"/>
        <v>0.10958891074258537</v>
      </c>
      <c r="L241" s="58">
        <f t="shared" si="43"/>
        <v>-0.91622842143989125</v>
      </c>
      <c r="M241" s="58">
        <f t="shared" si="44"/>
        <v>-0.10958891074258537</v>
      </c>
      <c r="R241" s="54"/>
      <c r="S241" s="54"/>
      <c r="T241" s="54"/>
      <c r="U241" s="54"/>
      <c r="V241" s="54"/>
    </row>
    <row r="242" spans="2:22" s="51" customFormat="1" x14ac:dyDescent="0.2">
      <c r="B242" s="51" t="s">
        <v>143</v>
      </c>
      <c r="C242" s="51" t="s">
        <v>144</v>
      </c>
      <c r="D242" s="57">
        <v>2174821.8300000005</v>
      </c>
      <c r="E242" s="57">
        <v>2174821.8300000005</v>
      </c>
      <c r="F242" s="57">
        <v>136077.95000000001</v>
      </c>
      <c r="G242" s="57">
        <v>1659987.04</v>
      </c>
      <c r="H242" s="57">
        <v>0</v>
      </c>
      <c r="I242" s="57">
        <f t="shared" si="40"/>
        <v>1659987.04</v>
      </c>
      <c r="J242" s="57">
        <f t="shared" si="41"/>
        <v>514834.7900000005</v>
      </c>
      <c r="K242" s="58">
        <f t="shared" si="42"/>
        <v>0.23672504243715467</v>
      </c>
      <c r="L242" s="58">
        <f t="shared" si="43"/>
        <v>-0.93743029975011793</v>
      </c>
      <c r="M242" s="58">
        <f t="shared" si="44"/>
        <v>-0.23672504243715467</v>
      </c>
      <c r="R242" s="54"/>
      <c r="S242" s="54"/>
      <c r="T242" s="54"/>
      <c r="U242" s="54"/>
      <c r="V242" s="54"/>
    </row>
    <row r="243" spans="2:22" s="51" customFormat="1" x14ac:dyDescent="0.2">
      <c r="B243" s="51" t="s">
        <v>145</v>
      </c>
      <c r="C243" s="51" t="s">
        <v>146</v>
      </c>
      <c r="D243" s="57">
        <v>800</v>
      </c>
      <c r="E243" s="57">
        <v>800</v>
      </c>
      <c r="F243" s="57">
        <v>0</v>
      </c>
      <c r="G243" s="57">
        <v>0</v>
      </c>
      <c r="H243" s="57">
        <v>0</v>
      </c>
      <c r="I243" s="57">
        <f t="shared" si="40"/>
        <v>0</v>
      </c>
      <c r="J243" s="57">
        <f t="shared" si="41"/>
        <v>800</v>
      </c>
      <c r="K243" s="58">
        <f t="shared" si="42"/>
        <v>1</v>
      </c>
      <c r="L243" s="58">
        <f t="shared" si="43"/>
        <v>-1</v>
      </c>
      <c r="M243" s="58">
        <f t="shared" si="44"/>
        <v>-1</v>
      </c>
      <c r="R243" s="54"/>
      <c r="S243" s="54"/>
      <c r="T243" s="54"/>
      <c r="U243" s="54"/>
      <c r="V243" s="54"/>
    </row>
    <row r="244" spans="2:22" s="51" customFormat="1" x14ac:dyDescent="0.2">
      <c r="B244" s="51" t="s">
        <v>261</v>
      </c>
      <c r="C244" s="51" t="s">
        <v>262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f t="shared" si="40"/>
        <v>0</v>
      </c>
      <c r="J244" s="57">
        <f t="shared" si="41"/>
        <v>0</v>
      </c>
      <c r="K244" s="58" t="str">
        <f t="shared" si="42"/>
        <v>NA</v>
      </c>
      <c r="L244" s="58" t="str">
        <f t="shared" si="43"/>
        <v>NA</v>
      </c>
      <c r="M244" s="58" t="str">
        <f t="shared" si="44"/>
        <v>NA</v>
      </c>
      <c r="R244" s="54"/>
      <c r="S244" s="54"/>
      <c r="T244" s="54"/>
      <c r="U244" s="54"/>
      <c r="V244" s="54"/>
    </row>
    <row r="245" spans="2:22" s="51" customFormat="1" x14ac:dyDescent="0.2">
      <c r="B245" s="51" t="s">
        <v>155</v>
      </c>
      <c r="C245" s="51" t="s">
        <v>156</v>
      </c>
      <c r="D245" s="57">
        <v>333608.40999999992</v>
      </c>
      <c r="E245" s="57">
        <v>333608.40999999992</v>
      </c>
      <c r="F245" s="57">
        <v>29826.800000000003</v>
      </c>
      <c r="G245" s="57">
        <v>350370.99000000011</v>
      </c>
      <c r="H245" s="57">
        <v>0</v>
      </c>
      <c r="I245" s="57">
        <f t="shared" si="40"/>
        <v>350370.99000000011</v>
      </c>
      <c r="J245" s="57">
        <f t="shared" si="41"/>
        <v>-16762.580000000191</v>
      </c>
      <c r="K245" s="58">
        <f t="shared" si="42"/>
        <v>-5.0246275266262609E-2</v>
      </c>
      <c r="L245" s="58">
        <f t="shared" si="43"/>
        <v>-0.91059338102417742</v>
      </c>
      <c r="M245" s="58">
        <f t="shared" si="44"/>
        <v>5.0246275266262609E-2</v>
      </c>
      <c r="R245" s="54"/>
      <c r="S245" s="54"/>
      <c r="T245" s="54"/>
      <c r="U245" s="54"/>
      <c r="V245" s="54"/>
    </row>
    <row r="246" spans="2:22" s="51" customFormat="1" x14ac:dyDescent="0.2">
      <c r="B246" s="51" t="s">
        <v>157</v>
      </c>
      <c r="C246" s="51" t="s">
        <v>158</v>
      </c>
      <c r="D246" s="57">
        <v>1727381.28</v>
      </c>
      <c r="E246" s="57">
        <v>1809679.37</v>
      </c>
      <c r="F246" s="57">
        <v>44027.31</v>
      </c>
      <c r="G246" s="57">
        <v>238204.28999999998</v>
      </c>
      <c r="H246" s="57">
        <v>85394.71</v>
      </c>
      <c r="I246" s="57">
        <f t="shared" si="40"/>
        <v>323599</v>
      </c>
      <c r="J246" s="57">
        <f t="shared" si="41"/>
        <v>1486080.37</v>
      </c>
      <c r="K246" s="58">
        <f t="shared" si="42"/>
        <v>0.82118434604247048</v>
      </c>
      <c r="L246" s="58">
        <f t="shared" si="43"/>
        <v>-0.97567120964638054</v>
      </c>
      <c r="M246" s="58">
        <f t="shared" si="44"/>
        <v>-0.86837210284383137</v>
      </c>
      <c r="R246" s="54"/>
      <c r="S246" s="54"/>
      <c r="T246" s="54"/>
      <c r="U246" s="54"/>
      <c r="V246" s="54"/>
    </row>
    <row r="247" spans="2:22" s="51" customFormat="1" x14ac:dyDescent="0.2">
      <c r="B247" s="51" t="s">
        <v>263</v>
      </c>
      <c r="C247" s="51" t="s">
        <v>568</v>
      </c>
      <c r="D247" s="57">
        <v>22500000</v>
      </c>
      <c r="E247" s="57">
        <v>22666000</v>
      </c>
      <c r="F247" s="57">
        <v>1557500</v>
      </c>
      <c r="G247" s="57">
        <v>24217500</v>
      </c>
      <c r="H247" s="57">
        <v>0</v>
      </c>
      <c r="I247" s="57">
        <f t="shared" si="40"/>
        <v>24217500</v>
      </c>
      <c r="J247" s="57">
        <f t="shared" si="41"/>
        <v>-1551500</v>
      </c>
      <c r="K247" s="58">
        <f t="shared" si="42"/>
        <v>-6.8450542663019504E-2</v>
      </c>
      <c r="L247" s="58">
        <f t="shared" si="43"/>
        <v>-0.93128474366893144</v>
      </c>
      <c r="M247" s="58">
        <f t="shared" si="44"/>
        <v>6.8450542663019504E-2</v>
      </c>
      <c r="R247" s="54"/>
      <c r="S247" s="54"/>
      <c r="T247" s="54"/>
      <c r="U247" s="54"/>
      <c r="V247" s="54"/>
    </row>
    <row r="248" spans="2:22" s="51" customFormat="1" x14ac:dyDescent="0.2">
      <c r="B248" s="51" t="s">
        <v>159</v>
      </c>
      <c r="C248" s="51" t="s">
        <v>160</v>
      </c>
      <c r="D248" s="57">
        <v>0</v>
      </c>
      <c r="E248" s="57">
        <v>0</v>
      </c>
      <c r="F248" s="57">
        <v>0</v>
      </c>
      <c r="G248" s="57">
        <v>0</v>
      </c>
      <c r="H248" s="57">
        <v>0</v>
      </c>
      <c r="I248" s="57">
        <f t="shared" si="40"/>
        <v>0</v>
      </c>
      <c r="J248" s="57">
        <f t="shared" si="41"/>
        <v>0</v>
      </c>
      <c r="K248" s="58" t="str">
        <f t="shared" si="42"/>
        <v>NA</v>
      </c>
      <c r="L248" s="58" t="str">
        <f t="shared" si="43"/>
        <v>NA</v>
      </c>
      <c r="M248" s="58" t="str">
        <f t="shared" si="44"/>
        <v>NA</v>
      </c>
      <c r="R248" s="54"/>
      <c r="S248" s="54"/>
      <c r="T248" s="54"/>
      <c r="U248" s="54"/>
      <c r="V248" s="54"/>
    </row>
    <row r="249" spans="2:22" s="51" customFormat="1" x14ac:dyDescent="0.2">
      <c r="B249" s="51" t="s">
        <v>264</v>
      </c>
      <c r="C249" s="51" t="s">
        <v>265</v>
      </c>
      <c r="D249" s="57">
        <v>270000</v>
      </c>
      <c r="E249" s="57">
        <v>345000</v>
      </c>
      <c r="F249" s="57">
        <v>21863</v>
      </c>
      <c r="G249" s="57">
        <v>289269.25</v>
      </c>
      <c r="H249" s="57">
        <v>50730.5</v>
      </c>
      <c r="I249" s="57">
        <f t="shared" si="40"/>
        <v>339999.75</v>
      </c>
      <c r="J249" s="57">
        <f t="shared" si="41"/>
        <v>5000.25</v>
      </c>
      <c r="K249" s="58">
        <f t="shared" si="42"/>
        <v>1.4493478260869564E-2</v>
      </c>
      <c r="L249" s="58">
        <f t="shared" si="43"/>
        <v>-0.93662898550724638</v>
      </c>
      <c r="M249" s="58">
        <f t="shared" si="44"/>
        <v>-0.16153840579710144</v>
      </c>
      <c r="R249" s="54"/>
      <c r="S249" s="54"/>
      <c r="T249" s="54"/>
      <c r="U249" s="54"/>
      <c r="V249" s="54"/>
    </row>
    <row r="250" spans="2:22" s="51" customFormat="1" x14ac:dyDescent="0.2">
      <c r="B250" s="51" t="s">
        <v>229</v>
      </c>
      <c r="C250" s="51" t="s">
        <v>230</v>
      </c>
      <c r="D250" s="57">
        <v>3000000</v>
      </c>
      <c r="E250" s="57">
        <v>2986000</v>
      </c>
      <c r="F250" s="57">
        <v>1046350.51</v>
      </c>
      <c r="G250" s="57">
        <v>2855762.33</v>
      </c>
      <c r="H250" s="57">
        <v>111773.71</v>
      </c>
      <c r="I250" s="57">
        <f t="shared" si="40"/>
        <v>2967536.04</v>
      </c>
      <c r="J250" s="57">
        <f t="shared" si="41"/>
        <v>18463.959999999963</v>
      </c>
      <c r="K250" s="58">
        <f t="shared" si="42"/>
        <v>6.1835097119892707E-3</v>
      </c>
      <c r="L250" s="58">
        <f t="shared" si="43"/>
        <v>-0.64958120897521765</v>
      </c>
      <c r="M250" s="58">
        <f t="shared" si="44"/>
        <v>-4.3616098459477538E-2</v>
      </c>
      <c r="R250" s="54"/>
      <c r="S250" s="54"/>
      <c r="T250" s="54"/>
      <c r="U250" s="54"/>
      <c r="V250" s="54"/>
    </row>
    <row r="251" spans="2:22" s="51" customFormat="1" x14ac:dyDescent="0.2">
      <c r="B251" s="51" t="s">
        <v>169</v>
      </c>
      <c r="C251" s="51" t="s">
        <v>170</v>
      </c>
      <c r="D251" s="57">
        <v>0</v>
      </c>
      <c r="E251" s="57">
        <v>50000</v>
      </c>
      <c r="F251" s="57">
        <v>0</v>
      </c>
      <c r="G251" s="57">
        <v>30679.87</v>
      </c>
      <c r="H251" s="57">
        <v>0</v>
      </c>
      <c r="I251" s="57">
        <f t="shared" si="40"/>
        <v>30679.87</v>
      </c>
      <c r="J251" s="57">
        <f t="shared" si="41"/>
        <v>19320.13</v>
      </c>
      <c r="K251" s="58">
        <f t="shared" si="42"/>
        <v>0.38640260000000004</v>
      </c>
      <c r="L251" s="58">
        <f t="shared" si="43"/>
        <v>-1</v>
      </c>
      <c r="M251" s="58">
        <f t="shared" si="44"/>
        <v>-0.38640260000000004</v>
      </c>
      <c r="R251" s="54"/>
      <c r="S251" s="54"/>
      <c r="T251" s="54"/>
      <c r="U251" s="54"/>
      <c r="V251" s="54"/>
    </row>
    <row r="252" spans="2:22" s="51" customFormat="1" x14ac:dyDescent="0.2">
      <c r="B252" s="51" t="s">
        <v>266</v>
      </c>
      <c r="C252" s="51" t="s">
        <v>267</v>
      </c>
      <c r="D252" s="57">
        <v>1710</v>
      </c>
      <c r="E252" s="57">
        <v>1710</v>
      </c>
      <c r="F252" s="57">
        <v>0</v>
      </c>
      <c r="G252" s="57">
        <v>0</v>
      </c>
      <c r="H252" s="57">
        <v>0</v>
      </c>
      <c r="I252" s="57">
        <f t="shared" si="40"/>
        <v>0</v>
      </c>
      <c r="J252" s="57">
        <f t="shared" si="41"/>
        <v>1710</v>
      </c>
      <c r="K252" s="58">
        <f t="shared" si="42"/>
        <v>1</v>
      </c>
      <c r="L252" s="58">
        <f t="shared" si="43"/>
        <v>-1</v>
      </c>
      <c r="M252" s="58">
        <f t="shared" si="44"/>
        <v>-1</v>
      </c>
      <c r="R252" s="54"/>
      <c r="S252" s="54"/>
      <c r="T252" s="54"/>
      <c r="U252" s="54"/>
      <c r="V252" s="54"/>
    </row>
    <row r="253" spans="2:22" s="51" customFormat="1" x14ac:dyDescent="0.2">
      <c r="B253" s="51" t="s">
        <v>171</v>
      </c>
      <c r="C253" s="51" t="s">
        <v>172</v>
      </c>
      <c r="D253" s="57">
        <v>7140</v>
      </c>
      <c r="E253" s="57">
        <v>7140</v>
      </c>
      <c r="F253" s="57">
        <v>0</v>
      </c>
      <c r="G253" s="57">
        <v>32.799999999999997</v>
      </c>
      <c r="H253" s="57">
        <v>0</v>
      </c>
      <c r="I253" s="57">
        <f t="shared" si="40"/>
        <v>32.799999999999997</v>
      </c>
      <c r="J253" s="57">
        <f t="shared" si="41"/>
        <v>7107.2</v>
      </c>
      <c r="K253" s="58">
        <f t="shared" si="42"/>
        <v>0.99540616246498592</v>
      </c>
      <c r="L253" s="58">
        <f t="shared" si="43"/>
        <v>-1</v>
      </c>
      <c r="M253" s="58">
        <f t="shared" si="44"/>
        <v>-0.99540616246498592</v>
      </c>
      <c r="R253" s="54"/>
      <c r="S253" s="54"/>
      <c r="T253" s="54"/>
      <c r="U253" s="54"/>
      <c r="V253" s="54"/>
    </row>
    <row r="254" spans="2:22" s="51" customFormat="1" x14ac:dyDescent="0.2">
      <c r="B254" s="51" t="s">
        <v>173</v>
      </c>
      <c r="C254" s="51" t="s">
        <v>174</v>
      </c>
      <c r="D254" s="57">
        <v>1000</v>
      </c>
      <c r="E254" s="57">
        <v>584.5</v>
      </c>
      <c r="F254" s="57">
        <v>0</v>
      </c>
      <c r="G254" s="57">
        <v>270</v>
      </c>
      <c r="H254" s="57">
        <v>0</v>
      </c>
      <c r="I254" s="57">
        <f t="shared" si="35"/>
        <v>270</v>
      </c>
      <c r="J254" s="57">
        <f t="shared" si="36"/>
        <v>314.5</v>
      </c>
      <c r="K254" s="58">
        <f t="shared" si="37"/>
        <v>0.53806672369546626</v>
      </c>
      <c r="L254" s="58">
        <f t="shared" si="38"/>
        <v>-1</v>
      </c>
      <c r="M254" s="58">
        <f t="shared" si="39"/>
        <v>-0.53806672369546626</v>
      </c>
      <c r="R254" s="54"/>
      <c r="S254" s="54"/>
      <c r="T254" s="54"/>
      <c r="U254" s="54"/>
      <c r="V254" s="54"/>
    </row>
    <row r="255" spans="2:22" s="51" customFormat="1" x14ac:dyDescent="0.2">
      <c r="B255" s="51" t="s">
        <v>177</v>
      </c>
      <c r="C255" s="51" t="s">
        <v>178</v>
      </c>
      <c r="D255" s="57">
        <v>29249</v>
      </c>
      <c r="E255" s="57">
        <v>29249</v>
      </c>
      <c r="F255" s="57">
        <v>2503.92</v>
      </c>
      <c r="G255" s="57">
        <v>9414.67</v>
      </c>
      <c r="H255" s="57">
        <v>1005</v>
      </c>
      <c r="I255" s="57">
        <f t="shared" si="35"/>
        <v>10419.67</v>
      </c>
      <c r="J255" s="57">
        <f t="shared" si="36"/>
        <v>18829.330000000002</v>
      </c>
      <c r="K255" s="58">
        <f t="shared" si="37"/>
        <v>0.64375978665937306</v>
      </c>
      <c r="L255" s="58">
        <f t="shared" si="38"/>
        <v>-0.91439297069985304</v>
      </c>
      <c r="M255" s="58">
        <f t="shared" si="39"/>
        <v>-0.6781199357242983</v>
      </c>
      <c r="R255" s="54"/>
      <c r="S255" s="54"/>
      <c r="T255" s="54"/>
      <c r="U255" s="54"/>
      <c r="V255" s="54"/>
    </row>
    <row r="256" spans="2:22" s="51" customFormat="1" x14ac:dyDescent="0.2">
      <c r="B256" s="51" t="s">
        <v>268</v>
      </c>
      <c r="C256" s="51" t="s">
        <v>269</v>
      </c>
      <c r="D256" s="57">
        <v>0</v>
      </c>
      <c r="E256" s="57">
        <v>0</v>
      </c>
      <c r="F256" s="57">
        <v>0</v>
      </c>
      <c r="G256" s="57">
        <v>0</v>
      </c>
      <c r="H256" s="57">
        <v>0</v>
      </c>
      <c r="I256" s="57">
        <f t="shared" si="35"/>
        <v>0</v>
      </c>
      <c r="J256" s="57">
        <f t="shared" si="36"/>
        <v>0</v>
      </c>
      <c r="K256" s="58" t="str">
        <f t="shared" si="37"/>
        <v>NA</v>
      </c>
      <c r="L256" s="58" t="str">
        <f t="shared" si="38"/>
        <v>NA</v>
      </c>
      <c r="M256" s="58" t="str">
        <f t="shared" si="39"/>
        <v>NA</v>
      </c>
      <c r="R256" s="54"/>
      <c r="S256" s="54"/>
      <c r="T256" s="54"/>
      <c r="U256" s="54"/>
      <c r="V256" s="54"/>
    </row>
    <row r="257" spans="2:22" s="51" customFormat="1" x14ac:dyDescent="0.2">
      <c r="B257" s="51" t="s">
        <v>270</v>
      </c>
      <c r="C257" s="51" t="s">
        <v>271</v>
      </c>
      <c r="D257" s="57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f t="shared" si="35"/>
        <v>0</v>
      </c>
      <c r="J257" s="57">
        <f t="shared" si="36"/>
        <v>0</v>
      </c>
      <c r="K257" s="58" t="str">
        <f t="shared" si="37"/>
        <v>NA</v>
      </c>
      <c r="L257" s="58" t="str">
        <f t="shared" si="38"/>
        <v>NA</v>
      </c>
      <c r="M257" s="58" t="str">
        <f t="shared" si="39"/>
        <v>NA</v>
      </c>
      <c r="R257" s="54"/>
      <c r="S257" s="54"/>
      <c r="T257" s="54"/>
      <c r="U257" s="54"/>
      <c r="V257" s="54"/>
    </row>
    <row r="258" spans="2:22" s="51" customFormat="1" x14ac:dyDescent="0.2">
      <c r="B258" s="51" t="s">
        <v>272</v>
      </c>
      <c r="C258" s="51" t="s">
        <v>273</v>
      </c>
      <c r="D258" s="57">
        <v>8000</v>
      </c>
      <c r="E258" s="57">
        <v>3595.34</v>
      </c>
      <c r="F258" s="57">
        <v>0</v>
      </c>
      <c r="G258" s="57">
        <v>3595.34</v>
      </c>
      <c r="H258" s="57">
        <v>0</v>
      </c>
      <c r="I258" s="57">
        <f t="shared" si="35"/>
        <v>3595.34</v>
      </c>
      <c r="J258" s="57">
        <f t="shared" si="36"/>
        <v>0</v>
      </c>
      <c r="K258" s="58">
        <f t="shared" si="37"/>
        <v>0</v>
      </c>
      <c r="L258" s="58">
        <f t="shared" si="38"/>
        <v>-1</v>
      </c>
      <c r="M258" s="58">
        <f t="shared" si="39"/>
        <v>0</v>
      </c>
      <c r="R258" s="54"/>
      <c r="S258" s="54"/>
      <c r="T258" s="54"/>
      <c r="U258" s="54"/>
      <c r="V258" s="54"/>
    </row>
    <row r="259" spans="2:22" s="51" customFormat="1" x14ac:dyDescent="0.2">
      <c r="B259" s="51" t="s">
        <v>274</v>
      </c>
      <c r="C259" s="51" t="s">
        <v>275</v>
      </c>
      <c r="D259" s="57">
        <v>0</v>
      </c>
      <c r="E259" s="57">
        <v>0</v>
      </c>
      <c r="F259" s="57">
        <v>0</v>
      </c>
      <c r="G259" s="57">
        <v>0</v>
      </c>
      <c r="H259" s="57">
        <v>0</v>
      </c>
      <c r="I259" s="57">
        <f t="shared" si="35"/>
        <v>0</v>
      </c>
      <c r="J259" s="57">
        <f t="shared" si="36"/>
        <v>0</v>
      </c>
      <c r="K259" s="58" t="str">
        <f t="shared" si="37"/>
        <v>NA</v>
      </c>
      <c r="L259" s="58" t="str">
        <f t="shared" si="38"/>
        <v>NA</v>
      </c>
      <c r="M259" s="58" t="str">
        <f t="shared" si="39"/>
        <v>NA</v>
      </c>
      <c r="R259" s="54"/>
      <c r="S259" s="54"/>
      <c r="T259" s="54"/>
      <c r="U259" s="54"/>
      <c r="V259" s="54"/>
    </row>
    <row r="260" spans="2:22" s="51" customFormat="1" x14ac:dyDescent="0.2">
      <c r="B260" s="51" t="s">
        <v>276</v>
      </c>
      <c r="C260" s="51" t="s">
        <v>277</v>
      </c>
      <c r="D260" s="57">
        <v>8000</v>
      </c>
      <c r="E260" s="57">
        <v>8000</v>
      </c>
      <c r="F260" s="57">
        <v>0</v>
      </c>
      <c r="G260" s="57">
        <v>885</v>
      </c>
      <c r="H260" s="57">
        <v>258.12</v>
      </c>
      <c r="I260" s="57">
        <f t="shared" si="35"/>
        <v>1143.1199999999999</v>
      </c>
      <c r="J260" s="57">
        <f t="shared" si="36"/>
        <v>6856.88</v>
      </c>
      <c r="K260" s="58">
        <f t="shared" si="37"/>
        <v>0.85711000000000004</v>
      </c>
      <c r="L260" s="58">
        <f t="shared" si="38"/>
        <v>-1</v>
      </c>
      <c r="M260" s="58">
        <f t="shared" si="39"/>
        <v>-0.88937500000000003</v>
      </c>
      <c r="R260" s="54"/>
      <c r="S260" s="54"/>
      <c r="T260" s="54"/>
      <c r="U260" s="54"/>
      <c r="V260" s="54"/>
    </row>
    <row r="261" spans="2:22" s="51" customFormat="1" x14ac:dyDescent="0.2">
      <c r="B261" s="51" t="s">
        <v>278</v>
      </c>
      <c r="C261" s="51" t="s">
        <v>279</v>
      </c>
      <c r="D261" s="57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f t="shared" si="35"/>
        <v>0</v>
      </c>
      <c r="J261" s="57">
        <f t="shared" si="36"/>
        <v>0</v>
      </c>
      <c r="K261" s="58" t="str">
        <f t="shared" si="37"/>
        <v>NA</v>
      </c>
      <c r="L261" s="58" t="str">
        <f t="shared" si="38"/>
        <v>NA</v>
      </c>
      <c r="M261" s="58" t="str">
        <f t="shared" si="39"/>
        <v>NA</v>
      </c>
      <c r="R261" s="54"/>
      <c r="S261" s="54"/>
      <c r="T261" s="54"/>
      <c r="U261" s="54"/>
      <c r="V261" s="54"/>
    </row>
    <row r="262" spans="2:22" s="51" customFormat="1" x14ac:dyDescent="0.2">
      <c r="B262" s="51" t="s">
        <v>280</v>
      </c>
      <c r="C262" s="51" t="s">
        <v>281</v>
      </c>
      <c r="D262" s="57">
        <v>8000</v>
      </c>
      <c r="E262" s="57">
        <v>8000</v>
      </c>
      <c r="F262" s="57">
        <v>904.34</v>
      </c>
      <c r="G262" s="57">
        <v>2906.62</v>
      </c>
      <c r="H262" s="57">
        <v>0</v>
      </c>
      <c r="I262" s="57">
        <f t="shared" si="35"/>
        <v>2906.62</v>
      </c>
      <c r="J262" s="57">
        <f t="shared" si="36"/>
        <v>5093.38</v>
      </c>
      <c r="K262" s="58">
        <f t="shared" si="37"/>
        <v>0.63667249999999997</v>
      </c>
      <c r="L262" s="58">
        <f t="shared" si="38"/>
        <v>-0.88695749999999995</v>
      </c>
      <c r="M262" s="58">
        <f t="shared" si="39"/>
        <v>-0.63667249999999997</v>
      </c>
      <c r="R262" s="54"/>
      <c r="S262" s="54"/>
      <c r="T262" s="54"/>
      <c r="U262" s="54"/>
      <c r="V262" s="54"/>
    </row>
    <row r="263" spans="2:22" s="51" customFormat="1" x14ac:dyDescent="0.2">
      <c r="B263" s="51" t="s">
        <v>282</v>
      </c>
      <c r="C263" s="51" t="s">
        <v>283</v>
      </c>
      <c r="D263" s="57">
        <v>8000</v>
      </c>
      <c r="E263" s="57">
        <v>8000</v>
      </c>
      <c r="F263" s="57">
        <v>1692.4</v>
      </c>
      <c r="G263" s="57">
        <v>3622.09</v>
      </c>
      <c r="H263" s="57">
        <v>0</v>
      </c>
      <c r="I263" s="57">
        <f t="shared" si="35"/>
        <v>3622.09</v>
      </c>
      <c r="J263" s="57">
        <f t="shared" si="36"/>
        <v>4377.91</v>
      </c>
      <c r="K263" s="58">
        <f t="shared" si="37"/>
        <v>0.54723875</v>
      </c>
      <c r="L263" s="58">
        <f t="shared" si="38"/>
        <v>-0.7884500000000001</v>
      </c>
      <c r="M263" s="58">
        <f t="shared" si="39"/>
        <v>-0.54723875</v>
      </c>
      <c r="R263" s="54"/>
      <c r="S263" s="54"/>
      <c r="T263" s="54"/>
      <c r="U263" s="54"/>
      <c r="V263" s="54"/>
    </row>
    <row r="264" spans="2:22" s="51" customFormat="1" x14ac:dyDescent="0.2">
      <c r="B264" s="51" t="s">
        <v>284</v>
      </c>
      <c r="C264" s="51" t="s">
        <v>285</v>
      </c>
      <c r="D264" s="57">
        <v>8000</v>
      </c>
      <c r="E264" s="57">
        <v>8000</v>
      </c>
      <c r="F264" s="57">
        <v>2672</v>
      </c>
      <c r="G264" s="57">
        <v>7010.05</v>
      </c>
      <c r="H264" s="57">
        <v>0</v>
      </c>
      <c r="I264" s="57">
        <f t="shared" si="35"/>
        <v>7010.05</v>
      </c>
      <c r="J264" s="57">
        <f t="shared" si="36"/>
        <v>989.94999999999982</v>
      </c>
      <c r="K264" s="58">
        <f t="shared" si="37"/>
        <v>0.12374374999999997</v>
      </c>
      <c r="L264" s="58">
        <f t="shared" si="38"/>
        <v>-0.66600000000000004</v>
      </c>
      <c r="M264" s="58">
        <f t="shared" si="39"/>
        <v>-0.12374374999999997</v>
      </c>
      <c r="R264" s="54"/>
      <c r="S264" s="54"/>
      <c r="T264" s="54"/>
      <c r="U264" s="54"/>
      <c r="V264" s="54"/>
    </row>
    <row r="265" spans="2:22" s="51" customFormat="1" x14ac:dyDescent="0.2">
      <c r="B265" s="51" t="s">
        <v>286</v>
      </c>
      <c r="C265" s="51" t="s">
        <v>287</v>
      </c>
      <c r="D265" s="57">
        <v>8000</v>
      </c>
      <c r="E265" s="57">
        <v>8000</v>
      </c>
      <c r="F265" s="57">
        <v>0</v>
      </c>
      <c r="G265" s="57">
        <v>182.09</v>
      </c>
      <c r="H265" s="57">
        <v>0</v>
      </c>
      <c r="I265" s="57">
        <f t="shared" si="35"/>
        <v>182.09</v>
      </c>
      <c r="J265" s="57">
        <f t="shared" si="36"/>
        <v>7817.91</v>
      </c>
      <c r="K265" s="58">
        <f t="shared" si="37"/>
        <v>0.97723874999999993</v>
      </c>
      <c r="L265" s="58">
        <f t="shared" si="38"/>
        <v>-1</v>
      </c>
      <c r="M265" s="58">
        <f t="shared" si="39"/>
        <v>-0.97723874999999993</v>
      </c>
      <c r="R265" s="54"/>
      <c r="S265" s="54"/>
      <c r="T265" s="54"/>
      <c r="U265" s="54"/>
      <c r="V265" s="54"/>
    </row>
    <row r="266" spans="2:22" s="51" customFormat="1" x14ac:dyDescent="0.2">
      <c r="B266" s="51" t="s">
        <v>288</v>
      </c>
      <c r="C266" s="51" t="s">
        <v>289</v>
      </c>
      <c r="D266" s="57">
        <v>8000</v>
      </c>
      <c r="E266" s="57">
        <v>8000</v>
      </c>
      <c r="F266" s="57">
        <v>2810.24</v>
      </c>
      <c r="G266" s="57">
        <v>5868.16</v>
      </c>
      <c r="H266" s="57">
        <v>0</v>
      </c>
      <c r="I266" s="57">
        <f t="shared" si="35"/>
        <v>5868.16</v>
      </c>
      <c r="J266" s="57">
        <f t="shared" si="36"/>
        <v>2131.84</v>
      </c>
      <c r="K266" s="58">
        <f t="shared" si="37"/>
        <v>0.26647999999999999</v>
      </c>
      <c r="L266" s="58">
        <f t="shared" si="38"/>
        <v>-0.64872000000000007</v>
      </c>
      <c r="M266" s="58">
        <f t="shared" si="39"/>
        <v>-0.26647999999999999</v>
      </c>
      <c r="R266" s="54"/>
      <c r="S266" s="54"/>
      <c r="T266" s="54"/>
      <c r="U266" s="54"/>
      <c r="V266" s="54"/>
    </row>
    <row r="267" spans="2:22" s="51" customFormat="1" x14ac:dyDescent="0.2">
      <c r="B267" s="51" t="s">
        <v>290</v>
      </c>
      <c r="C267" s="51" t="s">
        <v>291</v>
      </c>
      <c r="D267" s="57">
        <v>0</v>
      </c>
      <c r="E267" s="57">
        <v>4404.0600000000004</v>
      </c>
      <c r="F267" s="57">
        <v>467.57</v>
      </c>
      <c r="G267" s="57">
        <v>664.66</v>
      </c>
      <c r="H267" s="57">
        <v>0</v>
      </c>
      <c r="I267" s="57">
        <f t="shared" si="35"/>
        <v>664.66</v>
      </c>
      <c r="J267" s="57">
        <f t="shared" si="36"/>
        <v>3739.4000000000005</v>
      </c>
      <c r="K267" s="58">
        <f t="shared" si="37"/>
        <v>0.84908016693687194</v>
      </c>
      <c r="L267" s="58">
        <f t="shared" si="38"/>
        <v>-0.89383205496746176</v>
      </c>
      <c r="M267" s="58">
        <f t="shared" si="39"/>
        <v>-0.84908016693687194</v>
      </c>
      <c r="R267" s="54"/>
      <c r="S267" s="54"/>
      <c r="T267" s="54"/>
      <c r="U267" s="54"/>
      <c r="V267" s="54"/>
    </row>
    <row r="268" spans="2:22" s="51" customFormat="1" x14ac:dyDescent="0.2">
      <c r="B268" s="51" t="s">
        <v>292</v>
      </c>
      <c r="C268" s="51" t="s">
        <v>293</v>
      </c>
      <c r="D268" s="57">
        <v>28000</v>
      </c>
      <c r="E268" s="57">
        <v>28000</v>
      </c>
      <c r="F268" s="57">
        <v>4999.99</v>
      </c>
      <c r="G268" s="57">
        <v>18983.28</v>
      </c>
      <c r="H268" s="57">
        <v>0</v>
      </c>
      <c r="I268" s="57">
        <f t="shared" si="35"/>
        <v>18983.28</v>
      </c>
      <c r="J268" s="57">
        <f t="shared" si="36"/>
        <v>9016.7200000000012</v>
      </c>
      <c r="K268" s="58">
        <f t="shared" si="37"/>
        <v>0.3220257142857143</v>
      </c>
      <c r="L268" s="58">
        <f t="shared" si="38"/>
        <v>-0.82142892857142868</v>
      </c>
      <c r="M268" s="58">
        <f t="shared" si="39"/>
        <v>-0.3220257142857143</v>
      </c>
      <c r="R268" s="54"/>
      <c r="S268" s="54"/>
      <c r="T268" s="54"/>
      <c r="U268" s="54"/>
      <c r="V268" s="54"/>
    </row>
    <row r="269" spans="2:22" s="51" customFormat="1" x14ac:dyDescent="0.2">
      <c r="B269" s="51" t="s">
        <v>183</v>
      </c>
      <c r="C269" s="51" t="s">
        <v>184</v>
      </c>
      <c r="D269" s="57">
        <v>412829</v>
      </c>
      <c r="E269" s="57">
        <v>289799.63</v>
      </c>
      <c r="F269" s="57">
        <v>14375.930000000002</v>
      </c>
      <c r="G269" s="57">
        <v>139328.03</v>
      </c>
      <c r="H269" s="57">
        <v>18412.810000000001</v>
      </c>
      <c r="I269" s="57">
        <f t="shared" si="35"/>
        <v>157740.84</v>
      </c>
      <c r="J269" s="57">
        <f t="shared" si="36"/>
        <v>132058.79</v>
      </c>
      <c r="K269" s="58">
        <f t="shared" si="37"/>
        <v>0.4556899882860444</v>
      </c>
      <c r="L269" s="58">
        <f t="shared" si="38"/>
        <v>-0.95039355295243133</v>
      </c>
      <c r="M269" s="58">
        <f t="shared" si="39"/>
        <v>-0.51922633579621891</v>
      </c>
      <c r="R269" s="54"/>
      <c r="S269" s="54"/>
      <c r="T269" s="54"/>
      <c r="U269" s="54"/>
      <c r="V269" s="54"/>
    </row>
    <row r="270" spans="2:22" s="51" customFormat="1" x14ac:dyDescent="0.2">
      <c r="B270" s="51" t="s">
        <v>185</v>
      </c>
      <c r="C270" s="51" t="s">
        <v>186</v>
      </c>
      <c r="D270" s="57">
        <v>9500</v>
      </c>
      <c r="E270" s="57">
        <v>45079</v>
      </c>
      <c r="F270" s="57">
        <v>6225.69</v>
      </c>
      <c r="G270" s="57">
        <v>24537.82</v>
      </c>
      <c r="H270" s="57">
        <v>13016.78</v>
      </c>
      <c r="I270" s="57">
        <f t="shared" si="35"/>
        <v>37554.6</v>
      </c>
      <c r="J270" s="57">
        <f t="shared" si="36"/>
        <v>7524.4000000000015</v>
      </c>
      <c r="K270" s="58">
        <f t="shared" si="37"/>
        <v>0.16691585882561727</v>
      </c>
      <c r="L270" s="58">
        <f t="shared" si="38"/>
        <v>-0.86189378646376358</v>
      </c>
      <c r="M270" s="58">
        <f t="shared" si="39"/>
        <v>-0.4556707114177333</v>
      </c>
      <c r="R270" s="54"/>
      <c r="S270" s="54"/>
      <c r="T270" s="54"/>
      <c r="U270" s="54"/>
      <c r="V270" s="54"/>
    </row>
    <row r="271" spans="2:22" s="51" customFormat="1" x14ac:dyDescent="0.2">
      <c r="B271" s="51" t="s">
        <v>187</v>
      </c>
      <c r="C271" s="51" t="s">
        <v>188</v>
      </c>
      <c r="D271" s="57">
        <v>121534</v>
      </c>
      <c r="E271" s="57">
        <v>121534</v>
      </c>
      <c r="F271" s="57">
        <v>0</v>
      </c>
      <c r="G271" s="57">
        <v>48500</v>
      </c>
      <c r="H271" s="57">
        <v>605.36</v>
      </c>
      <c r="I271" s="57">
        <f t="shared" si="35"/>
        <v>49105.36</v>
      </c>
      <c r="J271" s="57">
        <f t="shared" si="36"/>
        <v>72428.639999999999</v>
      </c>
      <c r="K271" s="58">
        <f t="shared" si="37"/>
        <v>0.59595372488357168</v>
      </c>
      <c r="L271" s="58">
        <f t="shared" si="38"/>
        <v>-1</v>
      </c>
      <c r="M271" s="58">
        <f t="shared" si="39"/>
        <v>-0.60093471785673147</v>
      </c>
      <c r="R271" s="54"/>
      <c r="S271" s="54"/>
      <c r="T271" s="54"/>
      <c r="U271" s="54"/>
      <c r="V271" s="54"/>
    </row>
    <row r="272" spans="2:22" s="51" customFormat="1" x14ac:dyDescent="0.2">
      <c r="B272" s="51" t="s">
        <v>189</v>
      </c>
      <c r="C272" s="51" t="s">
        <v>190</v>
      </c>
      <c r="D272" s="57">
        <v>83000</v>
      </c>
      <c r="E272" s="57">
        <v>112250.37</v>
      </c>
      <c r="F272" s="57">
        <v>0</v>
      </c>
      <c r="G272" s="57">
        <v>3245.67</v>
      </c>
      <c r="H272" s="57">
        <v>27365</v>
      </c>
      <c r="I272" s="57">
        <f t="shared" si="35"/>
        <v>30610.67</v>
      </c>
      <c r="J272" s="57">
        <f t="shared" si="36"/>
        <v>81639.7</v>
      </c>
      <c r="K272" s="58">
        <f t="shared" si="37"/>
        <v>0.72730005255216534</v>
      </c>
      <c r="L272" s="58">
        <f t="shared" si="38"/>
        <v>-1</v>
      </c>
      <c r="M272" s="58">
        <f t="shared" si="39"/>
        <v>-0.97108544052015155</v>
      </c>
      <c r="R272" s="54"/>
      <c r="S272" s="54"/>
      <c r="T272" s="54"/>
      <c r="U272" s="54"/>
      <c r="V272" s="54"/>
    </row>
    <row r="273" spans="1:22" s="51" customFormat="1" x14ac:dyDescent="0.2">
      <c r="B273" s="51" t="s">
        <v>191</v>
      </c>
      <c r="C273" s="51" t="s">
        <v>192</v>
      </c>
      <c r="D273" s="57">
        <v>29600</v>
      </c>
      <c r="E273" s="57">
        <v>53700</v>
      </c>
      <c r="F273" s="57">
        <v>3140</v>
      </c>
      <c r="G273" s="57">
        <v>16631.25</v>
      </c>
      <c r="H273" s="57">
        <v>0</v>
      </c>
      <c r="I273" s="57">
        <f t="shared" si="35"/>
        <v>16631.25</v>
      </c>
      <c r="J273" s="57">
        <f t="shared" si="36"/>
        <v>37068.75</v>
      </c>
      <c r="K273" s="58">
        <f t="shared" si="37"/>
        <v>0.6902932960893855</v>
      </c>
      <c r="L273" s="58">
        <f t="shared" si="38"/>
        <v>-0.9415270018621974</v>
      </c>
      <c r="M273" s="58">
        <f t="shared" si="39"/>
        <v>-0.6902932960893855</v>
      </c>
      <c r="R273" s="54"/>
      <c r="S273" s="54"/>
      <c r="T273" s="54"/>
      <c r="U273" s="54"/>
      <c r="V273" s="54"/>
    </row>
    <row r="274" spans="1:22" s="51" customFormat="1" x14ac:dyDescent="0.2">
      <c r="B274" s="51" t="s">
        <v>197</v>
      </c>
      <c r="C274" s="51" t="s">
        <v>198</v>
      </c>
      <c r="D274" s="57">
        <v>500</v>
      </c>
      <c r="E274" s="57">
        <v>915.5</v>
      </c>
      <c r="F274" s="57">
        <v>0</v>
      </c>
      <c r="G274" s="57">
        <v>0</v>
      </c>
      <c r="H274" s="57">
        <v>0</v>
      </c>
      <c r="I274" s="57">
        <f t="shared" si="35"/>
        <v>0</v>
      </c>
      <c r="J274" s="57">
        <f t="shared" si="36"/>
        <v>915.5</v>
      </c>
      <c r="K274" s="58">
        <f t="shared" si="37"/>
        <v>1</v>
      </c>
      <c r="L274" s="58">
        <f t="shared" si="38"/>
        <v>-1</v>
      </c>
      <c r="M274" s="58">
        <f t="shared" si="39"/>
        <v>-1</v>
      </c>
      <c r="R274" s="54"/>
      <c r="S274" s="54"/>
      <c r="T274" s="54"/>
      <c r="U274" s="54"/>
      <c r="V274" s="54"/>
    </row>
    <row r="275" spans="1:22" s="51" customFormat="1" x14ac:dyDescent="0.2">
      <c r="B275" s="51" t="s">
        <v>203</v>
      </c>
      <c r="C275" s="51" t="s">
        <v>204</v>
      </c>
      <c r="D275" s="57">
        <v>15787</v>
      </c>
      <c r="E275" s="57">
        <v>12368.74</v>
      </c>
      <c r="F275" s="57">
        <v>0</v>
      </c>
      <c r="G275" s="57">
        <v>81.739999999999995</v>
      </c>
      <c r="H275" s="57">
        <v>0</v>
      </c>
      <c r="I275" s="57">
        <f t="shared" si="35"/>
        <v>81.739999999999995</v>
      </c>
      <c r="J275" s="57">
        <f t="shared" si="36"/>
        <v>12287</v>
      </c>
      <c r="K275" s="58">
        <f t="shared" si="37"/>
        <v>0.99339140445995311</v>
      </c>
      <c r="L275" s="58">
        <f t="shared" si="38"/>
        <v>-1</v>
      </c>
      <c r="M275" s="58">
        <f t="shared" si="39"/>
        <v>-0.99339140445995311</v>
      </c>
      <c r="R275" s="54"/>
      <c r="S275" s="54"/>
      <c r="T275" s="54"/>
      <c r="U275" s="54"/>
      <c r="V275" s="54"/>
    </row>
    <row r="276" spans="1:22" s="51" customFormat="1" x14ac:dyDescent="0.2">
      <c r="B276" s="51" t="s">
        <v>205</v>
      </c>
      <c r="C276" s="51" t="s">
        <v>206</v>
      </c>
      <c r="D276" s="57">
        <v>21000</v>
      </c>
      <c r="E276" s="57">
        <v>21000</v>
      </c>
      <c r="F276" s="57">
        <v>0</v>
      </c>
      <c r="G276" s="57">
        <v>0</v>
      </c>
      <c r="H276" s="57">
        <v>0</v>
      </c>
      <c r="I276" s="57">
        <f t="shared" si="35"/>
        <v>0</v>
      </c>
      <c r="J276" s="57">
        <f t="shared" si="36"/>
        <v>21000</v>
      </c>
      <c r="K276" s="58">
        <f t="shared" si="37"/>
        <v>1</v>
      </c>
      <c r="L276" s="58">
        <f t="shared" si="38"/>
        <v>-1</v>
      </c>
      <c r="M276" s="58">
        <f t="shared" si="39"/>
        <v>-1</v>
      </c>
      <c r="R276" s="54"/>
      <c r="S276" s="54"/>
      <c r="T276" s="54"/>
      <c r="U276" s="54"/>
      <c r="V276" s="54"/>
    </row>
    <row r="277" spans="1:22" s="51" customFormat="1" x14ac:dyDescent="0.2">
      <c r="B277" s="51" t="s">
        <v>237</v>
      </c>
      <c r="C277" s="51" t="s">
        <v>238</v>
      </c>
      <c r="D277" s="57">
        <v>4500</v>
      </c>
      <c r="E277" s="57">
        <v>4500</v>
      </c>
      <c r="F277" s="57">
        <v>3980</v>
      </c>
      <c r="G277" s="57">
        <v>3980</v>
      </c>
      <c r="H277" s="57">
        <v>0</v>
      </c>
      <c r="I277" s="57">
        <f t="shared" si="35"/>
        <v>3980</v>
      </c>
      <c r="J277" s="57">
        <f t="shared" si="36"/>
        <v>520</v>
      </c>
      <c r="K277" s="58">
        <f t="shared" si="37"/>
        <v>0.11555555555555555</v>
      </c>
      <c r="L277" s="58">
        <f t="shared" si="38"/>
        <v>-0.11555555555555555</v>
      </c>
      <c r="M277" s="58">
        <f t="shared" si="39"/>
        <v>-0.11555555555555555</v>
      </c>
      <c r="R277" s="54"/>
      <c r="S277" s="54"/>
      <c r="T277" s="54"/>
      <c r="U277" s="54"/>
      <c r="V277" s="54"/>
    </row>
    <row r="278" spans="1:22" s="51" customFormat="1" x14ac:dyDescent="0.2">
      <c r="B278" s="51" t="s">
        <v>207</v>
      </c>
      <c r="C278" s="51" t="s">
        <v>208</v>
      </c>
      <c r="D278" s="57">
        <v>111946</v>
      </c>
      <c r="E278" s="57">
        <v>131946</v>
      </c>
      <c r="F278" s="57">
        <v>483</v>
      </c>
      <c r="G278" s="57">
        <v>92511.06</v>
      </c>
      <c r="H278" s="57">
        <v>19.12</v>
      </c>
      <c r="I278" s="57">
        <f t="shared" si="35"/>
        <v>92530.18</v>
      </c>
      <c r="J278" s="57">
        <f t="shared" si="36"/>
        <v>39415.820000000007</v>
      </c>
      <c r="K278" s="58">
        <f t="shared" si="37"/>
        <v>0.2987269034301912</v>
      </c>
      <c r="L278" s="58">
        <f t="shared" si="38"/>
        <v>-0.99633941157746353</v>
      </c>
      <c r="M278" s="58">
        <f t="shared" si="39"/>
        <v>-0.29887181119548906</v>
      </c>
      <c r="R278" s="54"/>
      <c r="S278" s="54"/>
      <c r="T278" s="54"/>
      <c r="U278" s="54"/>
      <c r="V278" s="54"/>
    </row>
    <row r="279" spans="1:22" s="51" customFormat="1" x14ac:dyDescent="0.2">
      <c r="B279" s="51" t="s">
        <v>209</v>
      </c>
      <c r="C279" s="51" t="s">
        <v>210</v>
      </c>
      <c r="D279" s="57">
        <v>1000000</v>
      </c>
      <c r="E279" s="57">
        <v>76624</v>
      </c>
      <c r="F279" s="57">
        <v>0</v>
      </c>
      <c r="G279" s="57">
        <v>0</v>
      </c>
      <c r="H279" s="57">
        <v>0</v>
      </c>
      <c r="I279" s="57">
        <f t="shared" si="35"/>
        <v>0</v>
      </c>
      <c r="J279" s="57">
        <f t="shared" si="36"/>
        <v>76624</v>
      </c>
      <c r="K279" s="58">
        <f t="shared" si="37"/>
        <v>1</v>
      </c>
      <c r="L279" s="58">
        <f t="shared" si="38"/>
        <v>-1</v>
      </c>
      <c r="M279" s="58">
        <f t="shared" si="39"/>
        <v>-1</v>
      </c>
      <c r="R279" s="54"/>
      <c r="S279" s="54"/>
      <c r="T279" s="54"/>
      <c r="U279" s="54"/>
      <c r="V279" s="54"/>
    </row>
    <row r="280" spans="1:22" s="51" customFormat="1" x14ac:dyDescent="0.2">
      <c r="A280" s="64" t="s">
        <v>294</v>
      </c>
      <c r="B280" s="64"/>
      <c r="C280" s="64"/>
      <c r="D280" s="65">
        <v>44175446.219999999</v>
      </c>
      <c r="E280" s="65">
        <v>43732053.45000001</v>
      </c>
      <c r="F280" s="65">
        <v>3703912.7300000004</v>
      </c>
      <c r="G280" s="65">
        <v>40136991.230000004</v>
      </c>
      <c r="H280" s="65">
        <v>308581.11000000004</v>
      </c>
      <c r="I280" s="65">
        <f t="shared" si="35"/>
        <v>40445572.340000004</v>
      </c>
      <c r="J280" s="65">
        <f t="shared" si="36"/>
        <v>3286481.1100000069</v>
      </c>
      <c r="K280" s="66">
        <f t="shared" si="37"/>
        <v>7.5150395436096445E-2</v>
      </c>
      <c r="L280" s="66">
        <f t="shared" si="38"/>
        <v>-0.91530439488201087</v>
      </c>
      <c r="M280" s="66">
        <f t="shared" si="39"/>
        <v>-8.2206572442575426E-2</v>
      </c>
      <c r="R280" s="54"/>
      <c r="S280" s="54"/>
      <c r="T280" s="54"/>
      <c r="U280" s="54"/>
      <c r="V280" s="54"/>
    </row>
    <row r="281" spans="1:22" s="51" customFormat="1" x14ac:dyDescent="0.2">
      <c r="A281" s="51" t="s">
        <v>295</v>
      </c>
      <c r="B281" s="51" t="s">
        <v>100</v>
      </c>
      <c r="C281" s="51" t="s">
        <v>101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f t="shared" si="35"/>
        <v>0</v>
      </c>
      <c r="J281" s="57">
        <f t="shared" si="36"/>
        <v>0</v>
      </c>
      <c r="K281" s="58" t="str">
        <f t="shared" si="37"/>
        <v>NA</v>
      </c>
      <c r="L281" s="58" t="str">
        <f t="shared" si="38"/>
        <v>NA</v>
      </c>
      <c r="M281" s="58" t="str">
        <f t="shared" si="39"/>
        <v>NA</v>
      </c>
      <c r="R281" s="54"/>
      <c r="S281" s="54"/>
      <c r="T281" s="54"/>
      <c r="U281" s="54"/>
      <c r="V281" s="54"/>
    </row>
    <row r="282" spans="1:22" s="51" customFormat="1" x14ac:dyDescent="0.2">
      <c r="B282" s="51" t="s">
        <v>102</v>
      </c>
      <c r="C282" s="51" t="s">
        <v>103</v>
      </c>
      <c r="D282" s="57">
        <v>0</v>
      </c>
      <c r="E282" s="57">
        <v>0</v>
      </c>
      <c r="F282" s="57">
        <v>0</v>
      </c>
      <c r="G282" s="57">
        <v>0</v>
      </c>
      <c r="H282" s="57">
        <v>0</v>
      </c>
      <c r="I282" s="57">
        <f t="shared" si="35"/>
        <v>0</v>
      </c>
      <c r="J282" s="57">
        <f t="shared" si="36"/>
        <v>0</v>
      </c>
      <c r="K282" s="58" t="str">
        <f t="shared" si="37"/>
        <v>NA</v>
      </c>
      <c r="L282" s="58" t="str">
        <f t="shared" si="38"/>
        <v>NA</v>
      </c>
      <c r="M282" s="58" t="str">
        <f t="shared" si="39"/>
        <v>NA</v>
      </c>
      <c r="R282" s="54"/>
      <c r="S282" s="54"/>
      <c r="T282" s="54"/>
      <c r="U282" s="54"/>
      <c r="V282" s="54"/>
    </row>
    <row r="283" spans="1:22" s="51" customFormat="1" x14ac:dyDescent="0.2">
      <c r="B283" s="51" t="s">
        <v>104</v>
      </c>
      <c r="C283" s="51" t="s">
        <v>103</v>
      </c>
      <c r="D283" s="57"/>
      <c r="E283" s="57"/>
      <c r="F283" s="57">
        <v>0</v>
      </c>
      <c r="G283" s="57">
        <v>0</v>
      </c>
      <c r="H283" s="57">
        <v>0</v>
      </c>
      <c r="I283" s="57">
        <f t="shared" si="35"/>
        <v>0</v>
      </c>
      <c r="J283" s="57">
        <f t="shared" si="36"/>
        <v>0</v>
      </c>
      <c r="K283" s="58" t="str">
        <f t="shared" si="37"/>
        <v>NA</v>
      </c>
      <c r="L283" s="58" t="str">
        <f t="shared" si="38"/>
        <v>NA</v>
      </c>
      <c r="M283" s="58" t="str">
        <f t="shared" si="39"/>
        <v>NA</v>
      </c>
      <c r="R283" s="54"/>
      <c r="S283" s="54"/>
      <c r="T283" s="54"/>
      <c r="U283" s="54"/>
      <c r="V283" s="54"/>
    </row>
    <row r="284" spans="1:22" s="51" customFormat="1" x14ac:dyDescent="0.2">
      <c r="B284" s="51" t="s">
        <v>109</v>
      </c>
      <c r="C284" s="51" t="s">
        <v>110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f t="shared" si="35"/>
        <v>0</v>
      </c>
      <c r="J284" s="57">
        <f t="shared" si="36"/>
        <v>0</v>
      </c>
      <c r="K284" s="58" t="str">
        <f t="shared" si="37"/>
        <v>NA</v>
      </c>
      <c r="L284" s="58" t="str">
        <f t="shared" si="38"/>
        <v>NA</v>
      </c>
      <c r="M284" s="58" t="str">
        <f t="shared" si="39"/>
        <v>NA</v>
      </c>
      <c r="R284" s="54"/>
      <c r="S284" s="54"/>
      <c r="T284" s="54"/>
      <c r="U284" s="54"/>
      <c r="V284" s="54"/>
    </row>
    <row r="285" spans="1:22" s="51" customFormat="1" x14ac:dyDescent="0.2">
      <c r="B285" s="51" t="s">
        <v>113</v>
      </c>
      <c r="C285" s="51" t="s">
        <v>114</v>
      </c>
      <c r="D285" s="57">
        <v>15266093.59</v>
      </c>
      <c r="E285" s="57">
        <v>15266093.59</v>
      </c>
      <c r="F285" s="57">
        <v>1725499.2299999995</v>
      </c>
      <c r="G285" s="57">
        <v>19928703.539999995</v>
      </c>
      <c r="H285" s="57">
        <v>0</v>
      </c>
      <c r="I285" s="57">
        <f t="shared" si="35"/>
        <v>19928703.539999995</v>
      </c>
      <c r="J285" s="57">
        <f t="shared" si="36"/>
        <v>-4662609.9499999955</v>
      </c>
      <c r="K285" s="58">
        <f t="shared" si="37"/>
        <v>-0.30542259698016144</v>
      </c>
      <c r="L285" s="58">
        <f t="shared" si="38"/>
        <v>-0.88697179014215644</v>
      </c>
      <c r="M285" s="58">
        <f t="shared" si="39"/>
        <v>0.30542259698016144</v>
      </c>
      <c r="R285" s="54"/>
      <c r="S285" s="54"/>
      <c r="T285" s="54"/>
      <c r="U285" s="54"/>
      <c r="V285" s="54"/>
    </row>
    <row r="286" spans="1:22" s="51" customFormat="1" x14ac:dyDescent="0.2">
      <c r="B286" s="51" t="s">
        <v>296</v>
      </c>
      <c r="C286" s="51" t="s">
        <v>297</v>
      </c>
      <c r="D286" s="57">
        <v>24016283.259999998</v>
      </c>
      <c r="E286" s="57">
        <v>24016283.259999998</v>
      </c>
      <c r="F286" s="57">
        <v>2050424.5100000009</v>
      </c>
      <c r="G286" s="57">
        <v>22807525.849999994</v>
      </c>
      <c r="H286" s="57">
        <v>0</v>
      </c>
      <c r="I286" s="57">
        <f t="shared" si="35"/>
        <v>22807525.849999994</v>
      </c>
      <c r="J286" s="57">
        <f t="shared" si="36"/>
        <v>1208757.4100000039</v>
      </c>
      <c r="K286" s="58">
        <f t="shared" si="37"/>
        <v>5.0330744225241288E-2</v>
      </c>
      <c r="L286" s="58">
        <f t="shared" si="38"/>
        <v>-0.91462357069151246</v>
      </c>
      <c r="M286" s="58">
        <f t="shared" si="39"/>
        <v>-5.0330744225241288E-2</v>
      </c>
      <c r="R286" s="54"/>
      <c r="S286" s="54"/>
      <c r="T286" s="54"/>
      <c r="U286" s="54"/>
      <c r="V286" s="54"/>
    </row>
    <row r="287" spans="1:22" s="51" customFormat="1" x14ac:dyDescent="0.2">
      <c r="B287" s="51" t="s">
        <v>117</v>
      </c>
      <c r="C287" s="51" t="s">
        <v>118</v>
      </c>
      <c r="D287" s="57">
        <v>13604554.519999994</v>
      </c>
      <c r="E287" s="57">
        <v>13604554.519999994</v>
      </c>
      <c r="F287" s="57">
        <v>1157565.6800000002</v>
      </c>
      <c r="G287" s="57">
        <v>13530754.98</v>
      </c>
      <c r="H287" s="57">
        <v>0</v>
      </c>
      <c r="I287" s="57">
        <f t="shared" si="35"/>
        <v>13530754.98</v>
      </c>
      <c r="J287" s="57">
        <f t="shared" si="36"/>
        <v>73799.539999993518</v>
      </c>
      <c r="K287" s="58">
        <f t="shared" si="37"/>
        <v>5.4246201072957701E-3</v>
      </c>
      <c r="L287" s="58">
        <f t="shared" si="38"/>
        <v>-0.91491337123179828</v>
      </c>
      <c r="M287" s="58">
        <f t="shared" si="39"/>
        <v>-5.4246201072959063E-3</v>
      </c>
      <c r="R287" s="54"/>
      <c r="S287" s="54"/>
      <c r="T287" s="54"/>
      <c r="U287" s="54"/>
      <c r="V287" s="54"/>
    </row>
    <row r="288" spans="1:22" s="51" customFormat="1" x14ac:dyDescent="0.2">
      <c r="B288" s="51" t="s">
        <v>298</v>
      </c>
      <c r="C288" s="51" t="s">
        <v>299</v>
      </c>
      <c r="D288" s="57">
        <v>0</v>
      </c>
      <c r="E288" s="57">
        <v>0</v>
      </c>
      <c r="F288" s="57">
        <v>0</v>
      </c>
      <c r="G288" s="57">
        <v>0</v>
      </c>
      <c r="H288" s="57">
        <v>0</v>
      </c>
      <c r="I288" s="57">
        <f t="shared" si="35"/>
        <v>0</v>
      </c>
      <c r="J288" s="57">
        <f t="shared" si="36"/>
        <v>0</v>
      </c>
      <c r="K288" s="58" t="str">
        <f t="shared" si="37"/>
        <v>NA</v>
      </c>
      <c r="L288" s="58" t="str">
        <f t="shared" si="38"/>
        <v>NA</v>
      </c>
      <c r="M288" s="58" t="str">
        <f t="shared" si="39"/>
        <v>NA</v>
      </c>
      <c r="R288" s="54"/>
      <c r="S288" s="54"/>
      <c r="T288" s="54"/>
      <c r="U288" s="54"/>
      <c r="V288" s="54"/>
    </row>
    <row r="289" spans="1:22" s="51" customFormat="1" x14ac:dyDescent="0.2">
      <c r="B289" s="51" t="s">
        <v>131</v>
      </c>
      <c r="C289" s="51" t="s">
        <v>132</v>
      </c>
      <c r="D289" s="57">
        <v>12957</v>
      </c>
      <c r="E289" s="57">
        <v>12957</v>
      </c>
      <c r="F289" s="57">
        <v>10114.01</v>
      </c>
      <c r="G289" s="57">
        <v>15171.02</v>
      </c>
      <c r="H289" s="57">
        <v>0</v>
      </c>
      <c r="I289" s="57">
        <f t="shared" si="35"/>
        <v>15171.02</v>
      </c>
      <c r="J289" s="57">
        <f t="shared" si="36"/>
        <v>-2214.0200000000004</v>
      </c>
      <c r="K289" s="58">
        <f t="shared" si="37"/>
        <v>-0.17087443080960102</v>
      </c>
      <c r="L289" s="58">
        <f t="shared" si="38"/>
        <v>-0.21941730338812995</v>
      </c>
      <c r="M289" s="58">
        <f t="shared" si="39"/>
        <v>0.17087443080960102</v>
      </c>
      <c r="R289" s="54"/>
      <c r="S289" s="54"/>
      <c r="T289" s="54"/>
      <c r="U289" s="54"/>
      <c r="V289" s="54"/>
    </row>
    <row r="290" spans="1:22" s="51" customFormat="1" x14ac:dyDescent="0.2">
      <c r="B290" s="51" t="s">
        <v>135</v>
      </c>
      <c r="C290" s="51" t="s">
        <v>136</v>
      </c>
      <c r="D290" s="57">
        <v>851171</v>
      </c>
      <c r="E290" s="57">
        <v>851171</v>
      </c>
      <c r="F290" s="57">
        <v>-500</v>
      </c>
      <c r="G290" s="57">
        <v>1076100</v>
      </c>
      <c r="H290" s="57">
        <v>0</v>
      </c>
      <c r="I290" s="57">
        <f t="shared" si="35"/>
        <v>1076100</v>
      </c>
      <c r="J290" s="57">
        <f t="shared" si="36"/>
        <v>-224929</v>
      </c>
      <c r="K290" s="58">
        <f t="shared" si="37"/>
        <v>-0.26425829827378988</v>
      </c>
      <c r="L290" s="58">
        <f t="shared" si="38"/>
        <v>-1.0005874260283774</v>
      </c>
      <c r="M290" s="58">
        <f t="shared" si="39"/>
        <v>0.26425829827378988</v>
      </c>
      <c r="R290" s="54"/>
      <c r="S290" s="54"/>
      <c r="T290" s="54"/>
      <c r="U290" s="54"/>
      <c r="V290" s="54"/>
    </row>
    <row r="291" spans="1:22" s="51" customFormat="1" x14ac:dyDescent="0.2">
      <c r="B291" s="51" t="s">
        <v>141</v>
      </c>
      <c r="C291" s="51" t="s">
        <v>142</v>
      </c>
      <c r="D291" s="57">
        <v>7325640</v>
      </c>
      <c r="E291" s="57">
        <v>7325640</v>
      </c>
      <c r="F291" s="57">
        <v>797510</v>
      </c>
      <c r="G291" s="57">
        <v>7713573.0999999987</v>
      </c>
      <c r="H291" s="57">
        <v>0</v>
      </c>
      <c r="I291" s="57">
        <f t="shared" si="35"/>
        <v>7713573.0999999987</v>
      </c>
      <c r="J291" s="57">
        <f t="shared" si="36"/>
        <v>-387933.0999999987</v>
      </c>
      <c r="K291" s="58">
        <f t="shared" si="37"/>
        <v>-5.2955523339940087E-2</v>
      </c>
      <c r="L291" s="58">
        <f t="shared" si="38"/>
        <v>-0.89113442648014374</v>
      </c>
      <c r="M291" s="58">
        <f t="shared" si="39"/>
        <v>5.2955523339940087E-2</v>
      </c>
      <c r="R291" s="54"/>
      <c r="S291" s="54"/>
      <c r="T291" s="54"/>
      <c r="U291" s="54"/>
      <c r="V291" s="54"/>
    </row>
    <row r="292" spans="1:22" s="51" customFormat="1" x14ac:dyDescent="0.2">
      <c r="B292" s="51" t="s">
        <v>143</v>
      </c>
      <c r="C292" s="51" t="s">
        <v>144</v>
      </c>
      <c r="D292" s="57">
        <v>10624597.119999997</v>
      </c>
      <c r="E292" s="57">
        <v>10624597.119999997</v>
      </c>
      <c r="F292" s="57">
        <v>911637.40000000072</v>
      </c>
      <c r="G292" s="57">
        <v>10451273.310000001</v>
      </c>
      <c r="H292" s="57">
        <v>0</v>
      </c>
      <c r="I292" s="57">
        <f t="shared" si="35"/>
        <v>10451273.310000001</v>
      </c>
      <c r="J292" s="57">
        <f t="shared" si="36"/>
        <v>173323.8099999968</v>
      </c>
      <c r="K292" s="58">
        <f t="shared" si="37"/>
        <v>1.631344775170137E-2</v>
      </c>
      <c r="L292" s="58">
        <f t="shared" si="38"/>
        <v>-0.91419557939906138</v>
      </c>
      <c r="M292" s="58">
        <f t="shared" si="39"/>
        <v>-1.631344775170137E-2</v>
      </c>
      <c r="R292" s="54"/>
      <c r="S292" s="54"/>
      <c r="T292" s="54"/>
      <c r="U292" s="54"/>
      <c r="V292" s="54"/>
    </row>
    <row r="293" spans="1:22" s="51" customFormat="1" x14ac:dyDescent="0.2">
      <c r="B293" s="51" t="s">
        <v>145</v>
      </c>
      <c r="C293" s="51" t="s">
        <v>146</v>
      </c>
      <c r="D293" s="57">
        <v>12200</v>
      </c>
      <c r="E293" s="57">
        <v>12200</v>
      </c>
      <c r="F293" s="57">
        <v>0</v>
      </c>
      <c r="G293" s="57">
        <v>0</v>
      </c>
      <c r="H293" s="57">
        <v>0</v>
      </c>
      <c r="I293" s="57">
        <f t="shared" si="35"/>
        <v>0</v>
      </c>
      <c r="J293" s="57">
        <f t="shared" si="36"/>
        <v>12200</v>
      </c>
      <c r="K293" s="58">
        <f t="shared" si="37"/>
        <v>1</v>
      </c>
      <c r="L293" s="58">
        <f t="shared" si="38"/>
        <v>-1</v>
      </c>
      <c r="M293" s="58">
        <f t="shared" si="39"/>
        <v>-1</v>
      </c>
      <c r="R293" s="54"/>
      <c r="S293" s="54"/>
      <c r="T293" s="54"/>
      <c r="U293" s="54"/>
      <c r="V293" s="54"/>
    </row>
    <row r="294" spans="1:22" s="51" customFormat="1" x14ac:dyDescent="0.2">
      <c r="B294" s="51" t="s">
        <v>155</v>
      </c>
      <c r="C294" s="51" t="s">
        <v>156</v>
      </c>
      <c r="D294" s="57">
        <v>1411407.1199999996</v>
      </c>
      <c r="E294" s="57">
        <v>1411407.1199999996</v>
      </c>
      <c r="F294" s="57">
        <v>182248.67</v>
      </c>
      <c r="G294" s="57">
        <v>2118779.0400000005</v>
      </c>
      <c r="H294" s="57">
        <v>0</v>
      </c>
      <c r="I294" s="57">
        <f t="shared" si="35"/>
        <v>2118779.0400000005</v>
      </c>
      <c r="J294" s="57">
        <f t="shared" si="36"/>
        <v>-707371.92000000086</v>
      </c>
      <c r="K294" s="58">
        <f t="shared" si="37"/>
        <v>-0.50118205440256036</v>
      </c>
      <c r="L294" s="58">
        <f t="shared" si="38"/>
        <v>-0.87087448588186234</v>
      </c>
      <c r="M294" s="58">
        <f t="shared" si="39"/>
        <v>0.50118205440256036</v>
      </c>
      <c r="R294" s="54"/>
      <c r="S294" s="54"/>
      <c r="T294" s="54"/>
      <c r="U294" s="54"/>
      <c r="V294" s="54"/>
    </row>
    <row r="295" spans="1:22" s="51" customFormat="1" x14ac:dyDescent="0.2">
      <c r="B295" s="51" t="s">
        <v>183</v>
      </c>
      <c r="C295" s="51" t="s">
        <v>184</v>
      </c>
      <c r="D295" s="57">
        <v>0</v>
      </c>
      <c r="E295" s="57">
        <v>0</v>
      </c>
      <c r="F295" s="57">
        <v>0</v>
      </c>
      <c r="G295" s="57">
        <v>0</v>
      </c>
      <c r="H295" s="57">
        <v>0</v>
      </c>
      <c r="I295" s="57">
        <f t="shared" si="35"/>
        <v>0</v>
      </c>
      <c r="J295" s="57">
        <f t="shared" si="36"/>
        <v>0</v>
      </c>
      <c r="K295" s="58" t="str">
        <f t="shared" si="37"/>
        <v>NA</v>
      </c>
      <c r="L295" s="58" t="str">
        <f t="shared" si="38"/>
        <v>NA</v>
      </c>
      <c r="M295" s="58" t="str">
        <f t="shared" si="39"/>
        <v>NA</v>
      </c>
      <c r="R295" s="54"/>
      <c r="S295" s="54"/>
      <c r="T295" s="54"/>
      <c r="U295" s="54"/>
      <c r="V295" s="54"/>
    </row>
    <row r="296" spans="1:22" s="51" customFormat="1" x14ac:dyDescent="0.2">
      <c r="B296" s="51" t="s">
        <v>185</v>
      </c>
      <c r="C296" s="51" t="s">
        <v>186</v>
      </c>
      <c r="D296" s="57">
        <v>0</v>
      </c>
      <c r="E296" s="57">
        <v>5000</v>
      </c>
      <c r="F296" s="57">
        <v>0</v>
      </c>
      <c r="G296" s="57">
        <v>3023.22</v>
      </c>
      <c r="H296" s="57">
        <v>0</v>
      </c>
      <c r="I296" s="57">
        <f t="shared" si="35"/>
        <v>3023.22</v>
      </c>
      <c r="J296" s="57">
        <f t="shared" si="36"/>
        <v>1976.7800000000002</v>
      </c>
      <c r="K296" s="58">
        <f t="shared" si="37"/>
        <v>0.39535600000000004</v>
      </c>
      <c r="L296" s="58">
        <f t="shared" si="38"/>
        <v>-1</v>
      </c>
      <c r="M296" s="58">
        <f t="shared" si="39"/>
        <v>-0.39535600000000004</v>
      </c>
      <c r="R296" s="54"/>
      <c r="S296" s="54"/>
      <c r="T296" s="54"/>
      <c r="U296" s="54"/>
      <c r="V296" s="54"/>
    </row>
    <row r="297" spans="1:22" s="51" customFormat="1" x14ac:dyDescent="0.2">
      <c r="B297" s="51" t="s">
        <v>189</v>
      </c>
      <c r="C297" s="51" t="s">
        <v>190</v>
      </c>
      <c r="D297" s="57">
        <v>85000</v>
      </c>
      <c r="E297" s="57">
        <v>39000</v>
      </c>
      <c r="F297" s="57">
        <v>1305.0899999999999</v>
      </c>
      <c r="G297" s="57">
        <v>38242.53</v>
      </c>
      <c r="H297" s="57">
        <v>0</v>
      </c>
      <c r="I297" s="57">
        <f t="shared" si="35"/>
        <v>38242.53</v>
      </c>
      <c r="J297" s="57">
        <f t="shared" si="36"/>
        <v>757.47000000000116</v>
      </c>
      <c r="K297" s="58">
        <f t="shared" si="37"/>
        <v>1.9422307692307721E-2</v>
      </c>
      <c r="L297" s="58">
        <f t="shared" si="38"/>
        <v>-0.96653615384615399</v>
      </c>
      <c r="M297" s="58">
        <f t="shared" si="39"/>
        <v>-1.9422307692307721E-2</v>
      </c>
      <c r="R297" s="54"/>
      <c r="S297" s="54"/>
      <c r="T297" s="54"/>
      <c r="U297" s="54"/>
      <c r="V297" s="54"/>
    </row>
    <row r="298" spans="1:22" s="51" customFormat="1" x14ac:dyDescent="0.2">
      <c r="B298" s="51" t="s">
        <v>191</v>
      </c>
      <c r="C298" s="51" t="s">
        <v>192</v>
      </c>
      <c r="D298" s="57">
        <v>0</v>
      </c>
      <c r="E298" s="57">
        <v>23000</v>
      </c>
      <c r="F298" s="57">
        <v>749.97</v>
      </c>
      <c r="G298" s="57">
        <v>11506.1</v>
      </c>
      <c r="H298" s="57">
        <v>0</v>
      </c>
      <c r="I298" s="57">
        <f t="shared" si="35"/>
        <v>11506.1</v>
      </c>
      <c r="J298" s="57">
        <f t="shared" si="36"/>
        <v>11493.9</v>
      </c>
      <c r="K298" s="58">
        <f t="shared" si="37"/>
        <v>0.49973478260869564</v>
      </c>
      <c r="L298" s="58">
        <f t="shared" si="38"/>
        <v>-0.96739260869565213</v>
      </c>
      <c r="M298" s="58">
        <f t="shared" si="39"/>
        <v>-0.49973478260869564</v>
      </c>
      <c r="R298" s="54"/>
      <c r="S298" s="54"/>
      <c r="T298" s="54"/>
      <c r="U298" s="54"/>
      <c r="V298" s="54"/>
    </row>
    <row r="299" spans="1:22" s="51" customFormat="1" x14ac:dyDescent="0.2">
      <c r="B299" s="51" t="s">
        <v>209</v>
      </c>
      <c r="C299" s="51" t="s">
        <v>210</v>
      </c>
      <c r="D299" s="57">
        <v>1000000</v>
      </c>
      <c r="E299" s="57">
        <v>175318.39999999999</v>
      </c>
      <c r="F299" s="57">
        <v>0</v>
      </c>
      <c r="G299" s="57">
        <v>0</v>
      </c>
      <c r="H299" s="57">
        <v>0</v>
      </c>
      <c r="I299" s="57">
        <f t="shared" si="35"/>
        <v>0</v>
      </c>
      <c r="J299" s="57">
        <f t="shared" si="36"/>
        <v>175318.39999999999</v>
      </c>
      <c r="K299" s="58">
        <f t="shared" si="37"/>
        <v>1</v>
      </c>
      <c r="L299" s="58">
        <f t="shared" si="38"/>
        <v>-1</v>
      </c>
      <c r="M299" s="58">
        <f t="shared" si="39"/>
        <v>-1</v>
      </c>
      <c r="R299" s="54"/>
      <c r="S299" s="54"/>
      <c r="T299" s="54"/>
      <c r="U299" s="54"/>
      <c r="V299" s="54"/>
    </row>
    <row r="300" spans="1:22" s="51" customFormat="1" x14ac:dyDescent="0.2">
      <c r="A300" s="64" t="s">
        <v>300</v>
      </c>
      <c r="B300" s="64"/>
      <c r="C300" s="64"/>
      <c r="D300" s="65">
        <v>74209903.609999985</v>
      </c>
      <c r="E300" s="65">
        <v>73367222.00999999</v>
      </c>
      <c r="F300" s="65">
        <v>6836554.5599999996</v>
      </c>
      <c r="G300" s="65">
        <v>77694652.689999998</v>
      </c>
      <c r="H300" s="65">
        <v>0</v>
      </c>
      <c r="I300" s="65">
        <f t="shared" si="35"/>
        <v>77694652.689999998</v>
      </c>
      <c r="J300" s="65">
        <f t="shared" si="36"/>
        <v>-4327430.6800000072</v>
      </c>
      <c r="K300" s="66">
        <f t="shared" si="37"/>
        <v>-5.8983161164398133E-2</v>
      </c>
      <c r="L300" s="66">
        <f t="shared" si="38"/>
        <v>-0.9068173174245554</v>
      </c>
      <c r="M300" s="66">
        <f t="shared" si="39"/>
        <v>5.8983161164398133E-2</v>
      </c>
      <c r="R300" s="54"/>
      <c r="S300" s="54"/>
      <c r="T300" s="54"/>
      <c r="U300" s="54"/>
      <c r="V300" s="54"/>
    </row>
    <row r="301" spans="1:22" s="51" customFormat="1" x14ac:dyDescent="0.2">
      <c r="A301" s="51" t="s">
        <v>301</v>
      </c>
      <c r="B301" s="51" t="s">
        <v>100</v>
      </c>
      <c r="C301" s="51" t="s">
        <v>101</v>
      </c>
      <c r="D301" s="57">
        <v>0</v>
      </c>
      <c r="E301" s="57">
        <v>0</v>
      </c>
      <c r="F301" s="57">
        <v>0</v>
      </c>
      <c r="G301" s="57">
        <v>0</v>
      </c>
      <c r="H301" s="57">
        <v>0</v>
      </c>
      <c r="I301" s="57">
        <f t="shared" si="35"/>
        <v>0</v>
      </c>
      <c r="J301" s="57">
        <f t="shared" si="36"/>
        <v>0</v>
      </c>
      <c r="K301" s="58" t="str">
        <f t="shared" si="37"/>
        <v>NA</v>
      </c>
      <c r="L301" s="58" t="str">
        <f t="shared" si="38"/>
        <v>NA</v>
      </c>
      <c r="M301" s="58" t="str">
        <f t="shared" si="39"/>
        <v>NA</v>
      </c>
      <c r="R301" s="54"/>
      <c r="S301" s="54"/>
      <c r="T301" s="54"/>
      <c r="U301" s="54"/>
      <c r="V301" s="54"/>
    </row>
    <row r="302" spans="1:22" s="51" customFormat="1" x14ac:dyDescent="0.2">
      <c r="B302" s="51" t="s">
        <v>117</v>
      </c>
      <c r="C302" s="51" t="s">
        <v>118</v>
      </c>
      <c r="D302" s="57">
        <v>54204</v>
      </c>
      <c r="E302" s="57">
        <v>54204</v>
      </c>
      <c r="F302" s="57">
        <v>18398.03</v>
      </c>
      <c r="G302" s="57">
        <v>205949.54</v>
      </c>
      <c r="H302" s="57">
        <v>0</v>
      </c>
      <c r="I302" s="57">
        <f t="shared" si="35"/>
        <v>205949.54</v>
      </c>
      <c r="J302" s="57">
        <f t="shared" si="36"/>
        <v>-151745.54</v>
      </c>
      <c r="K302" s="58">
        <f t="shared" si="37"/>
        <v>-2.799526603202716</v>
      </c>
      <c r="L302" s="58">
        <f t="shared" si="38"/>
        <v>-0.66057800162349645</v>
      </c>
      <c r="M302" s="58">
        <f t="shared" si="39"/>
        <v>2.799526603202716</v>
      </c>
      <c r="R302" s="54"/>
      <c r="S302" s="54"/>
      <c r="T302" s="54"/>
      <c r="U302" s="54"/>
      <c r="V302" s="54"/>
    </row>
    <row r="303" spans="1:22" s="51" customFormat="1" x14ac:dyDescent="0.2">
      <c r="B303" s="51" t="s">
        <v>302</v>
      </c>
      <c r="C303" s="51" t="s">
        <v>303</v>
      </c>
      <c r="D303" s="57">
        <v>3662016.3</v>
      </c>
      <c r="E303" s="57">
        <v>3662016.3</v>
      </c>
      <c r="F303" s="57">
        <v>247080.15</v>
      </c>
      <c r="G303" s="57">
        <v>2937626.07</v>
      </c>
      <c r="H303" s="57">
        <v>0</v>
      </c>
      <c r="I303" s="57">
        <f t="shared" si="35"/>
        <v>2937626.07</v>
      </c>
      <c r="J303" s="57">
        <f t="shared" si="36"/>
        <v>724390.23</v>
      </c>
      <c r="K303" s="58">
        <f t="shared" si="37"/>
        <v>0.19781185299475593</v>
      </c>
      <c r="L303" s="58">
        <f t="shared" si="38"/>
        <v>-0.932528932216932</v>
      </c>
      <c r="M303" s="58">
        <f t="shared" si="39"/>
        <v>-0.19781185299475593</v>
      </c>
      <c r="R303" s="54"/>
      <c r="S303" s="54"/>
      <c r="T303" s="54"/>
      <c r="U303" s="54"/>
      <c r="V303" s="54"/>
    </row>
    <row r="304" spans="1:22" s="51" customFormat="1" x14ac:dyDescent="0.2">
      <c r="B304" s="51" t="s">
        <v>304</v>
      </c>
      <c r="C304" s="51" t="s">
        <v>305</v>
      </c>
      <c r="D304" s="57">
        <v>133357</v>
      </c>
      <c r="E304" s="57">
        <v>133357</v>
      </c>
      <c r="F304" s="57">
        <v>19499.98</v>
      </c>
      <c r="G304" s="57">
        <v>234936.11000000002</v>
      </c>
      <c r="H304" s="57">
        <v>0</v>
      </c>
      <c r="I304" s="57">
        <f t="shared" si="35"/>
        <v>234936.11000000002</v>
      </c>
      <c r="J304" s="57">
        <f t="shared" si="36"/>
        <v>-101579.11000000002</v>
      </c>
      <c r="K304" s="58">
        <f t="shared" si="37"/>
        <v>-0.7617081218083791</v>
      </c>
      <c r="L304" s="58">
        <f t="shared" si="38"/>
        <v>-0.85377610474140841</v>
      </c>
      <c r="M304" s="58">
        <f t="shared" si="39"/>
        <v>0.7617081218083791</v>
      </c>
      <c r="R304" s="54"/>
      <c r="S304" s="54"/>
      <c r="T304" s="54"/>
      <c r="U304" s="54"/>
      <c r="V304" s="54"/>
    </row>
    <row r="305" spans="2:22" s="51" customFormat="1" x14ac:dyDescent="0.2">
      <c r="B305" s="51" t="s">
        <v>131</v>
      </c>
      <c r="C305" s="51" t="s">
        <v>132</v>
      </c>
      <c r="D305" s="57">
        <v>2143005.0700000003</v>
      </c>
      <c r="E305" s="57">
        <v>1979801.07</v>
      </c>
      <c r="F305" s="57">
        <v>126312.26000000001</v>
      </c>
      <c r="G305" s="57">
        <v>1502604.13</v>
      </c>
      <c r="H305" s="57">
        <v>0</v>
      </c>
      <c r="I305" s="57">
        <f t="shared" si="35"/>
        <v>1502604.13</v>
      </c>
      <c r="J305" s="57">
        <f t="shared" si="36"/>
        <v>477196.94000000018</v>
      </c>
      <c r="K305" s="58">
        <f t="shared" si="37"/>
        <v>0.24103277204512277</v>
      </c>
      <c r="L305" s="58">
        <f t="shared" si="38"/>
        <v>-0.93619951927796463</v>
      </c>
      <c r="M305" s="58">
        <f t="shared" si="39"/>
        <v>-0.24103277204512286</v>
      </c>
      <c r="R305" s="54"/>
      <c r="S305" s="54"/>
      <c r="T305" s="54"/>
      <c r="U305" s="54"/>
      <c r="V305" s="54"/>
    </row>
    <row r="306" spans="2:22" s="51" customFormat="1" x14ac:dyDescent="0.2">
      <c r="B306" s="51" t="s">
        <v>133</v>
      </c>
      <c r="C306" s="51" t="s">
        <v>134</v>
      </c>
      <c r="D306" s="57">
        <v>1061797.3</v>
      </c>
      <c r="E306" s="57">
        <v>1061797.3</v>
      </c>
      <c r="F306" s="57">
        <v>104217.82</v>
      </c>
      <c r="G306" s="57">
        <v>1047569.53</v>
      </c>
      <c r="H306" s="57">
        <v>0</v>
      </c>
      <c r="I306" s="57">
        <f t="shared" si="35"/>
        <v>1047569.53</v>
      </c>
      <c r="J306" s="57">
        <f t="shared" si="36"/>
        <v>14227.770000000019</v>
      </c>
      <c r="K306" s="58">
        <f t="shared" si="37"/>
        <v>1.339970444453006E-2</v>
      </c>
      <c r="L306" s="58">
        <f t="shared" si="38"/>
        <v>-0.90184772554987658</v>
      </c>
      <c r="M306" s="58">
        <f t="shared" si="39"/>
        <v>-1.339970444453006E-2</v>
      </c>
      <c r="R306" s="54"/>
      <c r="S306" s="54"/>
      <c r="T306" s="54"/>
      <c r="U306" s="54"/>
      <c r="V306" s="54"/>
    </row>
    <row r="307" spans="2:22" s="51" customFormat="1" x14ac:dyDescent="0.2">
      <c r="B307" s="51" t="s">
        <v>135</v>
      </c>
      <c r="C307" s="51" t="s">
        <v>136</v>
      </c>
      <c r="D307" s="57">
        <v>119770</v>
      </c>
      <c r="E307" s="57">
        <v>119770</v>
      </c>
      <c r="F307" s="57">
        <v>0</v>
      </c>
      <c r="G307" s="57">
        <v>7500</v>
      </c>
      <c r="H307" s="57">
        <v>0</v>
      </c>
      <c r="I307" s="57">
        <f t="shared" si="35"/>
        <v>7500</v>
      </c>
      <c r="J307" s="57">
        <f t="shared" si="36"/>
        <v>112270</v>
      </c>
      <c r="K307" s="58">
        <f t="shared" si="37"/>
        <v>0.93737997829172581</v>
      </c>
      <c r="L307" s="58">
        <f t="shared" si="38"/>
        <v>-1</v>
      </c>
      <c r="M307" s="58">
        <f t="shared" si="39"/>
        <v>-0.93737997829172581</v>
      </c>
      <c r="R307" s="54"/>
      <c r="S307" s="54"/>
      <c r="T307" s="54"/>
      <c r="U307" s="54"/>
      <c r="V307" s="54"/>
    </row>
    <row r="308" spans="2:22" s="51" customFormat="1" x14ac:dyDescent="0.2">
      <c r="B308" s="51" t="s">
        <v>141</v>
      </c>
      <c r="C308" s="51" t="s">
        <v>142</v>
      </c>
      <c r="D308" s="57">
        <v>969570</v>
      </c>
      <c r="E308" s="57">
        <v>969570</v>
      </c>
      <c r="F308" s="57">
        <v>66182.2</v>
      </c>
      <c r="G308" s="57">
        <v>761904.24</v>
      </c>
      <c r="H308" s="57">
        <v>0</v>
      </c>
      <c r="I308" s="57">
        <f t="shared" si="35"/>
        <v>761904.24</v>
      </c>
      <c r="J308" s="57">
        <f t="shared" si="36"/>
        <v>207665.76</v>
      </c>
      <c r="K308" s="58">
        <f t="shared" si="37"/>
        <v>0.21418335963365204</v>
      </c>
      <c r="L308" s="58">
        <f t="shared" si="38"/>
        <v>-0.93174066854378745</v>
      </c>
      <c r="M308" s="58">
        <f t="shared" si="39"/>
        <v>-0.21418335963365204</v>
      </c>
      <c r="R308" s="54"/>
      <c r="S308" s="54"/>
      <c r="T308" s="54"/>
      <c r="U308" s="54"/>
      <c r="V308" s="54"/>
    </row>
    <row r="309" spans="2:22" s="51" customFormat="1" x14ac:dyDescent="0.2">
      <c r="B309" s="51" t="s">
        <v>143</v>
      </c>
      <c r="C309" s="51" t="s">
        <v>144</v>
      </c>
      <c r="D309" s="57">
        <v>1306387.23</v>
      </c>
      <c r="E309" s="57">
        <v>1306387.23</v>
      </c>
      <c r="F309" s="57">
        <v>101589.02999999998</v>
      </c>
      <c r="G309" s="57">
        <v>1213875.5200000003</v>
      </c>
      <c r="H309" s="57">
        <v>0</v>
      </c>
      <c r="I309" s="57">
        <f t="shared" si="35"/>
        <v>1213875.5200000003</v>
      </c>
      <c r="J309" s="57">
        <f t="shared" si="36"/>
        <v>92511.70999999973</v>
      </c>
      <c r="K309" s="58">
        <f t="shared" si="37"/>
        <v>7.0814922157498225E-2</v>
      </c>
      <c r="L309" s="58">
        <f t="shared" si="38"/>
        <v>-0.92223666332072152</v>
      </c>
      <c r="M309" s="58">
        <f t="shared" si="39"/>
        <v>-7.0814922157498225E-2</v>
      </c>
      <c r="R309" s="54"/>
      <c r="S309" s="54"/>
      <c r="T309" s="54"/>
      <c r="U309" s="54"/>
      <c r="V309" s="54"/>
    </row>
    <row r="310" spans="2:22" s="51" customFormat="1" x14ac:dyDescent="0.2">
      <c r="B310" s="51" t="s">
        <v>261</v>
      </c>
      <c r="C310" s="51" t="s">
        <v>262</v>
      </c>
      <c r="D310" s="57">
        <v>66000</v>
      </c>
      <c r="E310" s="57">
        <v>66000</v>
      </c>
      <c r="F310" s="57">
        <v>0</v>
      </c>
      <c r="G310" s="57">
        <v>0</v>
      </c>
      <c r="H310" s="57">
        <v>0</v>
      </c>
      <c r="I310" s="57">
        <f t="shared" si="35"/>
        <v>0</v>
      </c>
      <c r="J310" s="57">
        <f t="shared" si="36"/>
        <v>66000</v>
      </c>
      <c r="K310" s="58">
        <f t="shared" si="37"/>
        <v>1</v>
      </c>
      <c r="L310" s="58">
        <f t="shared" si="38"/>
        <v>-1</v>
      </c>
      <c r="M310" s="58">
        <f t="shared" si="39"/>
        <v>-1</v>
      </c>
      <c r="R310" s="54"/>
      <c r="S310" s="54"/>
      <c r="T310" s="54"/>
      <c r="U310" s="54"/>
      <c r="V310" s="54"/>
    </row>
    <row r="311" spans="2:22" s="51" customFormat="1" x14ac:dyDescent="0.2">
      <c r="B311" s="51" t="s">
        <v>155</v>
      </c>
      <c r="C311" s="51" t="s">
        <v>156</v>
      </c>
      <c r="D311" s="57">
        <v>191154.31</v>
      </c>
      <c r="E311" s="57">
        <v>191154.31</v>
      </c>
      <c r="F311" s="57">
        <v>21363.05</v>
      </c>
      <c r="G311" s="57">
        <v>247923.13999999998</v>
      </c>
      <c r="H311" s="57">
        <v>0</v>
      </c>
      <c r="I311" s="57">
        <f t="shared" si="35"/>
        <v>247923.13999999998</v>
      </c>
      <c r="J311" s="57">
        <f t="shared" si="36"/>
        <v>-56768.829999999987</v>
      </c>
      <c r="K311" s="58">
        <f t="shared" si="37"/>
        <v>-0.29697907413126068</v>
      </c>
      <c r="L311" s="58">
        <f t="shared" si="38"/>
        <v>-0.8882418607249819</v>
      </c>
      <c r="M311" s="58">
        <f t="shared" si="39"/>
        <v>0.29697907413126068</v>
      </c>
      <c r="R311" s="54"/>
      <c r="S311" s="54"/>
      <c r="T311" s="54"/>
      <c r="U311" s="54"/>
      <c r="V311" s="54"/>
    </row>
    <row r="312" spans="2:22" s="51" customFormat="1" x14ac:dyDescent="0.2">
      <c r="B312" s="51" t="s">
        <v>157</v>
      </c>
      <c r="C312" s="51" t="s">
        <v>158</v>
      </c>
      <c r="D312" s="57">
        <v>4750000.1500000004</v>
      </c>
      <c r="E312" s="57">
        <v>5104285.1500000004</v>
      </c>
      <c r="F312" s="57">
        <v>591725.87</v>
      </c>
      <c r="G312" s="57">
        <v>3785095.13</v>
      </c>
      <c r="H312" s="57">
        <v>668149.2300000001</v>
      </c>
      <c r="I312" s="57">
        <f t="shared" si="35"/>
        <v>4453244.3600000003</v>
      </c>
      <c r="J312" s="57">
        <f t="shared" si="36"/>
        <v>651040.79</v>
      </c>
      <c r="K312" s="58">
        <f t="shared" si="37"/>
        <v>0.12754788787613089</v>
      </c>
      <c r="L312" s="58">
        <f t="shared" si="38"/>
        <v>-0.88407272465959308</v>
      </c>
      <c r="M312" s="58">
        <f t="shared" si="39"/>
        <v>-0.25844755557984461</v>
      </c>
      <c r="R312" s="54"/>
      <c r="S312" s="54"/>
      <c r="T312" s="54"/>
      <c r="U312" s="54"/>
      <c r="V312" s="54"/>
    </row>
    <row r="313" spans="2:22" s="51" customFormat="1" x14ac:dyDescent="0.2">
      <c r="B313" s="51" t="s">
        <v>159</v>
      </c>
      <c r="C313" s="51" t="s">
        <v>160</v>
      </c>
      <c r="D313" s="57">
        <v>85355.55</v>
      </c>
      <c r="E313" s="57">
        <v>85355.55</v>
      </c>
      <c r="F313" s="57">
        <v>0</v>
      </c>
      <c r="G313" s="57">
        <v>33257.08</v>
      </c>
      <c r="H313" s="57">
        <v>0</v>
      </c>
      <c r="I313" s="57">
        <f t="shared" si="35"/>
        <v>33257.08</v>
      </c>
      <c r="J313" s="57">
        <f t="shared" si="36"/>
        <v>52098.47</v>
      </c>
      <c r="K313" s="58">
        <f t="shared" si="37"/>
        <v>0.61037003452030947</v>
      </c>
      <c r="L313" s="58">
        <f t="shared" si="38"/>
        <v>-1</v>
      </c>
      <c r="M313" s="58">
        <f t="shared" si="39"/>
        <v>-0.61037003452030947</v>
      </c>
      <c r="R313" s="54"/>
      <c r="S313" s="54"/>
      <c r="T313" s="54"/>
      <c r="U313" s="54"/>
      <c r="V313" s="54"/>
    </row>
    <row r="314" spans="2:22" s="51" customFormat="1" x14ac:dyDescent="0.2">
      <c r="B314" s="51" t="s">
        <v>225</v>
      </c>
      <c r="C314" s="51" t="s">
        <v>226</v>
      </c>
      <c r="D314" s="57">
        <v>100000</v>
      </c>
      <c r="E314" s="57">
        <v>125000</v>
      </c>
      <c r="F314" s="57">
        <v>0</v>
      </c>
      <c r="G314" s="57">
        <v>119372</v>
      </c>
      <c r="H314" s="57">
        <v>621.75</v>
      </c>
      <c r="I314" s="57">
        <f t="shared" si="35"/>
        <v>119993.75</v>
      </c>
      <c r="J314" s="57">
        <f t="shared" si="36"/>
        <v>5006.25</v>
      </c>
      <c r="K314" s="58">
        <f t="shared" si="37"/>
        <v>4.0050000000000002E-2</v>
      </c>
      <c r="L314" s="58">
        <f t="shared" si="38"/>
        <v>-1</v>
      </c>
      <c r="M314" s="58">
        <f t="shared" si="39"/>
        <v>-4.5024000000000002E-2</v>
      </c>
      <c r="R314" s="54"/>
      <c r="S314" s="54"/>
      <c r="T314" s="54"/>
      <c r="U314" s="54"/>
      <c r="V314" s="54"/>
    </row>
    <row r="315" spans="2:22" s="51" customFormat="1" x14ac:dyDescent="0.2">
      <c r="B315" s="51" t="s">
        <v>169</v>
      </c>
      <c r="C315" s="51" t="s">
        <v>170</v>
      </c>
      <c r="D315" s="57">
        <v>80000</v>
      </c>
      <c r="E315" s="57">
        <v>0</v>
      </c>
      <c r="F315" s="57">
        <v>0</v>
      </c>
      <c r="G315" s="57">
        <v>0</v>
      </c>
      <c r="H315" s="57">
        <v>0</v>
      </c>
      <c r="I315" s="57">
        <f t="shared" si="35"/>
        <v>0</v>
      </c>
      <c r="J315" s="57">
        <f t="shared" si="36"/>
        <v>0</v>
      </c>
      <c r="K315" s="58" t="str">
        <f t="shared" si="37"/>
        <v>NA</v>
      </c>
      <c r="L315" s="58" t="str">
        <f t="shared" si="38"/>
        <v>NA</v>
      </c>
      <c r="M315" s="58" t="str">
        <f t="shared" si="39"/>
        <v>NA</v>
      </c>
      <c r="R315" s="54"/>
      <c r="S315" s="54"/>
      <c r="T315" s="54"/>
      <c r="U315" s="54"/>
      <c r="V315" s="54"/>
    </row>
    <row r="316" spans="2:22" s="51" customFormat="1" x14ac:dyDescent="0.2">
      <c r="B316" s="51" t="s">
        <v>266</v>
      </c>
      <c r="C316" s="51" t="s">
        <v>267</v>
      </c>
      <c r="D316" s="57">
        <v>2074359</v>
      </c>
      <c r="E316" s="57">
        <v>2074659</v>
      </c>
      <c r="F316" s="57">
        <v>33531.35</v>
      </c>
      <c r="G316" s="57">
        <v>1059900.93</v>
      </c>
      <c r="H316" s="57">
        <v>413</v>
      </c>
      <c r="I316" s="57">
        <f t="shared" si="35"/>
        <v>1060313.93</v>
      </c>
      <c r="J316" s="57">
        <f t="shared" si="36"/>
        <v>1014345.0700000001</v>
      </c>
      <c r="K316" s="58">
        <f t="shared" si="37"/>
        <v>0.48892134562836592</v>
      </c>
      <c r="L316" s="58">
        <f t="shared" si="38"/>
        <v>-0.98383765717643235</v>
      </c>
      <c r="M316" s="58">
        <f t="shared" si="39"/>
        <v>-0.48912041448739291</v>
      </c>
      <c r="R316" s="54"/>
      <c r="S316" s="54"/>
      <c r="T316" s="54"/>
      <c r="U316" s="54"/>
      <c r="V316" s="54"/>
    </row>
    <row r="317" spans="2:22" s="51" customFormat="1" x14ac:dyDescent="0.2">
      <c r="B317" s="51" t="s">
        <v>171</v>
      </c>
      <c r="C317" s="51" t="s">
        <v>172</v>
      </c>
      <c r="D317" s="57">
        <v>16000</v>
      </c>
      <c r="E317" s="57">
        <v>38050</v>
      </c>
      <c r="F317" s="57">
        <v>3412.66</v>
      </c>
      <c r="G317" s="57">
        <v>36477.97</v>
      </c>
      <c r="H317" s="57">
        <v>467.5</v>
      </c>
      <c r="I317" s="57">
        <f t="shared" si="35"/>
        <v>36945.47</v>
      </c>
      <c r="J317" s="57">
        <f t="shared" si="36"/>
        <v>1104.5299999999988</v>
      </c>
      <c r="K317" s="58">
        <f t="shared" si="37"/>
        <v>2.9028383705650428E-2</v>
      </c>
      <c r="L317" s="58">
        <f t="shared" si="38"/>
        <v>-0.91031116951379754</v>
      </c>
      <c r="M317" s="58">
        <f t="shared" si="39"/>
        <v>-4.1314848883048587E-2</v>
      </c>
      <c r="R317" s="54"/>
      <c r="S317" s="54"/>
      <c r="T317" s="54"/>
      <c r="U317" s="54"/>
      <c r="V317" s="54"/>
    </row>
    <row r="318" spans="2:22" s="51" customFormat="1" x14ac:dyDescent="0.2">
      <c r="B318" s="51" t="s">
        <v>173</v>
      </c>
      <c r="C318" s="51" t="s">
        <v>174</v>
      </c>
      <c r="D318" s="57">
        <v>0</v>
      </c>
      <c r="E318" s="57">
        <v>0</v>
      </c>
      <c r="F318" s="57">
        <v>0</v>
      </c>
      <c r="G318" s="57">
        <v>0</v>
      </c>
      <c r="H318" s="57">
        <v>0</v>
      </c>
      <c r="I318" s="57">
        <f t="shared" si="35"/>
        <v>0</v>
      </c>
      <c r="J318" s="57">
        <f t="shared" si="36"/>
        <v>0</v>
      </c>
      <c r="K318" s="58" t="str">
        <f t="shared" si="37"/>
        <v>NA</v>
      </c>
      <c r="L318" s="58" t="str">
        <f t="shared" si="38"/>
        <v>NA</v>
      </c>
      <c r="M318" s="58" t="str">
        <f t="shared" si="39"/>
        <v>NA</v>
      </c>
      <c r="R318" s="54"/>
      <c r="S318" s="54"/>
      <c r="T318" s="54"/>
      <c r="U318" s="54"/>
      <c r="V318" s="54"/>
    </row>
    <row r="319" spans="2:22" s="51" customFormat="1" x14ac:dyDescent="0.2">
      <c r="B319" s="51" t="s">
        <v>306</v>
      </c>
      <c r="C319" s="51" t="s">
        <v>307</v>
      </c>
      <c r="D319" s="57">
        <v>8000</v>
      </c>
      <c r="E319" s="57">
        <v>8000</v>
      </c>
      <c r="F319" s="57">
        <v>0</v>
      </c>
      <c r="G319" s="57">
        <v>0</v>
      </c>
      <c r="H319" s="57">
        <v>0</v>
      </c>
      <c r="I319" s="57">
        <f t="shared" si="35"/>
        <v>0</v>
      </c>
      <c r="J319" s="57">
        <f t="shared" si="36"/>
        <v>8000</v>
      </c>
      <c r="K319" s="58">
        <f t="shared" si="37"/>
        <v>1</v>
      </c>
      <c r="L319" s="58">
        <f t="shared" si="38"/>
        <v>-1</v>
      </c>
      <c r="M319" s="58">
        <f t="shared" si="39"/>
        <v>-1</v>
      </c>
      <c r="R319" s="54"/>
      <c r="S319" s="54"/>
      <c r="T319" s="54"/>
      <c r="U319" s="54"/>
      <c r="V319" s="54"/>
    </row>
    <row r="320" spans="2:22" s="51" customFormat="1" x14ac:dyDescent="0.2">
      <c r="B320" s="51" t="s">
        <v>177</v>
      </c>
      <c r="C320" s="51" t="s">
        <v>178</v>
      </c>
      <c r="D320" s="57">
        <v>133546</v>
      </c>
      <c r="E320" s="57">
        <v>123496</v>
      </c>
      <c r="F320" s="57">
        <v>947.44</v>
      </c>
      <c r="G320" s="57">
        <v>19406.919999999998</v>
      </c>
      <c r="H320" s="57">
        <v>0</v>
      </c>
      <c r="I320" s="57">
        <f t="shared" si="35"/>
        <v>19406.919999999998</v>
      </c>
      <c r="J320" s="57">
        <f t="shared" si="36"/>
        <v>104089.08</v>
      </c>
      <c r="K320" s="58">
        <f t="shared" si="37"/>
        <v>0.84285385761482157</v>
      </c>
      <c r="L320" s="58">
        <f t="shared" si="38"/>
        <v>-0.99232817257239103</v>
      </c>
      <c r="M320" s="58">
        <f t="shared" si="39"/>
        <v>-0.84285385761482157</v>
      </c>
      <c r="R320" s="54"/>
      <c r="S320" s="54"/>
      <c r="T320" s="54"/>
      <c r="U320" s="54"/>
      <c r="V320" s="54"/>
    </row>
    <row r="321" spans="1:22" s="51" customFormat="1" x14ac:dyDescent="0.2">
      <c r="B321" s="51" t="s">
        <v>183</v>
      </c>
      <c r="C321" s="51" t="s">
        <v>184</v>
      </c>
      <c r="D321" s="57">
        <v>41200</v>
      </c>
      <c r="E321" s="57">
        <v>98300</v>
      </c>
      <c r="F321" s="57">
        <v>3036.7300000000005</v>
      </c>
      <c r="G321" s="57">
        <v>73318.89</v>
      </c>
      <c r="H321" s="57">
        <v>18926.2</v>
      </c>
      <c r="I321" s="57">
        <f t="shared" si="35"/>
        <v>92245.09</v>
      </c>
      <c r="J321" s="57">
        <f t="shared" si="36"/>
        <v>6054.9100000000035</v>
      </c>
      <c r="K321" s="58">
        <f t="shared" si="37"/>
        <v>6.1596236012207567E-2</v>
      </c>
      <c r="L321" s="58">
        <f t="shared" si="38"/>
        <v>-0.96910752797558497</v>
      </c>
      <c r="M321" s="58">
        <f t="shared" si="39"/>
        <v>-0.25413133265513732</v>
      </c>
      <c r="R321" s="54"/>
      <c r="S321" s="54"/>
      <c r="T321" s="54"/>
      <c r="U321" s="54"/>
      <c r="V321" s="54"/>
    </row>
    <row r="322" spans="1:22" s="51" customFormat="1" x14ac:dyDescent="0.2">
      <c r="B322" s="51" t="s">
        <v>185</v>
      </c>
      <c r="C322" s="51" t="s">
        <v>186</v>
      </c>
      <c r="D322" s="57">
        <v>10500</v>
      </c>
      <c r="E322" s="57">
        <v>18000</v>
      </c>
      <c r="F322" s="57">
        <v>3870.39</v>
      </c>
      <c r="G322" s="57">
        <v>11556.300000000001</v>
      </c>
      <c r="H322" s="57">
        <v>544.77</v>
      </c>
      <c r="I322" s="57">
        <f t="shared" si="35"/>
        <v>12101.070000000002</v>
      </c>
      <c r="J322" s="57">
        <f t="shared" si="36"/>
        <v>5898.9299999999985</v>
      </c>
      <c r="K322" s="58">
        <f t="shared" si="37"/>
        <v>0.32771833333333322</v>
      </c>
      <c r="L322" s="58">
        <f t="shared" si="38"/>
        <v>-0.78497833333333333</v>
      </c>
      <c r="M322" s="58">
        <f t="shared" si="39"/>
        <v>-0.35798333333333326</v>
      </c>
      <c r="R322" s="54"/>
      <c r="S322" s="54"/>
      <c r="T322" s="54"/>
      <c r="U322" s="54"/>
      <c r="V322" s="54"/>
    </row>
    <row r="323" spans="1:22" s="51" customFormat="1" x14ac:dyDescent="0.2">
      <c r="B323" s="51" t="s">
        <v>187</v>
      </c>
      <c r="C323" s="51" t="s">
        <v>188</v>
      </c>
      <c r="D323" s="57">
        <v>434537</v>
      </c>
      <c r="E323" s="57">
        <v>388770.16</v>
      </c>
      <c r="F323" s="57">
        <v>0</v>
      </c>
      <c r="G323" s="57">
        <v>60460</v>
      </c>
      <c r="H323" s="57">
        <v>14650</v>
      </c>
      <c r="I323" s="57">
        <f t="shared" si="35"/>
        <v>75110</v>
      </c>
      <c r="J323" s="57">
        <f t="shared" si="36"/>
        <v>313660.15999999997</v>
      </c>
      <c r="K323" s="58">
        <f t="shared" si="37"/>
        <v>0.80680101579812602</v>
      </c>
      <c r="L323" s="58">
        <f t="shared" si="38"/>
        <v>-1</v>
      </c>
      <c r="M323" s="58">
        <f t="shared" si="39"/>
        <v>-0.84448394907675017</v>
      </c>
      <c r="R323" s="54"/>
      <c r="S323" s="54"/>
      <c r="T323" s="54"/>
      <c r="U323" s="54"/>
      <c r="V323" s="54"/>
    </row>
    <row r="324" spans="1:22" s="51" customFormat="1" x14ac:dyDescent="0.2">
      <c r="B324" s="51" t="s">
        <v>189</v>
      </c>
      <c r="C324" s="51" t="s">
        <v>190</v>
      </c>
      <c r="D324" s="57">
        <v>13900</v>
      </c>
      <c r="E324" s="57">
        <v>71166.84</v>
      </c>
      <c r="F324" s="57">
        <v>0</v>
      </c>
      <c r="G324" s="57">
        <v>58180.29</v>
      </c>
      <c r="H324" s="57">
        <v>1803.89</v>
      </c>
      <c r="I324" s="57">
        <f t="shared" si="35"/>
        <v>59984.18</v>
      </c>
      <c r="J324" s="57">
        <f t="shared" si="36"/>
        <v>11182.659999999996</v>
      </c>
      <c r="K324" s="58">
        <f t="shared" si="37"/>
        <v>0.15713301307181823</v>
      </c>
      <c r="L324" s="58">
        <f t="shared" si="38"/>
        <v>-1</v>
      </c>
      <c r="M324" s="58">
        <f t="shared" si="39"/>
        <v>-0.18248035180429531</v>
      </c>
      <c r="R324" s="54"/>
      <c r="S324" s="54"/>
      <c r="T324" s="54"/>
      <c r="U324" s="54"/>
      <c r="V324" s="54"/>
    </row>
    <row r="325" spans="1:22" s="51" customFormat="1" x14ac:dyDescent="0.2">
      <c r="B325" s="51" t="s">
        <v>191</v>
      </c>
      <c r="C325" s="51" t="s">
        <v>192</v>
      </c>
      <c r="D325" s="57">
        <v>2000</v>
      </c>
      <c r="E325" s="57">
        <v>1400</v>
      </c>
      <c r="F325" s="57">
        <v>192</v>
      </c>
      <c r="G325" s="57">
        <v>764.88</v>
      </c>
      <c r="H325" s="57">
        <v>455.02</v>
      </c>
      <c r="I325" s="57">
        <f t="shared" si="35"/>
        <v>1219.9000000000001</v>
      </c>
      <c r="J325" s="57">
        <f t="shared" si="36"/>
        <v>180.09999999999991</v>
      </c>
      <c r="K325" s="58">
        <f t="shared" si="37"/>
        <v>0.12864285714285709</v>
      </c>
      <c r="L325" s="58">
        <f t="shared" si="38"/>
        <v>-0.86285714285714288</v>
      </c>
      <c r="M325" s="58">
        <f t="shared" si="39"/>
        <v>-0.45365714285714287</v>
      </c>
      <c r="R325" s="54"/>
      <c r="S325" s="54"/>
      <c r="T325" s="54"/>
      <c r="U325" s="54"/>
      <c r="V325" s="54"/>
    </row>
    <row r="326" spans="1:22" s="51" customFormat="1" x14ac:dyDescent="0.2">
      <c r="B326" s="51" t="s">
        <v>197</v>
      </c>
      <c r="C326" s="51" t="s">
        <v>198</v>
      </c>
      <c r="D326" s="57">
        <v>0</v>
      </c>
      <c r="E326" s="57">
        <v>0</v>
      </c>
      <c r="F326" s="57">
        <v>0</v>
      </c>
      <c r="G326" s="57">
        <v>0</v>
      </c>
      <c r="H326" s="57">
        <v>0</v>
      </c>
      <c r="I326" s="57">
        <f t="shared" si="35"/>
        <v>0</v>
      </c>
      <c r="J326" s="57">
        <f t="shared" si="36"/>
        <v>0</v>
      </c>
      <c r="K326" s="58" t="str">
        <f t="shared" si="37"/>
        <v>NA</v>
      </c>
      <c r="L326" s="58" t="str">
        <f t="shared" si="38"/>
        <v>NA</v>
      </c>
      <c r="M326" s="58" t="str">
        <f t="shared" si="39"/>
        <v>NA</v>
      </c>
      <c r="R326" s="54"/>
      <c r="S326" s="54"/>
      <c r="T326" s="54"/>
      <c r="U326" s="54"/>
      <c r="V326" s="54"/>
    </row>
    <row r="327" spans="1:22" s="51" customFormat="1" x14ac:dyDescent="0.2">
      <c r="B327" s="51" t="s">
        <v>203</v>
      </c>
      <c r="C327" s="51" t="s">
        <v>204</v>
      </c>
      <c r="D327" s="57">
        <v>170200</v>
      </c>
      <c r="E327" s="57">
        <v>128200</v>
      </c>
      <c r="F327" s="57">
        <v>0</v>
      </c>
      <c r="G327" s="57">
        <v>0</v>
      </c>
      <c r="H327" s="57">
        <v>750</v>
      </c>
      <c r="I327" s="57">
        <f t="shared" si="35"/>
        <v>750</v>
      </c>
      <c r="J327" s="57">
        <f t="shared" si="36"/>
        <v>127450</v>
      </c>
      <c r="K327" s="58">
        <f t="shared" si="37"/>
        <v>0.99414976599063964</v>
      </c>
      <c r="L327" s="58">
        <f t="shared" si="38"/>
        <v>-1</v>
      </c>
      <c r="M327" s="58">
        <f t="shared" si="39"/>
        <v>-1</v>
      </c>
      <c r="R327" s="54"/>
      <c r="S327" s="54"/>
      <c r="T327" s="54"/>
      <c r="U327" s="54"/>
      <c r="V327" s="54"/>
    </row>
    <row r="328" spans="1:22" s="51" customFormat="1" x14ac:dyDescent="0.2">
      <c r="B328" s="51" t="s">
        <v>205</v>
      </c>
      <c r="C328" s="51" t="s">
        <v>206</v>
      </c>
      <c r="D328" s="57">
        <v>10000</v>
      </c>
      <c r="E328" s="57">
        <v>10000</v>
      </c>
      <c r="F328" s="57">
        <v>0</v>
      </c>
      <c r="G328" s="57">
        <v>0</v>
      </c>
      <c r="H328" s="57">
        <v>0</v>
      </c>
      <c r="I328" s="57">
        <f t="shared" si="35"/>
        <v>0</v>
      </c>
      <c r="J328" s="57">
        <f t="shared" si="36"/>
        <v>10000</v>
      </c>
      <c r="K328" s="58">
        <f t="shared" si="37"/>
        <v>1</v>
      </c>
      <c r="L328" s="58">
        <f t="shared" si="38"/>
        <v>-1</v>
      </c>
      <c r="M328" s="58">
        <f t="shared" si="39"/>
        <v>-1</v>
      </c>
      <c r="R328" s="54"/>
      <c r="S328" s="54"/>
      <c r="T328" s="54"/>
      <c r="U328" s="54"/>
      <c r="V328" s="54"/>
    </row>
    <row r="329" spans="1:22" s="51" customFormat="1" x14ac:dyDescent="0.2">
      <c r="B329" s="51" t="s">
        <v>207</v>
      </c>
      <c r="C329" s="51" t="s">
        <v>208</v>
      </c>
      <c r="D329" s="57">
        <v>161804</v>
      </c>
      <c r="E329" s="57">
        <v>172304</v>
      </c>
      <c r="F329" s="57">
        <v>6354.06</v>
      </c>
      <c r="G329" s="57">
        <v>128050.93000000001</v>
      </c>
      <c r="H329" s="57">
        <v>7570</v>
      </c>
      <c r="I329" s="57">
        <f t="shared" si="35"/>
        <v>135620.93</v>
      </c>
      <c r="J329" s="57">
        <f t="shared" si="36"/>
        <v>36683.070000000007</v>
      </c>
      <c r="K329" s="58">
        <f t="shared" si="37"/>
        <v>0.21289737905097972</v>
      </c>
      <c r="L329" s="58">
        <f t="shared" si="38"/>
        <v>-0.96312296870647229</v>
      </c>
      <c r="M329" s="58">
        <f t="shared" si="39"/>
        <v>-0.25683135620763298</v>
      </c>
      <c r="R329" s="54"/>
      <c r="S329" s="54"/>
      <c r="T329" s="54"/>
      <c r="U329" s="54"/>
      <c r="V329" s="54"/>
    </row>
    <row r="330" spans="1:22" s="51" customFormat="1" x14ac:dyDescent="0.2">
      <c r="B330" s="51" t="s">
        <v>308</v>
      </c>
      <c r="C330" s="51" t="s">
        <v>309</v>
      </c>
      <c r="D330" s="57"/>
      <c r="E330" s="57"/>
      <c r="F330" s="57">
        <v>0</v>
      </c>
      <c r="G330" s="57">
        <v>0</v>
      </c>
      <c r="H330" s="57">
        <v>0</v>
      </c>
      <c r="I330" s="57">
        <f t="shared" si="35"/>
        <v>0</v>
      </c>
      <c r="J330" s="57">
        <f t="shared" si="36"/>
        <v>0</v>
      </c>
      <c r="K330" s="58" t="str">
        <f t="shared" si="37"/>
        <v>NA</v>
      </c>
      <c r="L330" s="58" t="str">
        <f t="shared" si="38"/>
        <v>NA</v>
      </c>
      <c r="M330" s="58" t="str">
        <f t="shared" si="39"/>
        <v>NA</v>
      </c>
      <c r="R330" s="54"/>
      <c r="S330" s="54"/>
      <c r="T330" s="54"/>
      <c r="U330" s="54"/>
      <c r="V330" s="54"/>
    </row>
    <row r="331" spans="1:22" s="51" customFormat="1" x14ac:dyDescent="0.2">
      <c r="B331" s="51" t="s">
        <v>209</v>
      </c>
      <c r="C331" s="51" t="s">
        <v>210</v>
      </c>
      <c r="D331" s="57">
        <v>1000000</v>
      </c>
      <c r="E331" s="57">
        <v>992960.17</v>
      </c>
      <c r="F331" s="57">
        <v>0</v>
      </c>
      <c r="G331" s="57">
        <v>988587.7</v>
      </c>
      <c r="H331" s="57">
        <v>0</v>
      </c>
      <c r="I331" s="57">
        <f t="shared" si="35"/>
        <v>988587.7</v>
      </c>
      <c r="J331" s="57">
        <f t="shared" si="36"/>
        <v>4372.4700000000885</v>
      </c>
      <c r="K331" s="58">
        <f t="shared" si="37"/>
        <v>4.4034696779429615E-3</v>
      </c>
      <c r="L331" s="58">
        <f t="shared" si="38"/>
        <v>-1</v>
      </c>
      <c r="M331" s="58">
        <f t="shared" si="39"/>
        <v>-4.4034696779428444E-3</v>
      </c>
      <c r="R331" s="54"/>
      <c r="S331" s="54"/>
      <c r="T331" s="54"/>
      <c r="U331" s="54"/>
      <c r="V331" s="54"/>
    </row>
    <row r="332" spans="1:22" s="51" customFormat="1" x14ac:dyDescent="0.2">
      <c r="A332" s="64" t="s">
        <v>310</v>
      </c>
      <c r="B332" s="64"/>
      <c r="C332" s="64"/>
      <c r="D332" s="65">
        <v>18798662.910000004</v>
      </c>
      <c r="E332" s="65">
        <v>18984004.080000006</v>
      </c>
      <c r="F332" s="65">
        <v>1347713.02</v>
      </c>
      <c r="G332" s="65">
        <v>14534317.300000001</v>
      </c>
      <c r="H332" s="65">
        <v>714351.3600000001</v>
      </c>
      <c r="I332" s="65">
        <f t="shared" si="35"/>
        <v>15248668.66</v>
      </c>
      <c r="J332" s="65">
        <f t="shared" si="36"/>
        <v>3735335.4200000055</v>
      </c>
      <c r="K332" s="66">
        <f t="shared" si="37"/>
        <v>0.19676225332964659</v>
      </c>
      <c r="L332" s="66">
        <f t="shared" si="38"/>
        <v>-0.92900796827051679</v>
      </c>
      <c r="M332" s="66">
        <f t="shared" si="39"/>
        <v>-0.23439137292895079</v>
      </c>
      <c r="R332" s="54"/>
      <c r="S332" s="54"/>
      <c r="T332" s="54"/>
      <c r="U332" s="54"/>
      <c r="V332" s="54"/>
    </row>
    <row r="333" spans="1:22" s="51" customFormat="1" x14ac:dyDescent="0.2">
      <c r="A333" s="51" t="s">
        <v>311</v>
      </c>
      <c r="B333" s="51" t="s">
        <v>100</v>
      </c>
      <c r="C333" s="51" t="s">
        <v>101</v>
      </c>
      <c r="D333" s="57">
        <v>0</v>
      </c>
      <c r="E333" s="57">
        <v>0</v>
      </c>
      <c r="F333" s="57">
        <v>0</v>
      </c>
      <c r="G333" s="57">
        <v>0</v>
      </c>
      <c r="H333" s="57">
        <v>0</v>
      </c>
      <c r="I333" s="57">
        <f t="shared" si="35"/>
        <v>0</v>
      </c>
      <c r="J333" s="57">
        <f t="shared" si="36"/>
        <v>0</v>
      </c>
      <c r="K333" s="58" t="str">
        <f t="shared" si="37"/>
        <v>NA</v>
      </c>
      <c r="L333" s="58" t="str">
        <f t="shared" si="38"/>
        <v>NA</v>
      </c>
      <c r="M333" s="58" t="str">
        <f t="shared" si="39"/>
        <v>NA</v>
      </c>
      <c r="R333" s="54"/>
      <c r="S333" s="54"/>
      <c r="T333" s="54"/>
      <c r="U333" s="54"/>
      <c r="V333" s="54"/>
    </row>
    <row r="334" spans="1:22" s="51" customFormat="1" x14ac:dyDescent="0.2">
      <c r="B334" s="51" t="s">
        <v>117</v>
      </c>
      <c r="C334" s="51" t="s">
        <v>118</v>
      </c>
      <c r="D334" s="57">
        <v>0</v>
      </c>
      <c r="E334" s="57">
        <v>0</v>
      </c>
      <c r="F334" s="57">
        <v>0</v>
      </c>
      <c r="G334" s="57">
        <v>0</v>
      </c>
      <c r="H334" s="57">
        <v>0</v>
      </c>
      <c r="I334" s="57">
        <f t="shared" si="35"/>
        <v>0</v>
      </c>
      <c r="J334" s="57">
        <f t="shared" si="36"/>
        <v>0</v>
      </c>
      <c r="K334" s="58" t="str">
        <f t="shared" si="37"/>
        <v>NA</v>
      </c>
      <c r="L334" s="58" t="str">
        <f t="shared" si="38"/>
        <v>NA</v>
      </c>
      <c r="M334" s="58" t="str">
        <f t="shared" si="39"/>
        <v>NA</v>
      </c>
      <c r="R334" s="54"/>
      <c r="S334" s="54"/>
      <c r="T334" s="54"/>
      <c r="U334" s="54"/>
      <c r="V334" s="54"/>
    </row>
    <row r="335" spans="1:22" s="51" customFormat="1" x14ac:dyDescent="0.2">
      <c r="B335" s="51" t="s">
        <v>304</v>
      </c>
      <c r="C335" s="51" t="s">
        <v>305</v>
      </c>
      <c r="D335" s="57">
        <v>22408785.890000001</v>
      </c>
      <c r="E335" s="57">
        <v>20593540.889999993</v>
      </c>
      <c r="F335" s="57">
        <v>1519021.5900000003</v>
      </c>
      <c r="G335" s="57">
        <v>16827565.479999997</v>
      </c>
      <c r="H335" s="57">
        <v>0</v>
      </c>
      <c r="I335" s="57">
        <f t="shared" si="35"/>
        <v>16827565.479999997</v>
      </c>
      <c r="J335" s="57">
        <f t="shared" si="36"/>
        <v>3765975.4099999964</v>
      </c>
      <c r="K335" s="58">
        <f t="shared" si="37"/>
        <v>0.18287167952883296</v>
      </c>
      <c r="L335" s="58">
        <f t="shared" si="38"/>
        <v>-0.92623795984800161</v>
      </c>
      <c r="M335" s="58">
        <f t="shared" si="39"/>
        <v>-0.18287167952883296</v>
      </c>
      <c r="R335" s="54"/>
      <c r="S335" s="54"/>
      <c r="T335" s="54"/>
      <c r="U335" s="54"/>
      <c r="V335" s="54"/>
    </row>
    <row r="336" spans="1:22" s="51" customFormat="1" x14ac:dyDescent="0.2">
      <c r="B336" s="51" t="s">
        <v>298</v>
      </c>
      <c r="C336" s="51" t="s">
        <v>299</v>
      </c>
      <c r="D336" s="57">
        <v>19555393.779999997</v>
      </c>
      <c r="E336" s="57">
        <v>19555393.779999997</v>
      </c>
      <c r="F336" s="57">
        <v>1806984.97</v>
      </c>
      <c r="G336" s="57">
        <v>21470245.650000006</v>
      </c>
      <c r="H336" s="57">
        <v>0</v>
      </c>
      <c r="I336" s="57">
        <f t="shared" si="35"/>
        <v>21470245.650000006</v>
      </c>
      <c r="J336" s="57">
        <f t="shared" si="36"/>
        <v>-1914851.8700000085</v>
      </c>
      <c r="K336" s="58">
        <f t="shared" si="37"/>
        <v>-9.7919371583219977E-2</v>
      </c>
      <c r="L336" s="58">
        <f t="shared" si="38"/>
        <v>-0.90759659507096879</v>
      </c>
      <c r="M336" s="58">
        <f t="shared" si="39"/>
        <v>9.7919371583219977E-2</v>
      </c>
      <c r="R336" s="54"/>
      <c r="S336" s="54"/>
      <c r="T336" s="54"/>
      <c r="U336" s="54"/>
      <c r="V336" s="54"/>
    </row>
    <row r="337" spans="2:22" s="51" customFormat="1" x14ac:dyDescent="0.2">
      <c r="B337" s="51" t="s">
        <v>131</v>
      </c>
      <c r="C337" s="51" t="s">
        <v>132</v>
      </c>
      <c r="D337" s="57">
        <v>6937835.4500000002</v>
      </c>
      <c r="E337" s="57">
        <v>6937835.4500000002</v>
      </c>
      <c r="F337" s="57">
        <v>309016.10000000003</v>
      </c>
      <c r="G337" s="57">
        <v>3359498.63</v>
      </c>
      <c r="H337" s="57">
        <v>0</v>
      </c>
      <c r="I337" s="57">
        <f t="shared" ref="I337:I343" si="45">SUM(G337:H337)</f>
        <v>3359498.63</v>
      </c>
      <c r="J337" s="57">
        <f t="shared" ref="J337:J343" si="46">E337-I337</f>
        <v>3578336.8200000003</v>
      </c>
      <c r="K337" s="58">
        <f t="shared" ref="K337:K343" si="47">IF(E337=0,"NA",J337/E337)</f>
        <v>0.51577135920685468</v>
      </c>
      <c r="L337" s="58">
        <f t="shared" ref="L337:L343" si="48">IF(E337=0,"NA",(  ( F337 - (E337/$L$6)) / (E337/$L$6)))</f>
        <v>-0.9554592924223938</v>
      </c>
      <c r="M337" s="58">
        <f t="shared" ref="M337:M343" si="49">IF(E337=0,"NA",(  ( G337 - ($M$6*(E337/12))) / ($M$6*(E337/12))))</f>
        <v>-0.51577135920685468</v>
      </c>
      <c r="R337" s="54"/>
      <c r="S337" s="54"/>
      <c r="T337" s="54"/>
      <c r="U337" s="54"/>
      <c r="V337" s="54"/>
    </row>
    <row r="338" spans="2:22" s="51" customFormat="1" x14ac:dyDescent="0.2">
      <c r="B338" s="51" t="s">
        <v>133</v>
      </c>
      <c r="C338" s="51" t="s">
        <v>134</v>
      </c>
      <c r="D338" s="57">
        <v>3848310.92</v>
      </c>
      <c r="E338" s="57">
        <v>3848310.92</v>
      </c>
      <c r="F338" s="57">
        <v>311978.90999999997</v>
      </c>
      <c r="G338" s="57">
        <v>3593210.37</v>
      </c>
      <c r="H338" s="57">
        <v>1164</v>
      </c>
      <c r="I338" s="57">
        <f t="shared" si="45"/>
        <v>3594374.37</v>
      </c>
      <c r="J338" s="57">
        <f t="shared" si="46"/>
        <v>253936.54999999981</v>
      </c>
      <c r="K338" s="58">
        <f t="shared" si="47"/>
        <v>6.5986495186828573E-2</v>
      </c>
      <c r="L338" s="58">
        <f t="shared" si="48"/>
        <v>-0.91893095010109005</v>
      </c>
      <c r="M338" s="58">
        <f t="shared" si="49"/>
        <v>-6.6288965549592294E-2</v>
      </c>
      <c r="R338" s="54"/>
      <c r="S338" s="54"/>
      <c r="T338" s="54"/>
      <c r="U338" s="54"/>
      <c r="V338" s="54"/>
    </row>
    <row r="339" spans="2:22" s="51" customFormat="1" x14ac:dyDescent="0.2">
      <c r="B339" s="51" t="s">
        <v>135</v>
      </c>
      <c r="C339" s="51" t="s">
        <v>136</v>
      </c>
      <c r="D339" s="57">
        <v>881020</v>
      </c>
      <c r="E339" s="57">
        <v>881020</v>
      </c>
      <c r="F339" s="57">
        <v>165013.54999999999</v>
      </c>
      <c r="G339" s="57">
        <v>2948350.68</v>
      </c>
      <c r="H339" s="57">
        <v>0</v>
      </c>
      <c r="I339" s="57">
        <f t="shared" si="45"/>
        <v>2948350.68</v>
      </c>
      <c r="J339" s="57">
        <f t="shared" si="46"/>
        <v>-2067330.6800000002</v>
      </c>
      <c r="K339" s="58">
        <f t="shared" si="47"/>
        <v>-2.3465195795782163</v>
      </c>
      <c r="L339" s="58">
        <f t="shared" si="48"/>
        <v>-0.81270169803182668</v>
      </c>
      <c r="M339" s="58">
        <f t="shared" si="49"/>
        <v>2.3465195795782163</v>
      </c>
      <c r="R339" s="54"/>
      <c r="S339" s="54"/>
      <c r="T339" s="54"/>
      <c r="U339" s="54"/>
      <c r="V339" s="54"/>
    </row>
    <row r="340" spans="2:22" s="51" customFormat="1" x14ac:dyDescent="0.2">
      <c r="B340" s="51" t="s">
        <v>141</v>
      </c>
      <c r="C340" s="51" t="s">
        <v>142</v>
      </c>
      <c r="D340" s="57">
        <v>11044593</v>
      </c>
      <c r="E340" s="57">
        <v>11044593</v>
      </c>
      <c r="F340" s="57">
        <v>694124.91</v>
      </c>
      <c r="G340" s="57">
        <v>8276555.7599999988</v>
      </c>
      <c r="H340" s="57">
        <v>0</v>
      </c>
      <c r="I340" s="57">
        <f t="shared" si="45"/>
        <v>8276555.7599999988</v>
      </c>
      <c r="J340" s="57">
        <f t="shared" si="46"/>
        <v>2768037.2400000012</v>
      </c>
      <c r="K340" s="58">
        <f t="shared" si="47"/>
        <v>0.25062374321987246</v>
      </c>
      <c r="L340" s="58">
        <f t="shared" si="48"/>
        <v>-0.93715251345160477</v>
      </c>
      <c r="M340" s="58">
        <f t="shared" si="49"/>
        <v>-0.25062374321987246</v>
      </c>
      <c r="R340" s="54"/>
      <c r="S340" s="54"/>
      <c r="T340" s="54"/>
      <c r="U340" s="54"/>
      <c r="V340" s="54"/>
    </row>
    <row r="341" spans="2:22" s="51" customFormat="1" x14ac:dyDescent="0.2">
      <c r="B341" s="51" t="s">
        <v>143</v>
      </c>
      <c r="C341" s="51" t="s">
        <v>144</v>
      </c>
      <c r="D341" s="57">
        <v>6216484.5300000003</v>
      </c>
      <c r="E341" s="57">
        <v>6216484.5300000003</v>
      </c>
      <c r="F341" s="57">
        <v>399678.0799999999</v>
      </c>
      <c r="G341" s="57">
        <v>4631772.4500000011</v>
      </c>
      <c r="H341" s="57">
        <v>0</v>
      </c>
      <c r="I341" s="57">
        <f t="shared" si="45"/>
        <v>4631772.4500000011</v>
      </c>
      <c r="J341" s="57">
        <f t="shared" si="46"/>
        <v>1584712.0799999991</v>
      </c>
      <c r="K341" s="58">
        <f t="shared" si="47"/>
        <v>0.25492094001881144</v>
      </c>
      <c r="L341" s="58">
        <f t="shared" si="48"/>
        <v>-0.93570673616716937</v>
      </c>
      <c r="M341" s="58">
        <f t="shared" si="49"/>
        <v>-0.25492094001881144</v>
      </c>
      <c r="R341" s="54"/>
      <c r="S341" s="54"/>
      <c r="T341" s="54"/>
      <c r="U341" s="54"/>
      <c r="V341" s="54"/>
    </row>
    <row r="342" spans="2:22" s="51" customFormat="1" x14ac:dyDescent="0.2">
      <c r="B342" s="51" t="s">
        <v>145</v>
      </c>
      <c r="C342" s="51" t="s">
        <v>146</v>
      </c>
      <c r="D342" s="57">
        <v>12000</v>
      </c>
      <c r="E342" s="57">
        <v>12000</v>
      </c>
      <c r="F342" s="57">
        <v>0</v>
      </c>
      <c r="G342" s="57">
        <v>0</v>
      </c>
      <c r="H342" s="57">
        <v>0</v>
      </c>
      <c r="I342" s="57">
        <f t="shared" si="45"/>
        <v>0</v>
      </c>
      <c r="J342" s="57">
        <f t="shared" si="46"/>
        <v>12000</v>
      </c>
      <c r="K342" s="58">
        <f t="shared" si="47"/>
        <v>1</v>
      </c>
      <c r="L342" s="58">
        <f t="shared" si="48"/>
        <v>-1</v>
      </c>
      <c r="M342" s="58">
        <f t="shared" si="49"/>
        <v>-1</v>
      </c>
      <c r="R342" s="54"/>
      <c r="S342" s="54"/>
      <c r="T342" s="54"/>
      <c r="U342" s="54"/>
      <c r="V342" s="54"/>
    </row>
    <row r="343" spans="2:22" s="51" customFormat="1" x14ac:dyDescent="0.2">
      <c r="B343" s="51" t="s">
        <v>261</v>
      </c>
      <c r="C343" s="51" t="s">
        <v>262</v>
      </c>
      <c r="D343" s="57">
        <v>2250000</v>
      </c>
      <c r="E343" s="57">
        <v>2250000</v>
      </c>
      <c r="F343" s="57">
        <v>0</v>
      </c>
      <c r="G343" s="57">
        <v>0</v>
      </c>
      <c r="H343" s="57">
        <v>0</v>
      </c>
      <c r="I343" s="57">
        <f t="shared" si="45"/>
        <v>0</v>
      </c>
      <c r="J343" s="57">
        <f t="shared" si="46"/>
        <v>2250000</v>
      </c>
      <c r="K343" s="58">
        <f t="shared" si="47"/>
        <v>1</v>
      </c>
      <c r="L343" s="58">
        <f t="shared" si="48"/>
        <v>-1</v>
      </c>
      <c r="M343" s="58">
        <f t="shared" si="49"/>
        <v>-1</v>
      </c>
      <c r="R343" s="54"/>
      <c r="S343" s="54"/>
      <c r="T343" s="54"/>
      <c r="U343" s="54"/>
      <c r="V343" s="54"/>
    </row>
    <row r="344" spans="2:22" s="51" customFormat="1" x14ac:dyDescent="0.2">
      <c r="B344" s="51" t="s">
        <v>155</v>
      </c>
      <c r="C344" s="51" t="s">
        <v>156</v>
      </c>
      <c r="D344" s="57">
        <v>2561235.2799999998</v>
      </c>
      <c r="E344" s="57">
        <v>2561235.2799999998</v>
      </c>
      <c r="F344" s="57">
        <v>231149.36000000004</v>
      </c>
      <c r="G344" s="57">
        <v>2733119.8299999996</v>
      </c>
      <c r="H344" s="57">
        <v>0</v>
      </c>
      <c r="I344" s="57">
        <f t="shared" ref="I344:I508" si="50">SUM(G344:H344)</f>
        <v>2733119.8299999996</v>
      </c>
      <c r="J344" s="57">
        <f t="shared" ref="J344:J508" si="51">E344-I344</f>
        <v>-171884.54999999981</v>
      </c>
      <c r="K344" s="58">
        <f t="shared" ref="K344:K508" si="52">IF(E344=0,"NA",J344/E344)</f>
        <v>-6.711001966207486E-2</v>
      </c>
      <c r="L344" s="58">
        <f t="shared" ref="L344:L508" si="53">IF(E344=0,"NA",(  ( F344 - (E344/$L$6)) / (E344/$L$6)))</f>
        <v>-0.90975082929515172</v>
      </c>
      <c r="M344" s="58">
        <f t="shared" ref="M344:M508" si="54">IF(E344=0,"NA",(  ( G344 - ($M$6*(E344/12))) / ($M$6*(E344/12))))</f>
        <v>6.711001966207486E-2</v>
      </c>
      <c r="R344" s="54"/>
      <c r="S344" s="54"/>
      <c r="T344" s="54"/>
      <c r="U344" s="54"/>
      <c r="V344" s="54"/>
    </row>
    <row r="345" spans="2:22" s="51" customFormat="1" x14ac:dyDescent="0.2">
      <c r="B345" s="51" t="s">
        <v>157</v>
      </c>
      <c r="C345" s="51" t="s">
        <v>158</v>
      </c>
      <c r="D345" s="57">
        <v>1867500</v>
      </c>
      <c r="E345" s="57">
        <v>3012031.0300000003</v>
      </c>
      <c r="F345" s="57">
        <v>976149.20000000007</v>
      </c>
      <c r="G345" s="57">
        <v>1189585.8699999999</v>
      </c>
      <c r="H345" s="57">
        <v>613185.06999999995</v>
      </c>
      <c r="I345" s="57">
        <f t="shared" si="50"/>
        <v>1802770.94</v>
      </c>
      <c r="J345" s="57">
        <f t="shared" si="51"/>
        <v>1209260.0900000003</v>
      </c>
      <c r="K345" s="58">
        <f t="shared" si="52"/>
        <v>0.40147663750993967</v>
      </c>
      <c r="L345" s="58">
        <f t="shared" si="53"/>
        <v>-0.67591661895993149</v>
      </c>
      <c r="M345" s="58">
        <f t="shared" si="54"/>
        <v>-0.60505524074896411</v>
      </c>
      <c r="R345" s="54"/>
      <c r="S345" s="54"/>
      <c r="T345" s="54"/>
      <c r="U345" s="54"/>
      <c r="V345" s="54"/>
    </row>
    <row r="346" spans="2:22" s="51" customFormat="1" x14ac:dyDescent="0.2">
      <c r="B346" s="51" t="s">
        <v>312</v>
      </c>
      <c r="C346" s="51" t="s">
        <v>313</v>
      </c>
      <c r="D346" s="57">
        <v>0</v>
      </c>
      <c r="E346" s="57">
        <v>0</v>
      </c>
      <c r="F346" s="57">
        <v>0</v>
      </c>
      <c r="G346" s="57">
        <v>0</v>
      </c>
      <c r="H346" s="57">
        <v>0</v>
      </c>
      <c r="I346" s="57">
        <f t="shared" si="50"/>
        <v>0</v>
      </c>
      <c r="J346" s="57">
        <f t="shared" si="51"/>
        <v>0</v>
      </c>
      <c r="K346" s="58" t="str">
        <f t="shared" si="52"/>
        <v>NA</v>
      </c>
      <c r="L346" s="58" t="str">
        <f t="shared" si="53"/>
        <v>NA</v>
      </c>
      <c r="M346" s="58" t="str">
        <f t="shared" si="54"/>
        <v>NA</v>
      </c>
      <c r="R346" s="54"/>
      <c r="S346" s="54"/>
      <c r="T346" s="54"/>
      <c r="U346" s="54"/>
      <c r="V346" s="54"/>
    </row>
    <row r="347" spans="2:22" s="51" customFormat="1" x14ac:dyDescent="0.2">
      <c r="B347" s="51" t="s">
        <v>314</v>
      </c>
      <c r="C347" s="51" t="s">
        <v>315</v>
      </c>
      <c r="D347" s="57">
        <v>50000</v>
      </c>
      <c r="E347" s="57">
        <v>50000</v>
      </c>
      <c r="F347" s="57">
        <v>0</v>
      </c>
      <c r="G347" s="57">
        <v>0</v>
      </c>
      <c r="H347" s="57">
        <v>0</v>
      </c>
      <c r="I347" s="57">
        <f t="shared" si="50"/>
        <v>0</v>
      </c>
      <c r="J347" s="57">
        <f t="shared" si="51"/>
        <v>50000</v>
      </c>
      <c r="K347" s="58">
        <f t="shared" si="52"/>
        <v>1</v>
      </c>
      <c r="L347" s="58">
        <f t="shared" si="53"/>
        <v>-1</v>
      </c>
      <c r="M347" s="58">
        <f t="shared" si="54"/>
        <v>-1</v>
      </c>
      <c r="R347" s="54"/>
      <c r="S347" s="54"/>
      <c r="T347" s="54"/>
      <c r="U347" s="54"/>
      <c r="V347" s="54"/>
    </row>
    <row r="348" spans="2:22" s="51" customFormat="1" x14ac:dyDescent="0.2">
      <c r="B348" s="51" t="s">
        <v>316</v>
      </c>
      <c r="C348" s="51" t="s">
        <v>317</v>
      </c>
      <c r="D348" s="57">
        <v>450000</v>
      </c>
      <c r="E348" s="57">
        <v>450000</v>
      </c>
      <c r="F348" s="57">
        <v>0</v>
      </c>
      <c r="G348" s="57">
        <v>0</v>
      </c>
      <c r="H348" s="57">
        <v>0</v>
      </c>
      <c r="I348" s="57">
        <f t="shared" si="50"/>
        <v>0</v>
      </c>
      <c r="J348" s="57">
        <f t="shared" si="51"/>
        <v>450000</v>
      </c>
      <c r="K348" s="58">
        <f t="shared" si="52"/>
        <v>1</v>
      </c>
      <c r="L348" s="58">
        <f t="shared" si="53"/>
        <v>-1</v>
      </c>
      <c r="M348" s="58">
        <f t="shared" si="54"/>
        <v>-1</v>
      </c>
      <c r="R348" s="54"/>
      <c r="S348" s="54"/>
      <c r="T348" s="54"/>
      <c r="U348" s="54"/>
      <c r="V348" s="54"/>
    </row>
    <row r="349" spans="2:22" s="51" customFormat="1" x14ac:dyDescent="0.2">
      <c r="B349" s="51" t="s">
        <v>318</v>
      </c>
      <c r="C349" s="51" t="s">
        <v>319</v>
      </c>
      <c r="D349" s="57">
        <v>0</v>
      </c>
      <c r="E349" s="57">
        <v>0</v>
      </c>
      <c r="F349" s="57">
        <v>0</v>
      </c>
      <c r="G349" s="57">
        <v>0</v>
      </c>
      <c r="H349" s="57">
        <v>0</v>
      </c>
      <c r="I349" s="57">
        <f t="shared" si="50"/>
        <v>0</v>
      </c>
      <c r="J349" s="57">
        <f t="shared" si="51"/>
        <v>0</v>
      </c>
      <c r="K349" s="58" t="str">
        <f t="shared" si="52"/>
        <v>NA</v>
      </c>
      <c r="L349" s="58" t="str">
        <f t="shared" si="53"/>
        <v>NA</v>
      </c>
      <c r="M349" s="58" t="str">
        <f t="shared" si="54"/>
        <v>NA</v>
      </c>
      <c r="R349" s="54"/>
      <c r="S349" s="54"/>
      <c r="T349" s="54"/>
      <c r="U349" s="54"/>
      <c r="V349" s="54"/>
    </row>
    <row r="350" spans="2:22" s="51" customFormat="1" x14ac:dyDescent="0.2">
      <c r="B350" s="51" t="s">
        <v>320</v>
      </c>
      <c r="C350" s="51" t="s">
        <v>321</v>
      </c>
      <c r="D350" s="57">
        <v>0</v>
      </c>
      <c r="E350" s="57">
        <v>0</v>
      </c>
      <c r="F350" s="57">
        <v>0</v>
      </c>
      <c r="G350" s="57">
        <v>0</v>
      </c>
      <c r="H350" s="57">
        <v>0</v>
      </c>
      <c r="I350" s="57">
        <f t="shared" si="50"/>
        <v>0</v>
      </c>
      <c r="J350" s="57">
        <f t="shared" si="51"/>
        <v>0</v>
      </c>
      <c r="K350" s="58" t="str">
        <f t="shared" si="52"/>
        <v>NA</v>
      </c>
      <c r="L350" s="58" t="str">
        <f t="shared" si="53"/>
        <v>NA</v>
      </c>
      <c r="M350" s="58" t="str">
        <f t="shared" si="54"/>
        <v>NA</v>
      </c>
      <c r="R350" s="54"/>
      <c r="S350" s="54"/>
      <c r="T350" s="54"/>
      <c r="U350" s="54"/>
      <c r="V350" s="54"/>
    </row>
    <row r="351" spans="2:22" s="51" customFormat="1" x14ac:dyDescent="0.2">
      <c r="B351" s="51" t="s">
        <v>322</v>
      </c>
      <c r="C351" s="51" t="s">
        <v>323</v>
      </c>
      <c r="D351" s="57">
        <v>0</v>
      </c>
      <c r="E351" s="57">
        <v>0</v>
      </c>
      <c r="F351" s="57">
        <v>0</v>
      </c>
      <c r="G351" s="57">
        <v>0</v>
      </c>
      <c r="H351" s="57">
        <v>0</v>
      </c>
      <c r="I351" s="57">
        <f t="shared" si="50"/>
        <v>0</v>
      </c>
      <c r="J351" s="57">
        <f t="shared" si="51"/>
        <v>0</v>
      </c>
      <c r="K351" s="58" t="str">
        <f t="shared" si="52"/>
        <v>NA</v>
      </c>
      <c r="L351" s="58" t="str">
        <f t="shared" si="53"/>
        <v>NA</v>
      </c>
      <c r="M351" s="58" t="str">
        <f t="shared" si="54"/>
        <v>NA</v>
      </c>
      <c r="R351" s="54"/>
      <c r="S351" s="54"/>
      <c r="T351" s="54"/>
      <c r="U351" s="54"/>
      <c r="V351" s="54"/>
    </row>
    <row r="352" spans="2:22" s="51" customFormat="1" x14ac:dyDescent="0.2">
      <c r="B352" s="51" t="s">
        <v>324</v>
      </c>
      <c r="C352" s="51" t="s">
        <v>325</v>
      </c>
      <c r="D352" s="57">
        <v>6000000</v>
      </c>
      <c r="E352" s="57">
        <v>10060000</v>
      </c>
      <c r="F352" s="57">
        <v>1349040.86</v>
      </c>
      <c r="G352" s="57">
        <v>9402829.7799999993</v>
      </c>
      <c r="H352" s="57">
        <v>585269.64</v>
      </c>
      <c r="I352" s="57">
        <f t="shared" si="50"/>
        <v>9988099.4199999999</v>
      </c>
      <c r="J352" s="57">
        <f t="shared" si="51"/>
        <v>71900.580000000075</v>
      </c>
      <c r="K352" s="58">
        <f t="shared" si="52"/>
        <v>7.1471749502982178E-3</v>
      </c>
      <c r="L352" s="58">
        <f t="shared" si="53"/>
        <v>-0.86590051093439369</v>
      </c>
      <c r="M352" s="58">
        <f t="shared" si="54"/>
        <v>-6.5325071570576612E-2</v>
      </c>
      <c r="R352" s="54"/>
      <c r="S352" s="54"/>
      <c r="T352" s="54"/>
      <c r="U352" s="54"/>
      <c r="V352" s="54"/>
    </row>
    <row r="353" spans="2:22" s="51" customFormat="1" x14ac:dyDescent="0.2">
      <c r="B353" s="51" t="s">
        <v>326</v>
      </c>
      <c r="C353" s="51" t="s">
        <v>327</v>
      </c>
      <c r="D353" s="57">
        <v>1500000</v>
      </c>
      <c r="E353" s="57">
        <v>825000</v>
      </c>
      <c r="F353" s="57">
        <v>107202.14</v>
      </c>
      <c r="G353" s="57">
        <v>352611.46</v>
      </c>
      <c r="H353" s="57">
        <v>193257.38</v>
      </c>
      <c r="I353" s="57">
        <f t="shared" si="50"/>
        <v>545868.84000000008</v>
      </c>
      <c r="J353" s="57">
        <f t="shared" si="51"/>
        <v>279131.15999999992</v>
      </c>
      <c r="K353" s="58">
        <f t="shared" si="52"/>
        <v>0.33834079999999989</v>
      </c>
      <c r="L353" s="58">
        <f t="shared" si="53"/>
        <v>-0.87005801212121214</v>
      </c>
      <c r="M353" s="58">
        <f t="shared" si="54"/>
        <v>-0.57259216969696969</v>
      </c>
      <c r="R353" s="54"/>
      <c r="S353" s="54"/>
      <c r="T353" s="54"/>
      <c r="U353" s="54"/>
      <c r="V353" s="54"/>
    </row>
    <row r="354" spans="2:22" s="51" customFormat="1" x14ac:dyDescent="0.2">
      <c r="B354" s="51" t="s">
        <v>328</v>
      </c>
      <c r="C354" s="51" t="s">
        <v>329</v>
      </c>
      <c r="D354" s="57">
        <v>1600000</v>
      </c>
      <c r="E354" s="57">
        <v>600000</v>
      </c>
      <c r="F354" s="57">
        <v>0</v>
      </c>
      <c r="G354" s="57">
        <v>0</v>
      </c>
      <c r="H354" s="57">
        <v>0</v>
      </c>
      <c r="I354" s="57">
        <f t="shared" si="50"/>
        <v>0</v>
      </c>
      <c r="J354" s="57">
        <f t="shared" si="51"/>
        <v>600000</v>
      </c>
      <c r="K354" s="58">
        <f t="shared" si="52"/>
        <v>1</v>
      </c>
      <c r="L354" s="58">
        <f t="shared" si="53"/>
        <v>-1</v>
      </c>
      <c r="M354" s="58">
        <f t="shared" si="54"/>
        <v>-1</v>
      </c>
      <c r="R354" s="54"/>
      <c r="S354" s="54"/>
      <c r="T354" s="54"/>
      <c r="U354" s="54"/>
      <c r="V354" s="54"/>
    </row>
    <row r="355" spans="2:22" s="51" customFormat="1" x14ac:dyDescent="0.2">
      <c r="B355" s="51" t="s">
        <v>165</v>
      </c>
      <c r="C355" s="51" t="s">
        <v>166</v>
      </c>
      <c r="D355" s="57">
        <v>9050000</v>
      </c>
      <c r="E355" s="57">
        <v>12407250</v>
      </c>
      <c r="F355" s="57">
        <v>1373145.56</v>
      </c>
      <c r="G355" s="57">
        <v>8856490.4600000009</v>
      </c>
      <c r="H355" s="57">
        <v>2789924.7899999996</v>
      </c>
      <c r="I355" s="57">
        <f t="shared" si="50"/>
        <v>11646415.25</v>
      </c>
      <c r="J355" s="57">
        <f t="shared" si="51"/>
        <v>760834.75</v>
      </c>
      <c r="K355" s="58">
        <f t="shared" si="52"/>
        <v>6.132178766447037E-2</v>
      </c>
      <c r="L355" s="58">
        <f t="shared" si="53"/>
        <v>-0.88932716274758705</v>
      </c>
      <c r="M355" s="58">
        <f t="shared" si="54"/>
        <v>-0.28618425033750422</v>
      </c>
      <c r="R355" s="54"/>
      <c r="S355" s="54"/>
      <c r="T355" s="54"/>
      <c r="U355" s="54"/>
      <c r="V355" s="54"/>
    </row>
    <row r="356" spans="2:22" s="51" customFormat="1" x14ac:dyDescent="0.2">
      <c r="B356" s="51" t="s">
        <v>330</v>
      </c>
      <c r="C356" s="51" t="s">
        <v>331</v>
      </c>
      <c r="D356" s="57">
        <v>300000</v>
      </c>
      <c r="E356" s="57">
        <v>380000</v>
      </c>
      <c r="F356" s="57">
        <v>35674.31</v>
      </c>
      <c r="G356" s="57">
        <v>334447.26</v>
      </c>
      <c r="H356" s="57">
        <v>9945.5</v>
      </c>
      <c r="I356" s="57">
        <f t="shared" si="50"/>
        <v>344392.76</v>
      </c>
      <c r="J356" s="57">
        <f t="shared" si="51"/>
        <v>35607.239999999991</v>
      </c>
      <c r="K356" s="58">
        <f t="shared" si="52"/>
        <v>9.3703263157894706E-2</v>
      </c>
      <c r="L356" s="58">
        <f t="shared" si="53"/>
        <v>-0.9061202368421053</v>
      </c>
      <c r="M356" s="58">
        <f t="shared" si="54"/>
        <v>-0.11987563157894734</v>
      </c>
      <c r="R356" s="54"/>
      <c r="S356" s="54"/>
      <c r="T356" s="54"/>
      <c r="U356" s="54"/>
      <c r="V356" s="54"/>
    </row>
    <row r="357" spans="2:22" s="51" customFormat="1" x14ac:dyDescent="0.2">
      <c r="B357" s="51" t="s">
        <v>332</v>
      </c>
      <c r="C357" s="51" t="s">
        <v>333</v>
      </c>
      <c r="D357" s="57">
        <v>300000</v>
      </c>
      <c r="E357" s="57">
        <v>410000</v>
      </c>
      <c r="F357" s="57">
        <v>25951.64</v>
      </c>
      <c r="G357" s="57">
        <v>358428.31</v>
      </c>
      <c r="H357" s="57">
        <v>17303.939999999999</v>
      </c>
      <c r="I357" s="57">
        <f t="shared" si="50"/>
        <v>375732.25</v>
      </c>
      <c r="J357" s="57">
        <f t="shared" si="51"/>
        <v>34267.75</v>
      </c>
      <c r="K357" s="58">
        <f t="shared" si="52"/>
        <v>8.357987804878049E-2</v>
      </c>
      <c r="L357" s="58">
        <f t="shared" si="53"/>
        <v>-0.93670331707317067</v>
      </c>
      <c r="M357" s="58">
        <f t="shared" si="54"/>
        <v>-0.12578460975609757</v>
      </c>
      <c r="R357" s="54"/>
      <c r="S357" s="54"/>
      <c r="T357" s="54"/>
      <c r="U357" s="54"/>
      <c r="V357" s="54"/>
    </row>
    <row r="358" spans="2:22" s="51" customFormat="1" x14ac:dyDescent="0.2">
      <c r="B358" s="51" t="s">
        <v>334</v>
      </c>
      <c r="C358" s="51" t="s">
        <v>335</v>
      </c>
      <c r="D358" s="57">
        <v>300000</v>
      </c>
      <c r="E358" s="57">
        <v>300000</v>
      </c>
      <c r="F358" s="57">
        <v>83968.57</v>
      </c>
      <c r="G358" s="57">
        <v>276478.99</v>
      </c>
      <c r="H358" s="57">
        <v>23153</v>
      </c>
      <c r="I358" s="57">
        <f t="shared" si="50"/>
        <v>299631.99</v>
      </c>
      <c r="J358" s="57">
        <f t="shared" si="51"/>
        <v>368.01000000000931</v>
      </c>
      <c r="K358" s="58">
        <f t="shared" si="52"/>
        <v>1.2267000000000311E-3</v>
      </c>
      <c r="L358" s="58">
        <f t="shared" si="53"/>
        <v>-0.72010476666666667</v>
      </c>
      <c r="M358" s="58">
        <f t="shared" si="54"/>
        <v>-7.8403366666666696E-2</v>
      </c>
      <c r="R358" s="54"/>
      <c r="S358" s="54"/>
      <c r="T358" s="54"/>
      <c r="U358" s="54"/>
      <c r="V358" s="54"/>
    </row>
    <row r="359" spans="2:22" s="51" customFormat="1" x14ac:dyDescent="0.2">
      <c r="B359" s="51" t="s">
        <v>336</v>
      </c>
      <c r="C359" s="51" t="s">
        <v>337</v>
      </c>
      <c r="D359" s="57">
        <v>300000</v>
      </c>
      <c r="E359" s="57">
        <v>300000</v>
      </c>
      <c r="F359" s="57">
        <v>4953.2299999999996</v>
      </c>
      <c r="G359" s="57">
        <v>252158.26</v>
      </c>
      <c r="H359" s="57">
        <v>47284</v>
      </c>
      <c r="I359" s="57">
        <f t="shared" si="50"/>
        <v>299442.26</v>
      </c>
      <c r="J359" s="57">
        <f t="shared" si="51"/>
        <v>557.73999999999069</v>
      </c>
      <c r="K359" s="58">
        <f t="shared" si="52"/>
        <v>1.8591333333333024E-3</v>
      </c>
      <c r="L359" s="58">
        <f t="shared" si="53"/>
        <v>-0.98348923333333338</v>
      </c>
      <c r="M359" s="58">
        <f t="shared" si="54"/>
        <v>-0.15947246666666665</v>
      </c>
      <c r="R359" s="54"/>
      <c r="S359" s="54"/>
      <c r="T359" s="54"/>
      <c r="U359" s="54"/>
      <c r="V359" s="54"/>
    </row>
    <row r="360" spans="2:22" s="51" customFormat="1" x14ac:dyDescent="0.2">
      <c r="B360" s="51" t="s">
        <v>338</v>
      </c>
      <c r="C360" s="51" t="s">
        <v>339</v>
      </c>
      <c r="D360" s="57">
        <v>300000</v>
      </c>
      <c r="E360" s="57">
        <v>220000</v>
      </c>
      <c r="F360" s="57">
        <v>18469.05</v>
      </c>
      <c r="G360" s="57">
        <v>144846.71</v>
      </c>
      <c r="H360" s="57">
        <v>14304.42</v>
      </c>
      <c r="I360" s="57">
        <f t="shared" si="50"/>
        <v>159151.13</v>
      </c>
      <c r="J360" s="57">
        <f t="shared" si="51"/>
        <v>60848.869999999995</v>
      </c>
      <c r="K360" s="58">
        <f t="shared" si="52"/>
        <v>0.27658577272727269</v>
      </c>
      <c r="L360" s="58">
        <f t="shared" si="53"/>
        <v>-0.91604977272727273</v>
      </c>
      <c r="M360" s="58">
        <f t="shared" si="54"/>
        <v>-0.34160586363636369</v>
      </c>
      <c r="R360" s="54"/>
      <c r="S360" s="54"/>
      <c r="T360" s="54"/>
      <c r="U360" s="54"/>
      <c r="V360" s="54"/>
    </row>
    <row r="361" spans="2:22" s="51" customFormat="1" x14ac:dyDescent="0.2">
      <c r="B361" s="51" t="s">
        <v>340</v>
      </c>
      <c r="C361" s="51" t="s">
        <v>341</v>
      </c>
      <c r="D361" s="57">
        <v>300000</v>
      </c>
      <c r="E361" s="57">
        <v>300000</v>
      </c>
      <c r="F361" s="57">
        <v>27609.63</v>
      </c>
      <c r="G361" s="57">
        <v>263909.15000000002</v>
      </c>
      <c r="H361" s="57">
        <v>17887.5</v>
      </c>
      <c r="I361" s="57">
        <f t="shared" si="50"/>
        <v>281796.65000000002</v>
      </c>
      <c r="J361" s="57">
        <f t="shared" si="51"/>
        <v>18203.349999999977</v>
      </c>
      <c r="K361" s="58">
        <f t="shared" si="52"/>
        <v>6.0677833333333257E-2</v>
      </c>
      <c r="L361" s="58">
        <f t="shared" si="53"/>
        <v>-0.90796789999999994</v>
      </c>
      <c r="M361" s="58">
        <f t="shared" si="54"/>
        <v>-0.12030283333333326</v>
      </c>
      <c r="R361" s="54"/>
      <c r="S361" s="54"/>
      <c r="T361" s="54"/>
      <c r="U361" s="54"/>
      <c r="V361" s="54"/>
    </row>
    <row r="362" spans="2:22" s="51" customFormat="1" x14ac:dyDescent="0.2">
      <c r="B362" s="51" t="s">
        <v>342</v>
      </c>
      <c r="C362" s="51" t="s">
        <v>343</v>
      </c>
      <c r="D362" s="57">
        <v>300000</v>
      </c>
      <c r="E362" s="57">
        <v>300000</v>
      </c>
      <c r="F362" s="57">
        <v>59384.19</v>
      </c>
      <c r="G362" s="57">
        <v>275652.44</v>
      </c>
      <c r="H362" s="57">
        <v>23250.57</v>
      </c>
      <c r="I362" s="57">
        <f t="shared" si="50"/>
        <v>298903.01</v>
      </c>
      <c r="J362" s="57">
        <f t="shared" si="51"/>
        <v>1096.9899999999907</v>
      </c>
      <c r="K362" s="58">
        <f t="shared" si="52"/>
        <v>3.6566333333333022E-3</v>
      </c>
      <c r="L362" s="58">
        <f t="shared" si="53"/>
        <v>-0.80205269999999995</v>
      </c>
      <c r="M362" s="58">
        <f t="shared" si="54"/>
        <v>-8.1158533333333324E-2</v>
      </c>
      <c r="R362" s="54"/>
      <c r="S362" s="54"/>
      <c r="T362" s="54"/>
      <c r="U362" s="54"/>
      <c r="V362" s="54"/>
    </row>
    <row r="363" spans="2:22" s="51" customFormat="1" x14ac:dyDescent="0.2">
      <c r="B363" s="51" t="s">
        <v>344</v>
      </c>
      <c r="C363" s="51" t="s">
        <v>345</v>
      </c>
      <c r="D363" s="57">
        <v>2000000</v>
      </c>
      <c r="E363" s="57">
        <v>960000</v>
      </c>
      <c r="F363" s="57">
        <v>0</v>
      </c>
      <c r="G363" s="57">
        <v>0</v>
      </c>
      <c r="H363" s="57">
        <v>0</v>
      </c>
      <c r="I363" s="57">
        <f t="shared" si="50"/>
        <v>0</v>
      </c>
      <c r="J363" s="57">
        <f t="shared" si="51"/>
        <v>960000</v>
      </c>
      <c r="K363" s="58">
        <f t="shared" si="52"/>
        <v>1</v>
      </c>
      <c r="L363" s="58">
        <f t="shared" si="53"/>
        <v>-1</v>
      </c>
      <c r="M363" s="58">
        <f t="shared" si="54"/>
        <v>-1</v>
      </c>
      <c r="R363" s="54"/>
      <c r="S363" s="54"/>
      <c r="T363" s="54"/>
      <c r="U363" s="54"/>
      <c r="V363" s="54"/>
    </row>
    <row r="364" spans="2:22" s="51" customFormat="1" x14ac:dyDescent="0.2">
      <c r="B364" s="51" t="s">
        <v>346</v>
      </c>
      <c r="C364" s="51" t="s">
        <v>347</v>
      </c>
      <c r="D364" s="57">
        <v>22425000</v>
      </c>
      <c r="E364" s="57">
        <v>6285000</v>
      </c>
      <c r="F364" s="57">
        <v>1111022.99</v>
      </c>
      <c r="G364" s="57">
        <v>2040604.1</v>
      </c>
      <c r="H364" s="57">
        <v>2444082.7999999998</v>
      </c>
      <c r="I364" s="57">
        <f t="shared" si="50"/>
        <v>4484686.9000000004</v>
      </c>
      <c r="J364" s="57">
        <f t="shared" si="51"/>
        <v>1800313.0999999996</v>
      </c>
      <c r="K364" s="58">
        <f t="shared" si="52"/>
        <v>0.28644599840891005</v>
      </c>
      <c r="L364" s="58">
        <f t="shared" si="53"/>
        <v>-0.82322625457438336</v>
      </c>
      <c r="M364" s="58">
        <f t="shared" si="54"/>
        <v>-0.67532154335719974</v>
      </c>
      <c r="R364" s="54"/>
      <c r="S364" s="54"/>
      <c r="T364" s="54"/>
      <c r="U364" s="54"/>
      <c r="V364" s="54"/>
    </row>
    <row r="365" spans="2:22" s="51" customFormat="1" x14ac:dyDescent="0.2">
      <c r="B365" s="51" t="s">
        <v>348</v>
      </c>
      <c r="C365" s="51" t="s">
        <v>349</v>
      </c>
      <c r="D365" s="57">
        <v>3500000</v>
      </c>
      <c r="E365" s="57">
        <v>3500000</v>
      </c>
      <c r="F365" s="57">
        <v>14591.15</v>
      </c>
      <c r="G365" s="57">
        <v>2069929.53</v>
      </c>
      <c r="H365" s="57">
        <v>8695.44</v>
      </c>
      <c r="I365" s="57">
        <f t="shared" si="50"/>
        <v>2078624.97</v>
      </c>
      <c r="J365" s="57">
        <f t="shared" si="51"/>
        <v>1421375.03</v>
      </c>
      <c r="K365" s="58">
        <f t="shared" si="52"/>
        <v>0.40610715142857146</v>
      </c>
      <c r="L365" s="58">
        <f t="shared" si="53"/>
        <v>-0.99583110000000008</v>
      </c>
      <c r="M365" s="58">
        <f t="shared" si="54"/>
        <v>-0.40859156285714288</v>
      </c>
      <c r="R365" s="54"/>
      <c r="S365" s="54"/>
      <c r="T365" s="54"/>
      <c r="U365" s="54"/>
      <c r="V365" s="54"/>
    </row>
    <row r="366" spans="2:22" s="51" customFormat="1" x14ac:dyDescent="0.2">
      <c r="B366" s="51" t="s">
        <v>350</v>
      </c>
      <c r="C366" s="51" t="s">
        <v>351</v>
      </c>
      <c r="D366" s="57">
        <v>1250000</v>
      </c>
      <c r="E366" s="57">
        <v>250000</v>
      </c>
      <c r="F366" s="57">
        <v>0</v>
      </c>
      <c r="G366" s="57">
        <v>0</v>
      </c>
      <c r="H366" s="57">
        <v>0</v>
      </c>
      <c r="I366" s="57">
        <f t="shared" si="50"/>
        <v>0</v>
      </c>
      <c r="J366" s="57">
        <f t="shared" si="51"/>
        <v>250000</v>
      </c>
      <c r="K366" s="58">
        <f t="shared" si="52"/>
        <v>1</v>
      </c>
      <c r="L366" s="58">
        <f t="shared" si="53"/>
        <v>-1</v>
      </c>
      <c r="M366" s="58">
        <f t="shared" si="54"/>
        <v>-1</v>
      </c>
      <c r="R366" s="54"/>
      <c r="S366" s="54"/>
      <c r="T366" s="54"/>
      <c r="U366" s="54"/>
      <c r="V366" s="54"/>
    </row>
    <row r="367" spans="2:22" s="51" customFormat="1" x14ac:dyDescent="0.2">
      <c r="B367" s="51" t="s">
        <v>352</v>
      </c>
      <c r="C367" s="51" t="s">
        <v>353</v>
      </c>
      <c r="D367" s="57">
        <v>3500000</v>
      </c>
      <c r="E367" s="57">
        <v>0</v>
      </c>
      <c r="F367" s="57">
        <v>0</v>
      </c>
      <c r="G367" s="57">
        <v>0</v>
      </c>
      <c r="H367" s="57">
        <v>0</v>
      </c>
      <c r="I367" s="57">
        <f t="shared" si="50"/>
        <v>0</v>
      </c>
      <c r="J367" s="57">
        <f t="shared" si="51"/>
        <v>0</v>
      </c>
      <c r="K367" s="58" t="str">
        <f t="shared" si="52"/>
        <v>NA</v>
      </c>
      <c r="L367" s="58" t="str">
        <f t="shared" si="53"/>
        <v>NA</v>
      </c>
      <c r="M367" s="58" t="str">
        <f t="shared" si="54"/>
        <v>NA</v>
      </c>
      <c r="R367" s="54"/>
      <c r="S367" s="54"/>
      <c r="T367" s="54"/>
      <c r="U367" s="54"/>
      <c r="V367" s="54"/>
    </row>
    <row r="368" spans="2:22" s="51" customFormat="1" x14ac:dyDescent="0.2">
      <c r="B368" s="51" t="s">
        <v>354</v>
      </c>
      <c r="C368" s="51" t="s">
        <v>355</v>
      </c>
      <c r="D368" s="57">
        <v>10000000</v>
      </c>
      <c r="E368" s="57">
        <v>5825000</v>
      </c>
      <c r="F368" s="57">
        <v>883587.52</v>
      </c>
      <c r="G368" s="57">
        <v>4344267.5</v>
      </c>
      <c r="H368" s="57">
        <v>1522251.42</v>
      </c>
      <c r="I368" s="57">
        <f t="shared" si="50"/>
        <v>5866518.9199999999</v>
      </c>
      <c r="J368" s="57">
        <f t="shared" si="51"/>
        <v>-41518.919999999925</v>
      </c>
      <c r="K368" s="58">
        <f t="shared" si="52"/>
        <v>-7.1277115879828197E-3</v>
      </c>
      <c r="L368" s="58">
        <f t="shared" si="53"/>
        <v>-0.84831115536480695</v>
      </c>
      <c r="M368" s="58">
        <f t="shared" si="54"/>
        <v>-0.2542030042918455</v>
      </c>
      <c r="R368" s="54"/>
      <c r="S368" s="54"/>
      <c r="T368" s="54"/>
      <c r="U368" s="54"/>
      <c r="V368" s="54"/>
    </row>
    <row r="369" spans="2:22" s="51" customFormat="1" x14ac:dyDescent="0.2">
      <c r="B369" s="51" t="s">
        <v>356</v>
      </c>
      <c r="C369" s="51" t="s">
        <v>357</v>
      </c>
      <c r="D369" s="57">
        <v>0</v>
      </c>
      <c r="E369" s="57">
        <v>0</v>
      </c>
      <c r="F369" s="57">
        <v>0</v>
      </c>
      <c r="G369" s="57">
        <v>0</v>
      </c>
      <c r="H369" s="57">
        <v>0</v>
      </c>
      <c r="I369" s="57">
        <f t="shared" si="50"/>
        <v>0</v>
      </c>
      <c r="J369" s="57">
        <f t="shared" si="51"/>
        <v>0</v>
      </c>
      <c r="K369" s="58" t="str">
        <f t="shared" si="52"/>
        <v>NA</v>
      </c>
      <c r="L369" s="58" t="str">
        <f t="shared" si="53"/>
        <v>NA</v>
      </c>
      <c r="M369" s="58" t="str">
        <f t="shared" si="54"/>
        <v>NA</v>
      </c>
      <c r="R369" s="54"/>
      <c r="S369" s="54"/>
      <c r="T369" s="54"/>
      <c r="U369" s="54"/>
      <c r="V369" s="54"/>
    </row>
    <row r="370" spans="2:22" s="51" customFormat="1" x14ac:dyDescent="0.2">
      <c r="B370" s="51" t="s">
        <v>358</v>
      </c>
      <c r="C370" s="51" t="s">
        <v>359</v>
      </c>
      <c r="D370" s="57">
        <v>0</v>
      </c>
      <c r="E370" s="57">
        <v>0</v>
      </c>
      <c r="F370" s="57">
        <v>0</v>
      </c>
      <c r="G370" s="57">
        <v>0</v>
      </c>
      <c r="H370" s="57">
        <v>0</v>
      </c>
      <c r="I370" s="57">
        <f t="shared" si="50"/>
        <v>0</v>
      </c>
      <c r="J370" s="57">
        <f t="shared" si="51"/>
        <v>0</v>
      </c>
      <c r="K370" s="58" t="str">
        <f t="shared" si="52"/>
        <v>NA</v>
      </c>
      <c r="L370" s="58" t="str">
        <f t="shared" si="53"/>
        <v>NA</v>
      </c>
      <c r="M370" s="58" t="str">
        <f t="shared" si="54"/>
        <v>NA</v>
      </c>
      <c r="R370" s="54"/>
      <c r="S370" s="54"/>
      <c r="T370" s="54"/>
      <c r="U370" s="54"/>
      <c r="V370" s="54"/>
    </row>
    <row r="371" spans="2:22" s="51" customFormat="1" x14ac:dyDescent="0.2">
      <c r="B371" s="51" t="s">
        <v>360</v>
      </c>
      <c r="C371" s="51" t="s">
        <v>361</v>
      </c>
      <c r="D371" s="57">
        <v>500000</v>
      </c>
      <c r="E371" s="57">
        <v>50000</v>
      </c>
      <c r="F371" s="57">
        <v>0</v>
      </c>
      <c r="G371" s="57">
        <v>0</v>
      </c>
      <c r="H371" s="57">
        <v>0</v>
      </c>
      <c r="I371" s="57">
        <f t="shared" si="50"/>
        <v>0</v>
      </c>
      <c r="J371" s="57">
        <f t="shared" si="51"/>
        <v>50000</v>
      </c>
      <c r="K371" s="58">
        <f t="shared" si="52"/>
        <v>1</v>
      </c>
      <c r="L371" s="58">
        <f t="shared" si="53"/>
        <v>-1</v>
      </c>
      <c r="M371" s="58">
        <f t="shared" si="54"/>
        <v>-1</v>
      </c>
      <c r="R371" s="54"/>
      <c r="S371" s="54"/>
      <c r="T371" s="54"/>
      <c r="U371" s="54"/>
      <c r="V371" s="54"/>
    </row>
    <row r="372" spans="2:22" s="51" customFormat="1" x14ac:dyDescent="0.2">
      <c r="B372" s="51" t="s">
        <v>231</v>
      </c>
      <c r="C372" s="51" t="s">
        <v>232</v>
      </c>
      <c r="D372" s="57">
        <v>0</v>
      </c>
      <c r="E372" s="57">
        <v>2000</v>
      </c>
      <c r="F372" s="57">
        <v>0</v>
      </c>
      <c r="G372" s="57">
        <v>709.25</v>
      </c>
      <c r="H372" s="57">
        <v>0</v>
      </c>
      <c r="I372" s="57">
        <f t="shared" si="50"/>
        <v>709.25</v>
      </c>
      <c r="J372" s="57">
        <f t="shared" si="51"/>
        <v>1290.75</v>
      </c>
      <c r="K372" s="58">
        <f t="shared" si="52"/>
        <v>0.64537500000000003</v>
      </c>
      <c r="L372" s="58">
        <f t="shared" si="53"/>
        <v>-1</v>
      </c>
      <c r="M372" s="58">
        <f t="shared" si="54"/>
        <v>-0.64537500000000003</v>
      </c>
      <c r="R372" s="54"/>
      <c r="S372" s="54"/>
      <c r="T372" s="54"/>
      <c r="U372" s="54"/>
      <c r="V372" s="54"/>
    </row>
    <row r="373" spans="2:22" s="51" customFormat="1" x14ac:dyDescent="0.2">
      <c r="B373" s="51" t="s">
        <v>167</v>
      </c>
      <c r="C373" s="51" t="s">
        <v>168</v>
      </c>
      <c r="D373" s="57">
        <v>185300</v>
      </c>
      <c r="E373" s="57">
        <v>269186</v>
      </c>
      <c r="F373" s="57">
        <v>8775</v>
      </c>
      <c r="G373" s="57">
        <v>118986</v>
      </c>
      <c r="H373" s="57">
        <v>0</v>
      </c>
      <c r="I373" s="57">
        <f t="shared" si="50"/>
        <v>118986</v>
      </c>
      <c r="J373" s="57">
        <f t="shared" si="51"/>
        <v>150200</v>
      </c>
      <c r="K373" s="58">
        <f t="shared" si="52"/>
        <v>0.55797849813883338</v>
      </c>
      <c r="L373" s="58">
        <f t="shared" si="53"/>
        <v>-0.96740172222923926</v>
      </c>
      <c r="M373" s="58">
        <f t="shared" si="54"/>
        <v>-0.55797849813883338</v>
      </c>
      <c r="R373" s="54"/>
      <c r="S373" s="54"/>
      <c r="T373" s="54"/>
      <c r="U373" s="54"/>
      <c r="V373" s="54"/>
    </row>
    <row r="374" spans="2:22" s="51" customFormat="1" x14ac:dyDescent="0.2">
      <c r="B374" s="51" t="s">
        <v>169</v>
      </c>
      <c r="C374" s="51" t="s">
        <v>170</v>
      </c>
      <c r="D374" s="57">
        <v>2225000</v>
      </c>
      <c r="E374" s="57">
        <v>2275000</v>
      </c>
      <c r="F374" s="57">
        <v>122127.78</v>
      </c>
      <c r="G374" s="57">
        <v>1651263.41</v>
      </c>
      <c r="H374" s="57">
        <v>533701.76</v>
      </c>
      <c r="I374" s="57">
        <f t="shared" si="50"/>
        <v>2184965.17</v>
      </c>
      <c r="J374" s="57">
        <f t="shared" si="51"/>
        <v>90034.830000000075</v>
      </c>
      <c r="K374" s="58">
        <f t="shared" si="52"/>
        <v>3.957574945054948E-2</v>
      </c>
      <c r="L374" s="58">
        <f t="shared" si="53"/>
        <v>-0.94631745934065947</v>
      </c>
      <c r="M374" s="58">
        <f t="shared" si="54"/>
        <v>-0.27416992967032972</v>
      </c>
      <c r="R374" s="54"/>
      <c r="S374" s="54"/>
      <c r="T374" s="54"/>
      <c r="U374" s="54"/>
      <c r="V374" s="54"/>
    </row>
    <row r="375" spans="2:22" s="51" customFormat="1" x14ac:dyDescent="0.2">
      <c r="B375" s="51" t="s">
        <v>233</v>
      </c>
      <c r="C375" s="51" t="s">
        <v>234</v>
      </c>
      <c r="D375" s="57">
        <v>0</v>
      </c>
      <c r="E375" s="57">
        <v>0</v>
      </c>
      <c r="F375" s="57">
        <v>0</v>
      </c>
      <c r="G375" s="57">
        <v>0</v>
      </c>
      <c r="H375" s="57">
        <v>0</v>
      </c>
      <c r="I375" s="57">
        <f t="shared" si="50"/>
        <v>0</v>
      </c>
      <c r="J375" s="57">
        <f t="shared" si="51"/>
        <v>0</v>
      </c>
      <c r="K375" s="58" t="str">
        <f t="shared" si="52"/>
        <v>NA</v>
      </c>
      <c r="L375" s="58" t="str">
        <f t="shared" si="53"/>
        <v>NA</v>
      </c>
      <c r="M375" s="58" t="str">
        <f t="shared" si="54"/>
        <v>NA</v>
      </c>
      <c r="R375" s="54"/>
      <c r="S375" s="54"/>
      <c r="T375" s="54"/>
      <c r="U375" s="54"/>
      <c r="V375" s="54"/>
    </row>
    <row r="376" spans="2:22" s="51" customFormat="1" x14ac:dyDescent="0.2">
      <c r="B376" s="51" t="s">
        <v>362</v>
      </c>
      <c r="C376" s="51" t="s">
        <v>363</v>
      </c>
      <c r="D376" s="57">
        <v>1593260</v>
      </c>
      <c r="E376" s="57">
        <v>2893260</v>
      </c>
      <c r="F376" s="57">
        <v>4495</v>
      </c>
      <c r="G376" s="57">
        <v>105728.5</v>
      </c>
      <c r="H376" s="57">
        <v>1966234</v>
      </c>
      <c r="I376" s="57">
        <f t="shared" si="50"/>
        <v>2071962.5</v>
      </c>
      <c r="J376" s="57">
        <f t="shared" si="51"/>
        <v>821297.5</v>
      </c>
      <c r="K376" s="58">
        <f t="shared" si="52"/>
        <v>0.2838657777040432</v>
      </c>
      <c r="L376" s="58">
        <f t="shared" si="53"/>
        <v>-0.99844638919419615</v>
      </c>
      <c r="M376" s="58">
        <f t="shared" si="54"/>
        <v>-0.96345696549912552</v>
      </c>
      <c r="R376" s="54"/>
      <c r="S376" s="54"/>
      <c r="T376" s="54"/>
      <c r="U376" s="54"/>
      <c r="V376" s="54"/>
    </row>
    <row r="377" spans="2:22" s="51" customFormat="1" x14ac:dyDescent="0.2">
      <c r="B377" s="51" t="s">
        <v>266</v>
      </c>
      <c r="C377" s="51" t="s">
        <v>267</v>
      </c>
      <c r="D377" s="57">
        <v>2887691.65</v>
      </c>
      <c r="E377" s="57">
        <v>2887691.65</v>
      </c>
      <c r="F377" s="57">
        <v>13448</v>
      </c>
      <c r="G377" s="57">
        <v>2216579.0299999998</v>
      </c>
      <c r="H377" s="57">
        <v>31580</v>
      </c>
      <c r="I377" s="57">
        <f t="shared" si="50"/>
        <v>2248159.0299999998</v>
      </c>
      <c r="J377" s="57">
        <f t="shared" si="51"/>
        <v>639532.62000000011</v>
      </c>
      <c r="K377" s="58">
        <f t="shared" si="52"/>
        <v>0.2214684590717988</v>
      </c>
      <c r="L377" s="58">
        <f t="shared" si="53"/>
        <v>-0.99534299307891827</v>
      </c>
      <c r="M377" s="58">
        <f t="shared" si="54"/>
        <v>-0.23240452975649256</v>
      </c>
      <c r="R377" s="54"/>
      <c r="S377" s="54"/>
      <c r="T377" s="54"/>
      <c r="U377" s="54"/>
      <c r="V377" s="54"/>
    </row>
    <row r="378" spans="2:22" s="51" customFormat="1" x14ac:dyDescent="0.2">
      <c r="B378" s="51" t="s">
        <v>171</v>
      </c>
      <c r="C378" s="51" t="s">
        <v>172</v>
      </c>
      <c r="D378" s="57">
        <v>37800</v>
      </c>
      <c r="E378" s="57">
        <v>36800</v>
      </c>
      <c r="F378" s="57">
        <v>753.45</v>
      </c>
      <c r="G378" s="57">
        <v>34244.58</v>
      </c>
      <c r="H378" s="57">
        <v>186.7</v>
      </c>
      <c r="I378" s="57">
        <f t="shared" si="50"/>
        <v>34431.279999999999</v>
      </c>
      <c r="J378" s="57">
        <f t="shared" si="51"/>
        <v>2368.7200000000012</v>
      </c>
      <c r="K378" s="58">
        <f t="shared" si="52"/>
        <v>6.4367391304347862E-2</v>
      </c>
      <c r="L378" s="58">
        <f t="shared" si="53"/>
        <v>-0.97952581521739135</v>
      </c>
      <c r="M378" s="58">
        <f t="shared" si="54"/>
        <v>-6.9440760869565174E-2</v>
      </c>
      <c r="R378" s="54"/>
      <c r="S378" s="54"/>
      <c r="T378" s="54"/>
      <c r="U378" s="54"/>
      <c r="V378" s="54"/>
    </row>
    <row r="379" spans="2:22" s="51" customFormat="1" x14ac:dyDescent="0.2">
      <c r="B379" s="51" t="s">
        <v>173</v>
      </c>
      <c r="C379" s="51" t="s">
        <v>174</v>
      </c>
      <c r="D379" s="57">
        <v>0</v>
      </c>
      <c r="E379" s="57">
        <v>138000</v>
      </c>
      <c r="F379" s="57">
        <v>23920</v>
      </c>
      <c r="G379" s="57">
        <v>137920</v>
      </c>
      <c r="H379" s="57">
        <v>0</v>
      </c>
      <c r="I379" s="57">
        <f t="shared" si="50"/>
        <v>137920</v>
      </c>
      <c r="J379" s="57">
        <f t="shared" si="51"/>
        <v>80</v>
      </c>
      <c r="K379" s="58">
        <f t="shared" si="52"/>
        <v>5.7971014492753622E-4</v>
      </c>
      <c r="L379" s="58">
        <f t="shared" si="53"/>
        <v>-0.82666666666666666</v>
      </c>
      <c r="M379" s="58">
        <f t="shared" si="54"/>
        <v>-5.7971014492753622E-4</v>
      </c>
      <c r="R379" s="54"/>
      <c r="S379" s="54"/>
      <c r="T379" s="54"/>
      <c r="U379" s="54"/>
      <c r="V379" s="54"/>
    </row>
    <row r="380" spans="2:22" s="51" customFormat="1" x14ac:dyDescent="0.2">
      <c r="B380" s="51" t="s">
        <v>177</v>
      </c>
      <c r="C380" s="51" t="s">
        <v>178</v>
      </c>
      <c r="D380" s="57">
        <v>400000</v>
      </c>
      <c r="E380" s="57">
        <v>370000</v>
      </c>
      <c r="F380" s="57">
        <v>9514.7999999999993</v>
      </c>
      <c r="G380" s="57">
        <v>72882.31</v>
      </c>
      <c r="H380" s="57">
        <v>0</v>
      </c>
      <c r="I380" s="57">
        <f t="shared" si="50"/>
        <v>72882.31</v>
      </c>
      <c r="J380" s="57">
        <f t="shared" si="51"/>
        <v>297117.69</v>
      </c>
      <c r="K380" s="58">
        <f t="shared" si="52"/>
        <v>0.80302078378378383</v>
      </c>
      <c r="L380" s="58">
        <f t="shared" si="53"/>
        <v>-0.97428432432432432</v>
      </c>
      <c r="M380" s="58">
        <f t="shared" si="54"/>
        <v>-0.80302078378378383</v>
      </c>
      <c r="R380" s="54"/>
      <c r="S380" s="54"/>
      <c r="T380" s="54"/>
      <c r="U380" s="54"/>
      <c r="V380" s="54"/>
    </row>
    <row r="381" spans="2:22" s="51" customFormat="1" x14ac:dyDescent="0.2">
      <c r="B381" s="51" t="s">
        <v>179</v>
      </c>
      <c r="C381" s="51" t="s">
        <v>180</v>
      </c>
      <c r="D381" s="57">
        <v>0</v>
      </c>
      <c r="E381" s="57">
        <v>0</v>
      </c>
      <c r="F381" s="57">
        <v>0</v>
      </c>
      <c r="G381" s="57">
        <v>0</v>
      </c>
      <c r="H381" s="57">
        <v>0</v>
      </c>
      <c r="I381" s="57">
        <f t="shared" si="50"/>
        <v>0</v>
      </c>
      <c r="J381" s="57">
        <f t="shared" si="51"/>
        <v>0</v>
      </c>
      <c r="K381" s="58" t="str">
        <f t="shared" si="52"/>
        <v>NA</v>
      </c>
      <c r="L381" s="58" t="str">
        <f t="shared" si="53"/>
        <v>NA</v>
      </c>
      <c r="M381" s="58" t="str">
        <f t="shared" si="54"/>
        <v>NA</v>
      </c>
      <c r="R381" s="54"/>
      <c r="S381" s="54"/>
      <c r="T381" s="54"/>
      <c r="U381" s="54"/>
      <c r="V381" s="54"/>
    </row>
    <row r="382" spans="2:22" s="51" customFormat="1" x14ac:dyDescent="0.2">
      <c r="B382" s="51" t="s">
        <v>181</v>
      </c>
      <c r="C382" s="51" t="s">
        <v>182</v>
      </c>
      <c r="D382" s="57">
        <v>0</v>
      </c>
      <c r="E382" s="57">
        <v>100000</v>
      </c>
      <c r="F382" s="57">
        <v>0</v>
      </c>
      <c r="G382" s="57">
        <v>1935</v>
      </c>
      <c r="H382" s="57">
        <v>0</v>
      </c>
      <c r="I382" s="57">
        <f t="shared" si="50"/>
        <v>1935</v>
      </c>
      <c r="J382" s="57">
        <f t="shared" si="51"/>
        <v>98065</v>
      </c>
      <c r="K382" s="58">
        <f t="shared" si="52"/>
        <v>0.98065000000000002</v>
      </c>
      <c r="L382" s="58">
        <f t="shared" si="53"/>
        <v>-1</v>
      </c>
      <c r="M382" s="58">
        <f t="shared" si="54"/>
        <v>-0.98065000000000002</v>
      </c>
      <c r="R382" s="54"/>
      <c r="S382" s="54"/>
      <c r="T382" s="54"/>
      <c r="U382" s="54"/>
      <c r="V382" s="54"/>
    </row>
    <row r="383" spans="2:22" s="51" customFormat="1" x14ac:dyDescent="0.2">
      <c r="B383" s="51" t="s">
        <v>183</v>
      </c>
      <c r="C383" s="51" t="s">
        <v>184</v>
      </c>
      <c r="D383" s="57">
        <v>3665192.8200000003</v>
      </c>
      <c r="E383" s="57">
        <v>4167992.8200000003</v>
      </c>
      <c r="F383" s="57">
        <v>702995.66</v>
      </c>
      <c r="G383" s="57">
        <v>2307583.44</v>
      </c>
      <c r="H383" s="57">
        <v>747300.29</v>
      </c>
      <c r="I383" s="57">
        <f t="shared" si="50"/>
        <v>3054883.73</v>
      </c>
      <c r="J383" s="57">
        <f t="shared" si="51"/>
        <v>1113109.0900000003</v>
      </c>
      <c r="K383" s="58">
        <f t="shared" si="52"/>
        <v>0.26706118222151837</v>
      </c>
      <c r="L383" s="58">
        <f t="shared" si="53"/>
        <v>-0.83133472384436591</v>
      </c>
      <c r="M383" s="58">
        <f t="shared" si="54"/>
        <v>-0.44635618638133839</v>
      </c>
      <c r="R383" s="54"/>
      <c r="S383" s="54"/>
      <c r="T383" s="54"/>
      <c r="U383" s="54"/>
      <c r="V383" s="54"/>
    </row>
    <row r="384" spans="2:22" s="51" customFormat="1" x14ac:dyDescent="0.2">
      <c r="B384" s="51" t="s">
        <v>185</v>
      </c>
      <c r="C384" s="51" t="s">
        <v>186</v>
      </c>
      <c r="D384" s="57">
        <v>53000</v>
      </c>
      <c r="E384" s="57">
        <v>58200</v>
      </c>
      <c r="F384" s="57">
        <v>12809.92</v>
      </c>
      <c r="G384" s="57">
        <v>22438.37</v>
      </c>
      <c r="H384" s="57">
        <v>1447.59</v>
      </c>
      <c r="I384" s="57">
        <f t="shared" si="50"/>
        <v>23885.96</v>
      </c>
      <c r="J384" s="57">
        <f t="shared" si="51"/>
        <v>34314.04</v>
      </c>
      <c r="K384" s="58">
        <f t="shared" si="52"/>
        <v>0.58958831615120277</v>
      </c>
      <c r="L384" s="58">
        <f t="shared" si="53"/>
        <v>-0.77989828178694165</v>
      </c>
      <c r="M384" s="58">
        <f t="shared" si="54"/>
        <v>-0.614460996563574</v>
      </c>
      <c r="R384" s="54"/>
      <c r="S384" s="54"/>
      <c r="T384" s="54"/>
      <c r="U384" s="54"/>
      <c r="V384" s="54"/>
    </row>
    <row r="385" spans="2:22" s="51" customFormat="1" x14ac:dyDescent="0.2">
      <c r="B385" s="51" t="s">
        <v>187</v>
      </c>
      <c r="C385" s="51" t="s">
        <v>188</v>
      </c>
      <c r="D385" s="57">
        <v>45300</v>
      </c>
      <c r="E385" s="57">
        <v>45300</v>
      </c>
      <c r="F385" s="57">
        <v>12480</v>
      </c>
      <c r="G385" s="57">
        <v>12480</v>
      </c>
      <c r="H385" s="57">
        <v>0</v>
      </c>
      <c r="I385" s="57">
        <f t="shared" si="50"/>
        <v>12480</v>
      </c>
      <c r="J385" s="57">
        <f t="shared" si="51"/>
        <v>32820</v>
      </c>
      <c r="K385" s="58">
        <f t="shared" si="52"/>
        <v>0.72450331125827816</v>
      </c>
      <c r="L385" s="58">
        <f t="shared" si="53"/>
        <v>-0.72450331125827816</v>
      </c>
      <c r="M385" s="58">
        <f t="shared" si="54"/>
        <v>-0.72450331125827816</v>
      </c>
      <c r="R385" s="54"/>
      <c r="S385" s="54"/>
      <c r="T385" s="54"/>
      <c r="U385" s="54"/>
      <c r="V385" s="54"/>
    </row>
    <row r="386" spans="2:22" s="51" customFormat="1" x14ac:dyDescent="0.2">
      <c r="B386" s="51" t="s">
        <v>189</v>
      </c>
      <c r="C386" s="51" t="s">
        <v>190</v>
      </c>
      <c r="D386" s="57">
        <v>1690192.81</v>
      </c>
      <c r="E386" s="57">
        <v>6898123.9700000007</v>
      </c>
      <c r="F386" s="57">
        <v>486247.39</v>
      </c>
      <c r="G386" s="57">
        <v>3776907.82</v>
      </c>
      <c r="H386" s="57">
        <v>1947481.0599999998</v>
      </c>
      <c r="I386" s="57">
        <f t="shared" si="50"/>
        <v>5724388.8799999999</v>
      </c>
      <c r="J386" s="57">
        <f t="shared" si="51"/>
        <v>1173735.0900000008</v>
      </c>
      <c r="K386" s="58">
        <f t="shared" si="52"/>
        <v>0.17015279735542368</v>
      </c>
      <c r="L386" s="58">
        <f t="shared" si="53"/>
        <v>-0.92951019840833626</v>
      </c>
      <c r="M386" s="58">
        <f t="shared" si="54"/>
        <v>-0.45247318888065746</v>
      </c>
      <c r="R386" s="54"/>
      <c r="S386" s="54"/>
      <c r="T386" s="54"/>
      <c r="U386" s="54"/>
      <c r="V386" s="54"/>
    </row>
    <row r="387" spans="2:22" s="51" customFormat="1" x14ac:dyDescent="0.2">
      <c r="B387" s="51" t="s">
        <v>191</v>
      </c>
      <c r="C387" s="51" t="s">
        <v>192</v>
      </c>
      <c r="D387" s="57">
        <v>45000</v>
      </c>
      <c r="E387" s="57">
        <v>50000</v>
      </c>
      <c r="F387" s="57">
        <v>3391.57</v>
      </c>
      <c r="G387" s="57">
        <v>18969.919999999998</v>
      </c>
      <c r="H387" s="57">
        <v>2869.96</v>
      </c>
      <c r="I387" s="57">
        <f t="shared" si="50"/>
        <v>21839.879999999997</v>
      </c>
      <c r="J387" s="57">
        <f t="shared" si="51"/>
        <v>28160.120000000003</v>
      </c>
      <c r="K387" s="58">
        <f t="shared" si="52"/>
        <v>0.5632024000000001</v>
      </c>
      <c r="L387" s="58">
        <f t="shared" si="53"/>
        <v>-0.93216860000000001</v>
      </c>
      <c r="M387" s="58">
        <f t="shared" si="54"/>
        <v>-0.62060160000000009</v>
      </c>
      <c r="R387" s="54"/>
      <c r="S387" s="54"/>
      <c r="T387" s="54"/>
      <c r="U387" s="54"/>
      <c r="V387" s="54"/>
    </row>
    <row r="388" spans="2:22" s="51" customFormat="1" x14ac:dyDescent="0.2">
      <c r="B388" s="51" t="s">
        <v>364</v>
      </c>
      <c r="C388" s="51" t="s">
        <v>365</v>
      </c>
      <c r="D388" s="57">
        <v>11805467</v>
      </c>
      <c r="E388" s="57">
        <v>21155467</v>
      </c>
      <c r="F388" s="57">
        <v>1241764.43</v>
      </c>
      <c r="G388" s="57">
        <v>16685388.460000001</v>
      </c>
      <c r="H388" s="57">
        <v>0</v>
      </c>
      <c r="I388" s="57">
        <f t="shared" si="50"/>
        <v>16685388.460000001</v>
      </c>
      <c r="J388" s="57">
        <f t="shared" si="51"/>
        <v>4470078.5399999991</v>
      </c>
      <c r="K388" s="58">
        <f t="shared" si="52"/>
        <v>0.2112966137783675</v>
      </c>
      <c r="L388" s="58">
        <f t="shared" si="53"/>
        <v>-0.94130290624168211</v>
      </c>
      <c r="M388" s="58">
        <f t="shared" si="54"/>
        <v>-0.2112966137783675</v>
      </c>
      <c r="R388" s="54"/>
      <c r="S388" s="54"/>
      <c r="T388" s="54"/>
      <c r="U388" s="54"/>
      <c r="V388" s="54"/>
    </row>
    <row r="389" spans="2:22" s="51" customFormat="1" x14ac:dyDescent="0.2">
      <c r="B389" s="51" t="s">
        <v>366</v>
      </c>
      <c r="C389" s="51" t="s">
        <v>367</v>
      </c>
      <c r="D389" s="57">
        <v>2500000</v>
      </c>
      <c r="E389" s="57">
        <v>2500000</v>
      </c>
      <c r="F389" s="57">
        <v>135052.67000000001</v>
      </c>
      <c r="G389" s="57">
        <v>2048303.36</v>
      </c>
      <c r="H389" s="57">
        <v>0</v>
      </c>
      <c r="I389" s="57">
        <f t="shared" si="50"/>
        <v>2048303.36</v>
      </c>
      <c r="J389" s="57">
        <f t="shared" si="51"/>
        <v>451696.6399999999</v>
      </c>
      <c r="K389" s="58">
        <f t="shared" si="52"/>
        <v>0.18067865599999997</v>
      </c>
      <c r="L389" s="58">
        <f t="shared" si="53"/>
        <v>-0.94597893200000005</v>
      </c>
      <c r="M389" s="58">
        <f t="shared" si="54"/>
        <v>-0.18067865599999997</v>
      </c>
      <c r="R389" s="54"/>
      <c r="S389" s="54"/>
      <c r="T389" s="54"/>
      <c r="U389" s="54"/>
      <c r="V389" s="54"/>
    </row>
    <row r="390" spans="2:22" s="51" customFormat="1" x14ac:dyDescent="0.2">
      <c r="B390" s="51" t="s">
        <v>368</v>
      </c>
      <c r="C390" s="51" t="s">
        <v>369</v>
      </c>
      <c r="D390" s="57">
        <v>0</v>
      </c>
      <c r="E390" s="57">
        <v>0</v>
      </c>
      <c r="F390" s="57">
        <v>0</v>
      </c>
      <c r="G390" s="57">
        <v>0</v>
      </c>
      <c r="H390" s="57">
        <v>0</v>
      </c>
      <c r="I390" s="57">
        <f t="shared" si="50"/>
        <v>0</v>
      </c>
      <c r="J390" s="57">
        <f t="shared" si="51"/>
        <v>0</v>
      </c>
      <c r="K390" s="58" t="str">
        <f t="shared" si="52"/>
        <v>NA</v>
      </c>
      <c r="L390" s="58" t="str">
        <f t="shared" si="53"/>
        <v>NA</v>
      </c>
      <c r="M390" s="58" t="str">
        <f t="shared" si="54"/>
        <v>NA</v>
      </c>
      <c r="R390" s="54"/>
      <c r="S390" s="54"/>
      <c r="T390" s="54"/>
      <c r="U390" s="54"/>
      <c r="V390" s="54"/>
    </row>
    <row r="391" spans="2:22" s="51" customFormat="1" x14ac:dyDescent="0.2">
      <c r="B391" s="51" t="s">
        <v>197</v>
      </c>
      <c r="C391" s="51" t="s">
        <v>198</v>
      </c>
      <c r="D391" s="57">
        <v>2000</v>
      </c>
      <c r="E391" s="57">
        <v>10000</v>
      </c>
      <c r="F391" s="57">
        <v>0</v>
      </c>
      <c r="G391" s="57">
        <v>7938</v>
      </c>
      <c r="H391" s="57">
        <v>0</v>
      </c>
      <c r="I391" s="57">
        <f t="shared" si="50"/>
        <v>7938</v>
      </c>
      <c r="J391" s="57">
        <f t="shared" si="51"/>
        <v>2062</v>
      </c>
      <c r="K391" s="58">
        <f t="shared" si="52"/>
        <v>0.20619999999999999</v>
      </c>
      <c r="L391" s="58">
        <f t="shared" si="53"/>
        <v>-1</v>
      </c>
      <c r="M391" s="58">
        <f t="shared" si="54"/>
        <v>-0.20619999999999999</v>
      </c>
      <c r="R391" s="54"/>
      <c r="S391" s="54"/>
      <c r="T391" s="54"/>
      <c r="U391" s="54"/>
      <c r="V391" s="54"/>
    </row>
    <row r="392" spans="2:22" s="51" customFormat="1" x14ac:dyDescent="0.2">
      <c r="B392" s="51" t="s">
        <v>370</v>
      </c>
      <c r="C392" s="51" t="s">
        <v>371</v>
      </c>
      <c r="D392" s="57">
        <v>0</v>
      </c>
      <c r="E392" s="57">
        <v>0</v>
      </c>
      <c r="F392" s="57">
        <v>0</v>
      </c>
      <c r="G392" s="57">
        <v>0</v>
      </c>
      <c r="H392" s="57">
        <v>0</v>
      </c>
      <c r="I392" s="57">
        <f t="shared" si="50"/>
        <v>0</v>
      </c>
      <c r="J392" s="57">
        <f t="shared" si="51"/>
        <v>0</v>
      </c>
      <c r="K392" s="58" t="str">
        <f t="shared" si="52"/>
        <v>NA</v>
      </c>
      <c r="L392" s="58" t="str">
        <f t="shared" si="53"/>
        <v>NA</v>
      </c>
      <c r="M392" s="58" t="str">
        <f t="shared" si="54"/>
        <v>NA</v>
      </c>
      <c r="R392" s="54"/>
      <c r="S392" s="54"/>
      <c r="T392" s="54"/>
      <c r="U392" s="54"/>
      <c r="V392" s="54"/>
    </row>
    <row r="393" spans="2:22" s="51" customFormat="1" x14ac:dyDescent="0.2">
      <c r="B393" s="51" t="s">
        <v>199</v>
      </c>
      <c r="C393" s="51" t="s">
        <v>200</v>
      </c>
      <c r="D393" s="57">
        <v>0</v>
      </c>
      <c r="E393" s="57">
        <v>1150000</v>
      </c>
      <c r="F393" s="57">
        <v>166138</v>
      </c>
      <c r="G393" s="57">
        <v>321257.3</v>
      </c>
      <c r="H393" s="57">
        <v>341293.31</v>
      </c>
      <c r="I393" s="57">
        <f t="shared" si="50"/>
        <v>662550.61</v>
      </c>
      <c r="J393" s="57">
        <f t="shared" si="51"/>
        <v>487449.39</v>
      </c>
      <c r="K393" s="58">
        <f t="shared" si="52"/>
        <v>0.42386903478260873</v>
      </c>
      <c r="L393" s="58">
        <f t="shared" si="53"/>
        <v>-0.85553217391304348</v>
      </c>
      <c r="M393" s="58">
        <f t="shared" si="54"/>
        <v>-0.72064582608695649</v>
      </c>
      <c r="R393" s="54"/>
      <c r="S393" s="54"/>
      <c r="T393" s="54"/>
      <c r="U393" s="54"/>
      <c r="V393" s="54"/>
    </row>
    <row r="394" spans="2:22" s="51" customFormat="1" x14ac:dyDescent="0.2">
      <c r="B394" s="51" t="s">
        <v>201</v>
      </c>
      <c r="C394" s="51" t="s">
        <v>202</v>
      </c>
      <c r="D394" s="57">
        <v>0</v>
      </c>
      <c r="E394" s="57">
        <v>1132574</v>
      </c>
      <c r="F394" s="57">
        <v>359152.70000000007</v>
      </c>
      <c r="G394" s="57">
        <v>627303.4</v>
      </c>
      <c r="H394" s="57">
        <v>153417.35</v>
      </c>
      <c r="I394" s="57">
        <f t="shared" si="50"/>
        <v>780720.75</v>
      </c>
      <c r="J394" s="57">
        <f t="shared" si="51"/>
        <v>351853.25</v>
      </c>
      <c r="K394" s="58">
        <f t="shared" si="52"/>
        <v>0.31066689682087001</v>
      </c>
      <c r="L394" s="58">
        <f t="shared" si="53"/>
        <v>-0.68288809384640647</v>
      </c>
      <c r="M394" s="58">
        <f t="shared" si="54"/>
        <v>-0.44612590435591842</v>
      </c>
      <c r="R394" s="54"/>
      <c r="S394" s="54"/>
      <c r="T394" s="54"/>
      <c r="U394" s="54"/>
      <c r="V394" s="54"/>
    </row>
    <row r="395" spans="2:22" s="51" customFormat="1" x14ac:dyDescent="0.2">
      <c r="B395" s="51" t="s">
        <v>203</v>
      </c>
      <c r="C395" s="51" t="s">
        <v>204</v>
      </c>
      <c r="D395" s="57">
        <v>6220000</v>
      </c>
      <c r="E395" s="57">
        <v>9969245.8099999987</v>
      </c>
      <c r="F395" s="57">
        <v>4894717.01</v>
      </c>
      <c r="G395" s="57">
        <v>8345629.790000001</v>
      </c>
      <c r="H395" s="57">
        <v>1316524.7</v>
      </c>
      <c r="I395" s="57">
        <f t="shared" si="50"/>
        <v>9662154.4900000002</v>
      </c>
      <c r="J395" s="57">
        <f t="shared" si="51"/>
        <v>307091.31999999844</v>
      </c>
      <c r="K395" s="58">
        <f t="shared" si="52"/>
        <v>3.0803866797221493E-2</v>
      </c>
      <c r="L395" s="58">
        <f t="shared" si="53"/>
        <v>-0.50901832462690566</v>
      </c>
      <c r="M395" s="58">
        <f t="shared" si="54"/>
        <v>-0.16286247234182682</v>
      </c>
      <c r="R395" s="54"/>
      <c r="S395" s="54"/>
      <c r="T395" s="54"/>
      <c r="U395" s="54"/>
      <c r="V395" s="54"/>
    </row>
    <row r="396" spans="2:22" s="51" customFormat="1" x14ac:dyDescent="0.2">
      <c r="B396" s="51" t="s">
        <v>372</v>
      </c>
      <c r="C396" s="51" t="s">
        <v>373</v>
      </c>
      <c r="D396" s="57">
        <v>500000</v>
      </c>
      <c r="E396" s="57">
        <v>220000</v>
      </c>
      <c r="F396" s="57">
        <v>0</v>
      </c>
      <c r="G396" s="57">
        <v>0</v>
      </c>
      <c r="H396" s="57">
        <v>0</v>
      </c>
      <c r="I396" s="57">
        <f t="shared" si="50"/>
        <v>0</v>
      </c>
      <c r="J396" s="57">
        <f t="shared" si="51"/>
        <v>220000</v>
      </c>
      <c r="K396" s="58">
        <f t="shared" si="52"/>
        <v>1</v>
      </c>
      <c r="L396" s="58">
        <f t="shared" si="53"/>
        <v>-1</v>
      </c>
      <c r="M396" s="58">
        <f t="shared" si="54"/>
        <v>-1</v>
      </c>
      <c r="R396" s="54"/>
      <c r="S396" s="54"/>
      <c r="T396" s="54"/>
      <c r="U396" s="54"/>
      <c r="V396" s="54"/>
    </row>
    <row r="397" spans="2:22" s="51" customFormat="1" x14ac:dyDescent="0.2">
      <c r="B397" s="51" t="s">
        <v>374</v>
      </c>
      <c r="C397" s="51" t="s">
        <v>375</v>
      </c>
      <c r="D397" s="57">
        <v>500000</v>
      </c>
      <c r="E397" s="57">
        <v>250000</v>
      </c>
      <c r="F397" s="57">
        <v>0</v>
      </c>
      <c r="G397" s="57">
        <v>0</v>
      </c>
      <c r="H397" s="57">
        <v>0</v>
      </c>
      <c r="I397" s="57">
        <f t="shared" si="50"/>
        <v>0</v>
      </c>
      <c r="J397" s="57">
        <f t="shared" si="51"/>
        <v>250000</v>
      </c>
      <c r="K397" s="58">
        <f t="shared" si="52"/>
        <v>1</v>
      </c>
      <c r="L397" s="58">
        <f t="shared" si="53"/>
        <v>-1</v>
      </c>
      <c r="M397" s="58">
        <f t="shared" si="54"/>
        <v>-1</v>
      </c>
      <c r="R397" s="54"/>
      <c r="S397" s="54"/>
      <c r="T397" s="54"/>
      <c r="U397" s="54"/>
      <c r="V397" s="54"/>
    </row>
    <row r="398" spans="2:22" s="51" customFormat="1" x14ac:dyDescent="0.2">
      <c r="B398" s="51" t="s">
        <v>205</v>
      </c>
      <c r="C398" s="51" t="s">
        <v>206</v>
      </c>
      <c r="D398" s="57">
        <v>3200000</v>
      </c>
      <c r="E398" s="57">
        <v>982756.71</v>
      </c>
      <c r="F398" s="57">
        <v>0</v>
      </c>
      <c r="G398" s="57">
        <v>0</v>
      </c>
      <c r="H398" s="57">
        <v>0</v>
      </c>
      <c r="I398" s="57">
        <f t="shared" si="50"/>
        <v>0</v>
      </c>
      <c r="J398" s="57">
        <f t="shared" si="51"/>
        <v>982756.71</v>
      </c>
      <c r="K398" s="58">
        <f t="shared" si="52"/>
        <v>1</v>
      </c>
      <c r="L398" s="58">
        <f t="shared" si="53"/>
        <v>-1</v>
      </c>
      <c r="M398" s="58">
        <f t="shared" si="54"/>
        <v>-1</v>
      </c>
      <c r="R398" s="54"/>
      <c r="S398" s="54"/>
      <c r="T398" s="54"/>
      <c r="U398" s="54"/>
      <c r="V398" s="54"/>
    </row>
    <row r="399" spans="2:22" s="51" customFormat="1" x14ac:dyDescent="0.2">
      <c r="B399" s="51" t="s">
        <v>207</v>
      </c>
      <c r="C399" s="51" t="s">
        <v>208</v>
      </c>
      <c r="D399" s="57">
        <v>165000</v>
      </c>
      <c r="E399" s="57">
        <v>165000</v>
      </c>
      <c r="F399" s="57">
        <v>17138.93</v>
      </c>
      <c r="G399" s="57">
        <v>82889.509999999995</v>
      </c>
      <c r="H399" s="57">
        <v>5334.01</v>
      </c>
      <c r="I399" s="57">
        <f t="shared" si="50"/>
        <v>88223.51999999999</v>
      </c>
      <c r="J399" s="57">
        <f t="shared" si="51"/>
        <v>76776.48000000001</v>
      </c>
      <c r="K399" s="58">
        <f t="shared" si="52"/>
        <v>0.46531200000000006</v>
      </c>
      <c r="L399" s="58">
        <f t="shared" si="53"/>
        <v>-0.89612769696969696</v>
      </c>
      <c r="M399" s="58">
        <f t="shared" si="54"/>
        <v>-0.49763933333333338</v>
      </c>
      <c r="R399" s="54"/>
      <c r="S399" s="54"/>
      <c r="T399" s="54"/>
      <c r="U399" s="54"/>
      <c r="V399" s="54"/>
    </row>
    <row r="400" spans="2:22" s="51" customFormat="1" x14ac:dyDescent="0.2">
      <c r="B400" s="51" t="s">
        <v>209</v>
      </c>
      <c r="C400" s="51" t="s">
        <v>210</v>
      </c>
      <c r="D400" s="57">
        <v>1000000</v>
      </c>
      <c r="E400" s="57">
        <v>175318.39999999999</v>
      </c>
      <c r="F400" s="57">
        <v>0</v>
      </c>
      <c r="G400" s="57">
        <v>0</v>
      </c>
      <c r="H400" s="57">
        <v>0</v>
      </c>
      <c r="I400" s="57">
        <f t="shared" si="50"/>
        <v>0</v>
      </c>
      <c r="J400" s="57">
        <f t="shared" si="51"/>
        <v>175318.39999999999</v>
      </c>
      <c r="K400" s="58">
        <f t="shared" si="52"/>
        <v>1</v>
      </c>
      <c r="L400" s="58">
        <f t="shared" si="53"/>
        <v>-1</v>
      </c>
      <c r="M400" s="58">
        <f t="shared" si="54"/>
        <v>-1</v>
      </c>
      <c r="R400" s="54"/>
      <c r="S400" s="54"/>
      <c r="T400" s="54"/>
      <c r="U400" s="54"/>
      <c r="V400" s="54"/>
    </row>
    <row r="401" spans="1:22" s="51" customFormat="1" x14ac:dyDescent="0.2">
      <c r="A401" s="64" t="s">
        <v>376</v>
      </c>
      <c r="B401" s="64"/>
      <c r="C401" s="64"/>
      <c r="D401" s="65">
        <v>180228363.13000003</v>
      </c>
      <c r="E401" s="65">
        <v>178286611.24000001</v>
      </c>
      <c r="F401" s="65">
        <v>19722639.82</v>
      </c>
      <c r="G401" s="65">
        <v>132599896.12</v>
      </c>
      <c r="H401" s="65">
        <v>15358330.199999999</v>
      </c>
      <c r="I401" s="65">
        <f t="shared" si="50"/>
        <v>147958226.31999999</v>
      </c>
      <c r="J401" s="65">
        <f t="shared" si="51"/>
        <v>30328384.920000017</v>
      </c>
      <c r="K401" s="66">
        <f t="shared" si="52"/>
        <v>0.17011027754166883</v>
      </c>
      <c r="L401" s="66">
        <f t="shared" si="53"/>
        <v>-0.88937677550306671</v>
      </c>
      <c r="M401" s="66">
        <f t="shared" si="54"/>
        <v>-0.25625432443998258</v>
      </c>
      <c r="R401" s="54"/>
      <c r="S401" s="54"/>
      <c r="T401" s="54"/>
      <c r="U401" s="54"/>
      <c r="V401" s="54"/>
    </row>
    <row r="402" spans="1:22" s="51" customFormat="1" x14ac:dyDescent="0.2">
      <c r="A402" s="51" t="s">
        <v>377</v>
      </c>
      <c r="B402" s="51" t="s">
        <v>100</v>
      </c>
      <c r="C402" s="51" t="s">
        <v>101</v>
      </c>
      <c r="D402" s="57">
        <v>0</v>
      </c>
      <c r="E402" s="57">
        <v>0</v>
      </c>
      <c r="F402" s="57">
        <v>0</v>
      </c>
      <c r="G402" s="57">
        <v>0</v>
      </c>
      <c r="H402" s="57">
        <v>0</v>
      </c>
      <c r="I402" s="57">
        <f t="shared" si="50"/>
        <v>0</v>
      </c>
      <c r="J402" s="57">
        <f t="shared" si="51"/>
        <v>0</v>
      </c>
      <c r="K402" s="58" t="str">
        <f t="shared" si="52"/>
        <v>NA</v>
      </c>
      <c r="L402" s="58" t="str">
        <f t="shared" si="53"/>
        <v>NA</v>
      </c>
      <c r="M402" s="58" t="str">
        <f t="shared" si="54"/>
        <v>NA</v>
      </c>
      <c r="R402" s="54"/>
      <c r="S402" s="54"/>
      <c r="T402" s="54"/>
      <c r="U402" s="54"/>
      <c r="V402" s="54"/>
    </row>
    <row r="403" spans="1:22" s="51" customFormat="1" x14ac:dyDescent="0.2">
      <c r="B403" s="51" t="s">
        <v>102</v>
      </c>
      <c r="C403" s="51" t="s">
        <v>103</v>
      </c>
      <c r="D403" s="57"/>
      <c r="E403" s="57"/>
      <c r="F403" s="57">
        <v>0</v>
      </c>
      <c r="G403" s="57">
        <v>0</v>
      </c>
      <c r="H403" s="57">
        <v>0</v>
      </c>
      <c r="I403" s="57">
        <f t="shared" si="50"/>
        <v>0</v>
      </c>
      <c r="J403" s="57">
        <f t="shared" si="51"/>
        <v>0</v>
      </c>
      <c r="K403" s="58" t="str">
        <f t="shared" si="52"/>
        <v>NA</v>
      </c>
      <c r="L403" s="58" t="str">
        <f t="shared" si="53"/>
        <v>NA</v>
      </c>
      <c r="M403" s="58" t="str">
        <f t="shared" si="54"/>
        <v>NA</v>
      </c>
      <c r="R403" s="54"/>
      <c r="S403" s="54"/>
      <c r="T403" s="54"/>
      <c r="U403" s="54"/>
      <c r="V403" s="54"/>
    </row>
    <row r="404" spans="1:22" s="51" customFormat="1" x14ac:dyDescent="0.2">
      <c r="B404" s="51" t="s">
        <v>107</v>
      </c>
      <c r="C404" s="51" t="s">
        <v>108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f t="shared" si="50"/>
        <v>0</v>
      </c>
      <c r="J404" s="57">
        <f t="shared" si="51"/>
        <v>0</v>
      </c>
      <c r="K404" s="58" t="str">
        <f t="shared" si="52"/>
        <v>NA</v>
      </c>
      <c r="L404" s="58" t="str">
        <f t="shared" si="53"/>
        <v>NA</v>
      </c>
      <c r="M404" s="58" t="str">
        <f t="shared" si="54"/>
        <v>NA</v>
      </c>
      <c r="R404" s="54"/>
      <c r="S404" s="54"/>
      <c r="T404" s="54"/>
      <c r="U404" s="54"/>
      <c r="V404" s="54"/>
    </row>
    <row r="405" spans="1:22" s="51" customFormat="1" x14ac:dyDescent="0.2">
      <c r="B405" s="51" t="s">
        <v>117</v>
      </c>
      <c r="C405" s="51" t="s">
        <v>118</v>
      </c>
      <c r="D405" s="57">
        <v>0</v>
      </c>
      <c r="E405" s="57">
        <v>0</v>
      </c>
      <c r="F405" s="57">
        <v>0</v>
      </c>
      <c r="G405" s="57">
        <v>0</v>
      </c>
      <c r="H405" s="57">
        <v>0</v>
      </c>
      <c r="I405" s="57">
        <f t="shared" si="50"/>
        <v>0</v>
      </c>
      <c r="J405" s="57">
        <f t="shared" si="51"/>
        <v>0</v>
      </c>
      <c r="K405" s="58" t="str">
        <f t="shared" si="52"/>
        <v>NA</v>
      </c>
      <c r="L405" s="58" t="str">
        <f t="shared" si="53"/>
        <v>NA</v>
      </c>
      <c r="M405" s="58" t="str">
        <f t="shared" si="54"/>
        <v>NA</v>
      </c>
      <c r="R405" s="54"/>
      <c r="S405" s="54"/>
      <c r="T405" s="54"/>
      <c r="U405" s="54"/>
      <c r="V405" s="54"/>
    </row>
    <row r="406" spans="1:22" s="51" customFormat="1" x14ac:dyDescent="0.2">
      <c r="B406" s="51" t="s">
        <v>378</v>
      </c>
      <c r="C406" s="51" t="s">
        <v>379</v>
      </c>
      <c r="D406" s="57">
        <v>18793666.02</v>
      </c>
      <c r="E406" s="57">
        <v>16817584.240000002</v>
      </c>
      <c r="F406" s="57">
        <v>1767212.61</v>
      </c>
      <c r="G406" s="57">
        <v>18334823.720000003</v>
      </c>
      <c r="H406" s="57">
        <v>0</v>
      </c>
      <c r="I406" s="57">
        <f t="shared" si="50"/>
        <v>18334823.720000003</v>
      </c>
      <c r="J406" s="57">
        <f t="shared" si="51"/>
        <v>-1517239.4800000004</v>
      </c>
      <c r="K406" s="58">
        <f t="shared" si="52"/>
        <v>-9.0217444928344853E-2</v>
      </c>
      <c r="L406" s="58">
        <f t="shared" si="53"/>
        <v>-0.89491875974691126</v>
      </c>
      <c r="M406" s="58">
        <f t="shared" si="54"/>
        <v>9.0217444928344853E-2</v>
      </c>
      <c r="R406" s="54"/>
      <c r="S406" s="54"/>
      <c r="T406" s="54"/>
      <c r="U406" s="54"/>
      <c r="V406" s="54"/>
    </row>
    <row r="407" spans="1:22" s="51" customFormat="1" x14ac:dyDescent="0.2">
      <c r="B407" s="51" t="s">
        <v>304</v>
      </c>
      <c r="C407" s="51" t="s">
        <v>305</v>
      </c>
      <c r="D407" s="57">
        <v>10166648.550000001</v>
      </c>
      <c r="E407" s="57">
        <v>11071390.550000001</v>
      </c>
      <c r="F407" s="57">
        <v>1371206.7500000002</v>
      </c>
      <c r="G407" s="57">
        <v>16822091.920000002</v>
      </c>
      <c r="H407" s="57">
        <v>0</v>
      </c>
      <c r="I407" s="57">
        <f t="shared" si="50"/>
        <v>16822091.920000002</v>
      </c>
      <c r="J407" s="57">
        <f t="shared" si="51"/>
        <v>-5750701.370000001</v>
      </c>
      <c r="K407" s="58">
        <f t="shared" si="52"/>
        <v>-0.51941997204678148</v>
      </c>
      <c r="L407" s="58">
        <f t="shared" si="53"/>
        <v>-0.87614864241240231</v>
      </c>
      <c r="M407" s="58">
        <f t="shared" si="54"/>
        <v>0.51941997204678148</v>
      </c>
      <c r="R407" s="54"/>
      <c r="S407" s="54"/>
      <c r="T407" s="54"/>
      <c r="U407" s="54"/>
      <c r="V407" s="54"/>
    </row>
    <row r="408" spans="1:22" s="51" customFormat="1" x14ac:dyDescent="0.2">
      <c r="B408" s="51" t="s">
        <v>131</v>
      </c>
      <c r="C408" s="51" t="s">
        <v>132</v>
      </c>
      <c r="D408" s="57">
        <v>10311878.02</v>
      </c>
      <c r="E408" s="57">
        <v>10610041.58</v>
      </c>
      <c r="F408" s="57">
        <v>186088.19999999998</v>
      </c>
      <c r="G408" s="57">
        <v>1942667.8900000001</v>
      </c>
      <c r="H408" s="57">
        <v>0</v>
      </c>
      <c r="I408" s="57">
        <f t="shared" si="50"/>
        <v>1942667.8900000001</v>
      </c>
      <c r="J408" s="57">
        <f t="shared" si="51"/>
        <v>8667373.6899999995</v>
      </c>
      <c r="K408" s="58">
        <f t="shared" si="52"/>
        <v>0.81690289568120611</v>
      </c>
      <c r="L408" s="58">
        <f t="shared" si="53"/>
        <v>-0.98246112434179556</v>
      </c>
      <c r="M408" s="58">
        <f t="shared" si="54"/>
        <v>-0.81690289568120611</v>
      </c>
      <c r="R408" s="54"/>
      <c r="S408" s="54"/>
      <c r="T408" s="54"/>
      <c r="U408" s="54"/>
      <c r="V408" s="54"/>
    </row>
    <row r="409" spans="1:22" s="51" customFormat="1" x14ac:dyDescent="0.2">
      <c r="B409" s="51" t="s">
        <v>133</v>
      </c>
      <c r="C409" s="51" t="s">
        <v>134</v>
      </c>
      <c r="D409" s="57">
        <v>126803</v>
      </c>
      <c r="E409" s="57">
        <v>126803</v>
      </c>
      <c r="F409" s="57">
        <v>10883.84</v>
      </c>
      <c r="G409" s="57">
        <v>127975.72</v>
      </c>
      <c r="H409" s="57">
        <v>0</v>
      </c>
      <c r="I409" s="57">
        <f t="shared" si="50"/>
        <v>127975.72</v>
      </c>
      <c r="J409" s="57">
        <f t="shared" si="51"/>
        <v>-1172.7200000000012</v>
      </c>
      <c r="K409" s="58">
        <f t="shared" si="52"/>
        <v>-9.2483616318225995E-3</v>
      </c>
      <c r="L409" s="58">
        <f t="shared" si="53"/>
        <v>-0.91416733042593634</v>
      </c>
      <c r="M409" s="58">
        <f t="shared" si="54"/>
        <v>9.2483616318225995E-3</v>
      </c>
      <c r="R409" s="54"/>
      <c r="S409" s="54"/>
      <c r="T409" s="54"/>
      <c r="U409" s="54"/>
      <c r="V409" s="54"/>
    </row>
    <row r="410" spans="1:22" s="51" customFormat="1" x14ac:dyDescent="0.2">
      <c r="B410" s="51" t="s">
        <v>135</v>
      </c>
      <c r="C410" s="51" t="s">
        <v>136</v>
      </c>
      <c r="D410" s="57">
        <v>472450</v>
      </c>
      <c r="E410" s="57">
        <v>472450</v>
      </c>
      <c r="F410" s="57">
        <v>0</v>
      </c>
      <c r="G410" s="57">
        <v>1257300</v>
      </c>
      <c r="H410" s="57">
        <v>0</v>
      </c>
      <c r="I410" s="57">
        <f t="shared" si="50"/>
        <v>1257300</v>
      </c>
      <c r="J410" s="57">
        <f t="shared" si="51"/>
        <v>-784850</v>
      </c>
      <c r="K410" s="58">
        <f t="shared" si="52"/>
        <v>-1.6612339930151339</v>
      </c>
      <c r="L410" s="58">
        <f t="shared" si="53"/>
        <v>-1</v>
      </c>
      <c r="M410" s="58">
        <f t="shared" si="54"/>
        <v>1.6612339930151339</v>
      </c>
      <c r="R410" s="54"/>
      <c r="S410" s="54"/>
      <c r="T410" s="54"/>
      <c r="U410" s="54"/>
      <c r="V410" s="54"/>
    </row>
    <row r="411" spans="1:22" s="51" customFormat="1" x14ac:dyDescent="0.2">
      <c r="B411" s="51" t="s">
        <v>137</v>
      </c>
      <c r="C411" s="51" t="s">
        <v>138</v>
      </c>
      <c r="D411" s="57">
        <v>0</v>
      </c>
      <c r="E411" s="57">
        <v>2750</v>
      </c>
      <c r="F411" s="57">
        <v>0</v>
      </c>
      <c r="G411" s="57">
        <v>0</v>
      </c>
      <c r="H411" s="57">
        <v>2750</v>
      </c>
      <c r="I411" s="57">
        <f t="shared" si="50"/>
        <v>2750</v>
      </c>
      <c r="J411" s="57">
        <f t="shared" si="51"/>
        <v>0</v>
      </c>
      <c r="K411" s="58">
        <f t="shared" si="52"/>
        <v>0</v>
      </c>
      <c r="L411" s="58">
        <f t="shared" si="53"/>
        <v>-1</v>
      </c>
      <c r="M411" s="58">
        <f t="shared" si="54"/>
        <v>-1</v>
      </c>
      <c r="R411" s="54"/>
      <c r="S411" s="54"/>
      <c r="T411" s="54"/>
      <c r="U411" s="54"/>
      <c r="V411" s="54"/>
    </row>
    <row r="412" spans="1:22" s="51" customFormat="1" x14ac:dyDescent="0.2">
      <c r="B412" s="51" t="s">
        <v>141</v>
      </c>
      <c r="C412" s="51" t="s">
        <v>142</v>
      </c>
      <c r="D412" s="57">
        <v>7541100</v>
      </c>
      <c r="E412" s="57">
        <v>7541100</v>
      </c>
      <c r="F412" s="57">
        <v>495814.81</v>
      </c>
      <c r="G412" s="57">
        <v>5247043.419999999</v>
      </c>
      <c r="H412" s="57">
        <v>0</v>
      </c>
      <c r="I412" s="57">
        <f t="shared" si="50"/>
        <v>5247043.419999999</v>
      </c>
      <c r="J412" s="57">
        <f t="shared" si="51"/>
        <v>2294056.580000001</v>
      </c>
      <c r="K412" s="58">
        <f t="shared" si="52"/>
        <v>0.30420715545477461</v>
      </c>
      <c r="L412" s="58">
        <f t="shared" si="53"/>
        <v>-0.93425165957221101</v>
      </c>
      <c r="M412" s="58">
        <f t="shared" si="54"/>
        <v>-0.30420715545477461</v>
      </c>
      <c r="R412" s="54"/>
      <c r="S412" s="54"/>
      <c r="T412" s="54"/>
      <c r="U412" s="54"/>
      <c r="V412" s="54"/>
    </row>
    <row r="413" spans="1:22" s="51" customFormat="1" x14ac:dyDescent="0.2">
      <c r="B413" s="51" t="s">
        <v>143</v>
      </c>
      <c r="C413" s="51" t="s">
        <v>144</v>
      </c>
      <c r="D413" s="57">
        <v>1707063.55</v>
      </c>
      <c r="E413" s="57">
        <v>1707063.55</v>
      </c>
      <c r="F413" s="57">
        <v>118068.34999999999</v>
      </c>
      <c r="G413" s="57">
        <v>1393724.8900000001</v>
      </c>
      <c r="H413" s="57">
        <v>0</v>
      </c>
      <c r="I413" s="57">
        <f t="shared" si="50"/>
        <v>1393724.8900000001</v>
      </c>
      <c r="J413" s="57">
        <f t="shared" si="51"/>
        <v>313338.65999999992</v>
      </c>
      <c r="K413" s="58">
        <f t="shared" si="52"/>
        <v>0.18355418578294869</v>
      </c>
      <c r="L413" s="58">
        <f t="shared" si="53"/>
        <v>-0.93083541031615369</v>
      </c>
      <c r="M413" s="58">
        <f t="shared" si="54"/>
        <v>-0.18355418578294869</v>
      </c>
      <c r="R413" s="54"/>
      <c r="S413" s="54"/>
      <c r="T413" s="54"/>
      <c r="U413" s="54"/>
      <c r="V413" s="54"/>
    </row>
    <row r="414" spans="1:22" s="51" customFormat="1" x14ac:dyDescent="0.2">
      <c r="B414" s="51" t="s">
        <v>145</v>
      </c>
      <c r="C414" s="51" t="s">
        <v>146</v>
      </c>
      <c r="D414" s="57">
        <v>176000</v>
      </c>
      <c r="E414" s="57">
        <v>176000</v>
      </c>
      <c r="F414" s="57">
        <v>0</v>
      </c>
      <c r="G414" s="57">
        <v>0</v>
      </c>
      <c r="H414" s="57">
        <v>0</v>
      </c>
      <c r="I414" s="57">
        <f t="shared" si="50"/>
        <v>0</v>
      </c>
      <c r="J414" s="57">
        <f t="shared" si="51"/>
        <v>176000</v>
      </c>
      <c r="K414" s="58">
        <f t="shared" si="52"/>
        <v>1</v>
      </c>
      <c r="L414" s="58">
        <f t="shared" si="53"/>
        <v>-1</v>
      </c>
      <c r="M414" s="58">
        <f t="shared" si="54"/>
        <v>-1</v>
      </c>
      <c r="R414" s="54"/>
      <c r="S414" s="54"/>
      <c r="T414" s="54"/>
      <c r="U414" s="54"/>
      <c r="V414" s="54"/>
    </row>
    <row r="415" spans="1:22" s="51" customFormat="1" x14ac:dyDescent="0.2">
      <c r="B415" s="51" t="s">
        <v>261</v>
      </c>
      <c r="C415" s="51" t="s">
        <v>262</v>
      </c>
      <c r="D415" s="57">
        <v>2100000</v>
      </c>
      <c r="E415" s="57">
        <v>2100000</v>
      </c>
      <c r="F415" s="57">
        <v>0</v>
      </c>
      <c r="G415" s="57">
        <v>0</v>
      </c>
      <c r="H415" s="57">
        <v>0</v>
      </c>
      <c r="I415" s="57">
        <f t="shared" si="50"/>
        <v>0</v>
      </c>
      <c r="J415" s="57">
        <f t="shared" si="51"/>
        <v>2100000</v>
      </c>
      <c r="K415" s="58">
        <f t="shared" si="52"/>
        <v>1</v>
      </c>
      <c r="L415" s="58">
        <f t="shared" si="53"/>
        <v>-1</v>
      </c>
      <c r="M415" s="58">
        <f t="shared" si="54"/>
        <v>-1</v>
      </c>
      <c r="R415" s="54"/>
      <c r="S415" s="54"/>
      <c r="T415" s="54"/>
      <c r="U415" s="54"/>
      <c r="V415" s="54"/>
    </row>
    <row r="416" spans="1:22" s="51" customFormat="1" x14ac:dyDescent="0.2">
      <c r="B416" s="51" t="s">
        <v>155</v>
      </c>
      <c r="C416" s="51" t="s">
        <v>156</v>
      </c>
      <c r="D416" s="57">
        <v>2075469.0699999998</v>
      </c>
      <c r="E416" s="57">
        <v>2075469.0699999998</v>
      </c>
      <c r="F416" s="57">
        <v>217512.87000000002</v>
      </c>
      <c r="G416" s="57">
        <v>2531199.7300000004</v>
      </c>
      <c r="H416" s="57">
        <v>0</v>
      </c>
      <c r="I416" s="57">
        <f t="shared" si="50"/>
        <v>2531199.7300000004</v>
      </c>
      <c r="J416" s="57">
        <f t="shared" si="51"/>
        <v>-455730.66000000061</v>
      </c>
      <c r="K416" s="58">
        <f t="shared" si="52"/>
        <v>-0.21957959604765426</v>
      </c>
      <c r="L416" s="58">
        <f t="shared" si="53"/>
        <v>-0.89519821174689918</v>
      </c>
      <c r="M416" s="58">
        <f t="shared" si="54"/>
        <v>0.21957959604765426</v>
      </c>
      <c r="R416" s="54"/>
      <c r="S416" s="54"/>
      <c r="T416" s="54"/>
      <c r="U416" s="54"/>
      <c r="V416" s="54"/>
    </row>
    <row r="417" spans="2:22" s="51" customFormat="1" x14ac:dyDescent="0.2">
      <c r="B417" s="51" t="s">
        <v>157</v>
      </c>
      <c r="C417" s="51" t="s">
        <v>158</v>
      </c>
      <c r="D417" s="57">
        <v>2196950</v>
      </c>
      <c r="E417" s="57">
        <v>1052318</v>
      </c>
      <c r="F417" s="57">
        <v>21044.99</v>
      </c>
      <c r="G417" s="57">
        <v>180812.71000000002</v>
      </c>
      <c r="H417" s="57">
        <v>169432.51</v>
      </c>
      <c r="I417" s="57">
        <f t="shared" si="50"/>
        <v>350245.22000000003</v>
      </c>
      <c r="J417" s="57">
        <f t="shared" si="51"/>
        <v>702072.78</v>
      </c>
      <c r="K417" s="58">
        <f t="shared" si="52"/>
        <v>0.66716789031452473</v>
      </c>
      <c r="L417" s="58">
        <f t="shared" si="53"/>
        <v>-0.98000130188783241</v>
      </c>
      <c r="M417" s="58">
        <f t="shared" si="54"/>
        <v>-0.82817673935065261</v>
      </c>
      <c r="R417" s="54"/>
      <c r="S417" s="54"/>
      <c r="T417" s="54"/>
      <c r="U417" s="54"/>
      <c r="V417" s="54"/>
    </row>
    <row r="418" spans="2:22" s="51" customFormat="1" x14ac:dyDescent="0.2">
      <c r="B418" s="51" t="s">
        <v>159</v>
      </c>
      <c r="C418" s="51" t="s">
        <v>160</v>
      </c>
      <c r="D418" s="57">
        <v>40000</v>
      </c>
      <c r="E418" s="57">
        <v>40000</v>
      </c>
      <c r="F418" s="57">
        <v>0</v>
      </c>
      <c r="G418" s="57">
        <v>0</v>
      </c>
      <c r="H418" s="57">
        <v>0</v>
      </c>
      <c r="I418" s="57">
        <f t="shared" si="50"/>
        <v>0</v>
      </c>
      <c r="J418" s="57">
        <f t="shared" si="51"/>
        <v>40000</v>
      </c>
      <c r="K418" s="58">
        <f t="shared" si="52"/>
        <v>1</v>
      </c>
      <c r="L418" s="58">
        <f t="shared" si="53"/>
        <v>-1</v>
      </c>
      <c r="M418" s="58">
        <f t="shared" si="54"/>
        <v>-1</v>
      </c>
      <c r="R418" s="54"/>
      <c r="S418" s="54"/>
      <c r="T418" s="54"/>
      <c r="U418" s="54"/>
      <c r="V418" s="54"/>
    </row>
    <row r="419" spans="2:22" s="51" customFormat="1" x14ac:dyDescent="0.2">
      <c r="B419" s="51" t="s">
        <v>264</v>
      </c>
      <c r="C419" s="51" t="s">
        <v>265</v>
      </c>
      <c r="D419" s="57">
        <v>25000</v>
      </c>
      <c r="E419" s="57">
        <v>2000</v>
      </c>
      <c r="F419" s="57">
        <v>0</v>
      </c>
      <c r="G419" s="57">
        <v>51.5</v>
      </c>
      <c r="H419" s="57">
        <v>0</v>
      </c>
      <c r="I419" s="57">
        <f t="shared" si="50"/>
        <v>51.5</v>
      </c>
      <c r="J419" s="57">
        <f t="shared" si="51"/>
        <v>1948.5</v>
      </c>
      <c r="K419" s="58">
        <f t="shared" si="52"/>
        <v>0.97424999999999995</v>
      </c>
      <c r="L419" s="58">
        <f t="shared" si="53"/>
        <v>-1</v>
      </c>
      <c r="M419" s="58">
        <f t="shared" si="54"/>
        <v>-0.97424999999999995</v>
      </c>
      <c r="R419" s="54"/>
      <c r="S419" s="54"/>
      <c r="T419" s="54"/>
      <c r="U419" s="54"/>
      <c r="V419" s="54"/>
    </row>
    <row r="420" spans="2:22" s="51" customFormat="1" x14ac:dyDescent="0.2">
      <c r="B420" s="51" t="s">
        <v>165</v>
      </c>
      <c r="C420" s="51" t="s">
        <v>166</v>
      </c>
      <c r="D420" s="57">
        <v>2165500</v>
      </c>
      <c r="E420" s="57">
        <v>1087360</v>
      </c>
      <c r="F420" s="57">
        <v>24982</v>
      </c>
      <c r="G420" s="57">
        <v>82207.34</v>
      </c>
      <c r="H420" s="57">
        <v>139.86000000000001</v>
      </c>
      <c r="I420" s="57">
        <f t="shared" si="50"/>
        <v>82347.199999999997</v>
      </c>
      <c r="J420" s="57">
        <f t="shared" si="51"/>
        <v>1005012.8</v>
      </c>
      <c r="K420" s="58">
        <f t="shared" si="52"/>
        <v>0.92426868746321367</v>
      </c>
      <c r="L420" s="58">
        <f t="shared" si="53"/>
        <v>-0.97702508828722778</v>
      </c>
      <c r="M420" s="58">
        <f t="shared" si="54"/>
        <v>-0.92439731091818722</v>
      </c>
      <c r="R420" s="54"/>
      <c r="S420" s="54"/>
      <c r="T420" s="54"/>
      <c r="U420" s="54"/>
      <c r="V420" s="54"/>
    </row>
    <row r="421" spans="2:22" s="51" customFormat="1" x14ac:dyDescent="0.2">
      <c r="B421" s="51" t="s">
        <v>235</v>
      </c>
      <c r="C421" s="51" t="s">
        <v>236</v>
      </c>
      <c r="D421" s="57">
        <v>500000</v>
      </c>
      <c r="E421" s="57">
        <v>1118099.1099999999</v>
      </c>
      <c r="F421" s="57">
        <v>75873.5</v>
      </c>
      <c r="G421" s="57">
        <v>786454.32000000007</v>
      </c>
      <c r="H421" s="57">
        <v>14496.5</v>
      </c>
      <c r="I421" s="57">
        <f t="shared" si="50"/>
        <v>800950.82000000007</v>
      </c>
      <c r="J421" s="57">
        <f t="shared" si="51"/>
        <v>317148.2899999998</v>
      </c>
      <c r="K421" s="58">
        <f t="shared" si="52"/>
        <v>0.28364953264295134</v>
      </c>
      <c r="L421" s="58">
        <f t="shared" si="53"/>
        <v>-0.93214063107518264</v>
      </c>
      <c r="M421" s="58">
        <f t="shared" si="54"/>
        <v>-0.2966148412371063</v>
      </c>
      <c r="R421" s="54"/>
      <c r="S421" s="54"/>
      <c r="T421" s="54"/>
      <c r="U421" s="54"/>
      <c r="V421" s="54"/>
    </row>
    <row r="422" spans="2:22" s="51" customFormat="1" x14ac:dyDescent="0.2">
      <c r="B422" s="51" t="s">
        <v>171</v>
      </c>
      <c r="C422" s="51" t="s">
        <v>172</v>
      </c>
      <c r="D422" s="57">
        <v>180000</v>
      </c>
      <c r="E422" s="57">
        <v>134500</v>
      </c>
      <c r="F422" s="57">
        <v>385.47</v>
      </c>
      <c r="G422" s="57">
        <v>3233.1400000000003</v>
      </c>
      <c r="H422" s="57">
        <v>1041.79</v>
      </c>
      <c r="I422" s="57">
        <f t="shared" si="50"/>
        <v>4274.93</v>
      </c>
      <c r="J422" s="57">
        <f t="shared" si="51"/>
        <v>130225.07</v>
      </c>
      <c r="K422" s="58">
        <f t="shared" si="52"/>
        <v>0.96821613382899629</v>
      </c>
      <c r="L422" s="58">
        <f t="shared" si="53"/>
        <v>-0.9971340520446097</v>
      </c>
      <c r="M422" s="58">
        <f t="shared" si="54"/>
        <v>-0.97596178438661696</v>
      </c>
      <c r="R422" s="54"/>
      <c r="S422" s="54"/>
      <c r="T422" s="54"/>
      <c r="U422" s="54"/>
      <c r="V422" s="54"/>
    </row>
    <row r="423" spans="2:22" s="51" customFormat="1" x14ac:dyDescent="0.2">
      <c r="B423" s="51" t="s">
        <v>173</v>
      </c>
      <c r="C423" s="51" t="s">
        <v>174</v>
      </c>
      <c r="D423" s="57">
        <v>1500</v>
      </c>
      <c r="E423" s="57">
        <v>29500</v>
      </c>
      <c r="F423" s="57">
        <v>0</v>
      </c>
      <c r="G423" s="57">
        <v>18230</v>
      </c>
      <c r="H423" s="57">
        <v>0</v>
      </c>
      <c r="I423" s="57">
        <f t="shared" si="50"/>
        <v>18230</v>
      </c>
      <c r="J423" s="57">
        <f t="shared" si="51"/>
        <v>11270</v>
      </c>
      <c r="K423" s="58">
        <f t="shared" si="52"/>
        <v>0.38203389830508472</v>
      </c>
      <c r="L423" s="58">
        <f t="shared" si="53"/>
        <v>-1</v>
      </c>
      <c r="M423" s="58">
        <f t="shared" si="54"/>
        <v>-0.38203389830508472</v>
      </c>
      <c r="R423" s="54"/>
      <c r="S423" s="54"/>
      <c r="T423" s="54"/>
      <c r="U423" s="54"/>
      <c r="V423" s="54"/>
    </row>
    <row r="424" spans="2:22" s="51" customFormat="1" x14ac:dyDescent="0.2">
      <c r="B424" s="51" t="s">
        <v>177</v>
      </c>
      <c r="C424" s="51" t="s">
        <v>178</v>
      </c>
      <c r="D424" s="57">
        <v>145000</v>
      </c>
      <c r="E424" s="57">
        <v>140400</v>
      </c>
      <c r="F424" s="57">
        <v>11406.89</v>
      </c>
      <c r="G424" s="57">
        <v>68094.59</v>
      </c>
      <c r="H424" s="57">
        <v>0</v>
      </c>
      <c r="I424" s="57">
        <f t="shared" si="50"/>
        <v>68094.59</v>
      </c>
      <c r="J424" s="57">
        <f t="shared" si="51"/>
        <v>72305.41</v>
      </c>
      <c r="K424" s="58">
        <f t="shared" si="52"/>
        <v>0.51499579772079773</v>
      </c>
      <c r="L424" s="58">
        <f t="shared" si="53"/>
        <v>-0.9187543447293447</v>
      </c>
      <c r="M424" s="58">
        <f t="shared" si="54"/>
        <v>-0.51499579772079773</v>
      </c>
      <c r="R424" s="54"/>
      <c r="S424" s="54"/>
      <c r="T424" s="54"/>
      <c r="U424" s="54"/>
      <c r="V424" s="54"/>
    </row>
    <row r="425" spans="2:22" s="51" customFormat="1" x14ac:dyDescent="0.2">
      <c r="B425" s="51" t="s">
        <v>181</v>
      </c>
      <c r="C425" s="51" t="s">
        <v>182</v>
      </c>
      <c r="D425" s="57">
        <v>0</v>
      </c>
      <c r="E425" s="57">
        <v>0</v>
      </c>
      <c r="F425" s="57">
        <v>0</v>
      </c>
      <c r="G425" s="57">
        <v>0</v>
      </c>
      <c r="H425" s="57">
        <v>0</v>
      </c>
      <c r="I425" s="57">
        <f t="shared" si="50"/>
        <v>0</v>
      </c>
      <c r="J425" s="57">
        <f t="shared" si="51"/>
        <v>0</v>
      </c>
      <c r="K425" s="58" t="str">
        <f t="shared" si="52"/>
        <v>NA</v>
      </c>
      <c r="L425" s="58" t="str">
        <f t="shared" si="53"/>
        <v>NA</v>
      </c>
      <c r="M425" s="58" t="str">
        <f t="shared" si="54"/>
        <v>NA</v>
      </c>
      <c r="R425" s="54"/>
      <c r="S425" s="54"/>
      <c r="T425" s="54"/>
      <c r="U425" s="54"/>
      <c r="V425" s="54"/>
    </row>
    <row r="426" spans="2:22" s="51" customFormat="1" x14ac:dyDescent="0.2">
      <c r="B426" s="51" t="s">
        <v>183</v>
      </c>
      <c r="C426" s="51" t="s">
        <v>184</v>
      </c>
      <c r="D426" s="57">
        <v>6138060</v>
      </c>
      <c r="E426" s="57">
        <v>916638</v>
      </c>
      <c r="F426" s="57">
        <v>95213.790000000008</v>
      </c>
      <c r="G426" s="57">
        <v>469238.18000000005</v>
      </c>
      <c r="H426" s="57">
        <v>203015.9</v>
      </c>
      <c r="I426" s="57">
        <f t="shared" si="50"/>
        <v>672254.08000000007</v>
      </c>
      <c r="J426" s="57">
        <f t="shared" si="51"/>
        <v>244383.91999999993</v>
      </c>
      <c r="K426" s="58">
        <f t="shared" si="52"/>
        <v>0.26660897758984453</v>
      </c>
      <c r="L426" s="58">
        <f t="shared" si="53"/>
        <v>-0.89612716252217339</v>
      </c>
      <c r="M426" s="58">
        <f t="shared" si="54"/>
        <v>-0.48808779474558106</v>
      </c>
      <c r="R426" s="54"/>
      <c r="S426" s="54"/>
      <c r="T426" s="54"/>
      <c r="U426" s="54"/>
      <c r="V426" s="54"/>
    </row>
    <row r="427" spans="2:22" s="51" customFormat="1" x14ac:dyDescent="0.2">
      <c r="B427" s="51" t="s">
        <v>185</v>
      </c>
      <c r="C427" s="51" t="s">
        <v>186</v>
      </c>
      <c r="D427" s="57">
        <v>0</v>
      </c>
      <c r="E427" s="57">
        <v>0</v>
      </c>
      <c r="F427" s="57">
        <v>0</v>
      </c>
      <c r="G427" s="57">
        <v>0</v>
      </c>
      <c r="H427" s="57">
        <v>0</v>
      </c>
      <c r="I427" s="57">
        <f t="shared" si="50"/>
        <v>0</v>
      </c>
      <c r="J427" s="57">
        <f t="shared" si="51"/>
        <v>0</v>
      </c>
      <c r="K427" s="58" t="str">
        <f t="shared" si="52"/>
        <v>NA</v>
      </c>
      <c r="L427" s="58" t="str">
        <f t="shared" si="53"/>
        <v>NA</v>
      </c>
      <c r="M427" s="58" t="str">
        <f t="shared" si="54"/>
        <v>NA</v>
      </c>
      <c r="R427" s="54"/>
      <c r="S427" s="54"/>
      <c r="T427" s="54"/>
      <c r="U427" s="54"/>
      <c r="V427" s="54"/>
    </row>
    <row r="428" spans="2:22" s="51" customFormat="1" x14ac:dyDescent="0.2">
      <c r="B428" s="51" t="s">
        <v>187</v>
      </c>
      <c r="C428" s="51" t="s">
        <v>188</v>
      </c>
      <c r="D428" s="57">
        <v>45500</v>
      </c>
      <c r="E428" s="57">
        <v>814132</v>
      </c>
      <c r="F428" s="57">
        <v>0</v>
      </c>
      <c r="G428" s="57">
        <v>811895.82</v>
      </c>
      <c r="H428" s="57">
        <v>0</v>
      </c>
      <c r="I428" s="57">
        <f t="shared" si="50"/>
        <v>811895.82</v>
      </c>
      <c r="J428" s="57">
        <f t="shared" si="51"/>
        <v>2236.1800000000512</v>
      </c>
      <c r="K428" s="58">
        <f t="shared" si="52"/>
        <v>2.7467044656149754E-3</v>
      </c>
      <c r="L428" s="58">
        <f t="shared" si="53"/>
        <v>-1</v>
      </c>
      <c r="M428" s="58">
        <f t="shared" si="54"/>
        <v>-2.7467044656149754E-3</v>
      </c>
      <c r="R428" s="54"/>
      <c r="S428" s="54"/>
      <c r="T428" s="54"/>
      <c r="U428" s="54"/>
      <c r="V428" s="54"/>
    </row>
    <row r="429" spans="2:22" s="51" customFormat="1" x14ac:dyDescent="0.2">
      <c r="B429" s="51" t="s">
        <v>189</v>
      </c>
      <c r="C429" s="51" t="s">
        <v>190</v>
      </c>
      <c r="D429" s="57">
        <v>265171.63</v>
      </c>
      <c r="E429" s="57">
        <v>6435233.6299999999</v>
      </c>
      <c r="F429" s="57">
        <v>707632.03999999992</v>
      </c>
      <c r="G429" s="57">
        <v>4162230.3299999996</v>
      </c>
      <c r="H429" s="57">
        <v>366870.47</v>
      </c>
      <c r="I429" s="57">
        <f t="shared" si="50"/>
        <v>4529100.7999999998</v>
      </c>
      <c r="J429" s="57">
        <f t="shared" si="51"/>
        <v>1906132.83</v>
      </c>
      <c r="K429" s="58">
        <f t="shared" si="52"/>
        <v>0.29620258402335581</v>
      </c>
      <c r="L429" s="58">
        <f t="shared" si="53"/>
        <v>-0.89003786331841384</v>
      </c>
      <c r="M429" s="58">
        <f t="shared" si="54"/>
        <v>-0.35321224227254661</v>
      </c>
      <c r="R429" s="54"/>
      <c r="S429" s="54"/>
      <c r="T429" s="54"/>
      <c r="U429" s="54"/>
      <c r="V429" s="54"/>
    </row>
    <row r="430" spans="2:22" s="51" customFormat="1" x14ac:dyDescent="0.2">
      <c r="B430" s="51" t="s">
        <v>191</v>
      </c>
      <c r="C430" s="51" t="s">
        <v>192</v>
      </c>
      <c r="D430" s="57">
        <v>58108</v>
      </c>
      <c r="E430" s="57">
        <v>112408</v>
      </c>
      <c r="F430" s="57">
        <v>5289.73</v>
      </c>
      <c r="G430" s="57">
        <v>20613.329999999998</v>
      </c>
      <c r="H430" s="57">
        <v>9776.15</v>
      </c>
      <c r="I430" s="57">
        <f t="shared" si="50"/>
        <v>30389.479999999996</v>
      </c>
      <c r="J430" s="57">
        <f t="shared" si="51"/>
        <v>82018.52</v>
      </c>
      <c r="K430" s="58">
        <f t="shared" si="52"/>
        <v>0.72965020283253867</v>
      </c>
      <c r="L430" s="58">
        <f t="shared" si="53"/>
        <v>-0.95294169454131383</v>
      </c>
      <c r="M430" s="58">
        <f t="shared" si="54"/>
        <v>-0.81662043626788128</v>
      </c>
      <c r="R430" s="54"/>
      <c r="S430" s="54"/>
      <c r="T430" s="54"/>
      <c r="U430" s="54"/>
      <c r="V430" s="54"/>
    </row>
    <row r="431" spans="2:22" s="51" customFormat="1" x14ac:dyDescent="0.2">
      <c r="B431" s="51" t="s">
        <v>364</v>
      </c>
      <c r="C431" s="51" t="s">
        <v>365</v>
      </c>
      <c r="D431" s="57">
        <v>8100000</v>
      </c>
      <c r="E431" s="57">
        <v>11057000</v>
      </c>
      <c r="F431" s="57">
        <v>866116.64</v>
      </c>
      <c r="G431" s="57">
        <v>8684298.3699999992</v>
      </c>
      <c r="H431" s="57">
        <v>2278686.77</v>
      </c>
      <c r="I431" s="57">
        <f t="shared" si="50"/>
        <v>10962985.139999999</v>
      </c>
      <c r="J431" s="57">
        <f t="shared" si="51"/>
        <v>94014.860000001267</v>
      </c>
      <c r="K431" s="58">
        <f t="shared" si="52"/>
        <v>8.5027457719093116E-3</v>
      </c>
      <c r="L431" s="58">
        <f t="shared" si="53"/>
        <v>-0.92166802568508632</v>
      </c>
      <c r="M431" s="58">
        <f t="shared" si="54"/>
        <v>-0.21458819119110073</v>
      </c>
      <c r="R431" s="54"/>
      <c r="S431" s="54"/>
      <c r="T431" s="54"/>
      <c r="U431" s="54"/>
      <c r="V431" s="54"/>
    </row>
    <row r="432" spans="2:22" s="51" customFormat="1" x14ac:dyDescent="0.2">
      <c r="B432" s="51" t="s">
        <v>380</v>
      </c>
      <c r="C432" s="51" t="s">
        <v>381</v>
      </c>
      <c r="D432" s="57">
        <v>0</v>
      </c>
      <c r="E432" s="57">
        <v>0</v>
      </c>
      <c r="F432" s="57">
        <v>0</v>
      </c>
      <c r="G432" s="57">
        <v>0</v>
      </c>
      <c r="H432" s="57">
        <v>0</v>
      </c>
      <c r="I432" s="57">
        <f t="shared" si="50"/>
        <v>0</v>
      </c>
      <c r="J432" s="57">
        <f t="shared" si="51"/>
        <v>0</v>
      </c>
      <c r="K432" s="58" t="str">
        <f t="shared" si="52"/>
        <v>NA</v>
      </c>
      <c r="L432" s="58" t="str">
        <f t="shared" si="53"/>
        <v>NA</v>
      </c>
      <c r="M432" s="58" t="str">
        <f t="shared" si="54"/>
        <v>NA</v>
      </c>
      <c r="R432" s="54"/>
      <c r="S432" s="54"/>
      <c r="T432" s="54"/>
      <c r="U432" s="54"/>
      <c r="V432" s="54"/>
    </row>
    <row r="433" spans="1:22" s="51" customFormat="1" x14ac:dyDescent="0.2">
      <c r="B433" s="51" t="s">
        <v>199</v>
      </c>
      <c r="C433" s="51" t="s">
        <v>200</v>
      </c>
      <c r="D433" s="57">
        <v>750000</v>
      </c>
      <c r="E433" s="57">
        <v>0</v>
      </c>
      <c r="F433" s="57">
        <v>0</v>
      </c>
      <c r="G433" s="57">
        <v>0</v>
      </c>
      <c r="H433" s="57">
        <v>0</v>
      </c>
      <c r="I433" s="57">
        <f t="shared" si="50"/>
        <v>0</v>
      </c>
      <c r="J433" s="57">
        <f t="shared" si="51"/>
        <v>0</v>
      </c>
      <c r="K433" s="58" t="str">
        <f t="shared" si="52"/>
        <v>NA</v>
      </c>
      <c r="L433" s="58" t="str">
        <f t="shared" si="53"/>
        <v>NA</v>
      </c>
      <c r="M433" s="58" t="str">
        <f t="shared" si="54"/>
        <v>NA</v>
      </c>
      <c r="R433" s="54"/>
      <c r="S433" s="54"/>
      <c r="T433" s="54"/>
      <c r="U433" s="54"/>
      <c r="V433" s="54"/>
    </row>
    <row r="434" spans="1:22" s="51" customFormat="1" x14ac:dyDescent="0.2">
      <c r="B434" s="51" t="s">
        <v>203</v>
      </c>
      <c r="C434" s="51" t="s">
        <v>204</v>
      </c>
      <c r="D434" s="57">
        <v>2600000</v>
      </c>
      <c r="E434" s="57">
        <v>3719071.2199999997</v>
      </c>
      <c r="F434" s="57">
        <v>880402</v>
      </c>
      <c r="G434" s="57">
        <v>1099407</v>
      </c>
      <c r="H434" s="57">
        <v>1769878</v>
      </c>
      <c r="I434" s="57">
        <f t="shared" si="50"/>
        <v>2869285</v>
      </c>
      <c r="J434" s="57">
        <f t="shared" si="51"/>
        <v>849786.21999999974</v>
      </c>
      <c r="K434" s="58">
        <f t="shared" si="52"/>
        <v>0.22849420452883928</v>
      </c>
      <c r="L434" s="58">
        <f t="shared" si="53"/>
        <v>-0.76327369175791149</v>
      </c>
      <c r="M434" s="58">
        <f t="shared" si="54"/>
        <v>-0.70438667748879513</v>
      </c>
      <c r="R434" s="54"/>
      <c r="S434" s="54"/>
      <c r="T434" s="54"/>
      <c r="U434" s="54"/>
      <c r="V434" s="54"/>
    </row>
    <row r="435" spans="1:22" s="51" customFormat="1" x14ac:dyDescent="0.2">
      <c r="B435" s="51" t="s">
        <v>382</v>
      </c>
      <c r="C435" s="51" t="s">
        <v>383</v>
      </c>
      <c r="D435" s="57">
        <v>3250000</v>
      </c>
      <c r="E435" s="57">
        <v>3330429</v>
      </c>
      <c r="F435" s="57">
        <v>0</v>
      </c>
      <c r="G435" s="57">
        <v>0</v>
      </c>
      <c r="H435" s="57">
        <v>1958990</v>
      </c>
      <c r="I435" s="57">
        <f t="shared" si="50"/>
        <v>1958990</v>
      </c>
      <c r="J435" s="57">
        <f t="shared" si="51"/>
        <v>1371439</v>
      </c>
      <c r="K435" s="58">
        <f t="shared" si="52"/>
        <v>0.4117904930566002</v>
      </c>
      <c r="L435" s="58">
        <f t="shared" si="53"/>
        <v>-1</v>
      </c>
      <c r="M435" s="58">
        <f t="shared" si="54"/>
        <v>-1</v>
      </c>
      <c r="R435" s="54"/>
      <c r="S435" s="54"/>
      <c r="T435" s="54"/>
      <c r="U435" s="54"/>
      <c r="V435" s="54"/>
    </row>
    <row r="436" spans="1:22" s="51" customFormat="1" x14ac:dyDescent="0.2">
      <c r="B436" s="51" t="s">
        <v>205</v>
      </c>
      <c r="C436" s="51" t="s">
        <v>206</v>
      </c>
      <c r="D436" s="57">
        <v>30000</v>
      </c>
      <c r="E436" s="57">
        <v>30000</v>
      </c>
      <c r="F436" s="57">
        <v>0</v>
      </c>
      <c r="G436" s="57">
        <v>0</v>
      </c>
      <c r="H436" s="57">
        <v>14.13</v>
      </c>
      <c r="I436" s="57">
        <f t="shared" si="50"/>
        <v>14.13</v>
      </c>
      <c r="J436" s="57">
        <f t="shared" si="51"/>
        <v>29985.87</v>
      </c>
      <c r="K436" s="58">
        <f t="shared" si="52"/>
        <v>0.999529</v>
      </c>
      <c r="L436" s="58">
        <f t="shared" si="53"/>
        <v>-1</v>
      </c>
      <c r="M436" s="58">
        <f t="shared" si="54"/>
        <v>-1</v>
      </c>
      <c r="R436" s="54"/>
      <c r="S436" s="54"/>
      <c r="T436" s="54"/>
      <c r="U436" s="54"/>
      <c r="V436" s="54"/>
    </row>
    <row r="437" spans="1:22" s="51" customFormat="1" x14ac:dyDescent="0.2">
      <c r="B437" s="51" t="s">
        <v>207</v>
      </c>
      <c r="C437" s="51" t="s">
        <v>208</v>
      </c>
      <c r="D437" s="57">
        <v>167000</v>
      </c>
      <c r="E437" s="57">
        <v>471600</v>
      </c>
      <c r="F437" s="57">
        <v>194809</v>
      </c>
      <c r="G437" s="57">
        <v>311573</v>
      </c>
      <c r="H437" s="57">
        <v>2874</v>
      </c>
      <c r="I437" s="57">
        <f t="shared" si="50"/>
        <v>314447</v>
      </c>
      <c r="J437" s="57">
        <f t="shared" si="51"/>
        <v>157153</v>
      </c>
      <c r="K437" s="58">
        <f t="shared" si="52"/>
        <v>0.33323367260390163</v>
      </c>
      <c r="L437" s="58">
        <f t="shared" si="53"/>
        <v>-0.58691899915182355</v>
      </c>
      <c r="M437" s="58">
        <f t="shared" si="54"/>
        <v>-0.33932782018659879</v>
      </c>
      <c r="R437" s="54"/>
      <c r="S437" s="54"/>
      <c r="T437" s="54"/>
      <c r="U437" s="54"/>
      <c r="V437" s="54"/>
    </row>
    <row r="438" spans="1:22" s="51" customFormat="1" x14ac:dyDescent="0.2">
      <c r="B438" s="51" t="s">
        <v>209</v>
      </c>
      <c r="C438" s="51" t="s">
        <v>210</v>
      </c>
      <c r="D438" s="57">
        <v>1000000</v>
      </c>
      <c r="E438" s="57">
        <v>175318.39999999999</v>
      </c>
      <c r="F438" s="57">
        <v>0</v>
      </c>
      <c r="G438" s="57">
        <v>0</v>
      </c>
      <c r="H438" s="57">
        <v>0</v>
      </c>
      <c r="I438" s="57">
        <f t="shared" si="50"/>
        <v>0</v>
      </c>
      <c r="J438" s="57">
        <f t="shared" si="51"/>
        <v>175318.39999999999</v>
      </c>
      <c r="K438" s="58">
        <f t="shared" si="52"/>
        <v>1</v>
      </c>
      <c r="L438" s="58">
        <f t="shared" si="53"/>
        <v>-1</v>
      </c>
      <c r="M438" s="58">
        <f t="shared" si="54"/>
        <v>-1</v>
      </c>
      <c r="R438" s="54"/>
      <c r="S438" s="54"/>
      <c r="T438" s="54"/>
      <c r="U438" s="54"/>
      <c r="V438" s="54"/>
    </row>
    <row r="439" spans="1:22" s="51" customFormat="1" x14ac:dyDescent="0.2">
      <c r="B439" s="51" t="s">
        <v>384</v>
      </c>
      <c r="C439" s="51" t="s">
        <v>385</v>
      </c>
      <c r="D439" s="57">
        <v>0</v>
      </c>
      <c r="E439" s="57">
        <v>0</v>
      </c>
      <c r="F439" s="57">
        <v>0</v>
      </c>
      <c r="G439" s="57">
        <v>0</v>
      </c>
      <c r="H439" s="57">
        <v>0</v>
      </c>
      <c r="I439" s="57">
        <f t="shared" si="50"/>
        <v>0</v>
      </c>
      <c r="J439" s="57">
        <f t="shared" si="51"/>
        <v>0</v>
      </c>
      <c r="K439" s="58" t="str">
        <f t="shared" si="52"/>
        <v>NA</v>
      </c>
      <c r="L439" s="58" t="str">
        <f t="shared" si="53"/>
        <v>NA</v>
      </c>
      <c r="M439" s="58" t="str">
        <f t="shared" si="54"/>
        <v>NA</v>
      </c>
      <c r="R439" s="54"/>
      <c r="S439" s="54"/>
      <c r="T439" s="54"/>
      <c r="U439" s="54"/>
      <c r="V439" s="54"/>
    </row>
    <row r="440" spans="1:22" s="51" customFormat="1" x14ac:dyDescent="0.2">
      <c r="A440" s="64" t="s">
        <v>386</v>
      </c>
      <c r="B440" s="64"/>
      <c r="C440" s="64"/>
      <c r="D440" s="65">
        <v>81128867.840000004</v>
      </c>
      <c r="E440" s="65">
        <v>83366659.350000009</v>
      </c>
      <c r="F440" s="65">
        <v>7049943.4800000004</v>
      </c>
      <c r="G440" s="65">
        <v>64355166.920000009</v>
      </c>
      <c r="H440" s="65">
        <v>6777966.0800000001</v>
      </c>
      <c r="I440" s="65">
        <f t="shared" si="50"/>
        <v>71133133.000000015</v>
      </c>
      <c r="J440" s="65">
        <f t="shared" si="51"/>
        <v>12233526.349999994</v>
      </c>
      <c r="K440" s="66">
        <f t="shared" si="52"/>
        <v>0.14674363163143819</v>
      </c>
      <c r="L440" s="66">
        <f t="shared" si="53"/>
        <v>-0.91543449701634227</v>
      </c>
      <c r="M440" s="66">
        <f t="shared" si="54"/>
        <v>-0.22804671049830183</v>
      </c>
      <c r="R440" s="54"/>
      <c r="S440" s="54"/>
      <c r="T440" s="54"/>
      <c r="U440" s="54"/>
      <c r="V440" s="54"/>
    </row>
    <row r="441" spans="1:22" s="51" customFormat="1" x14ac:dyDescent="0.2">
      <c r="A441" s="51" t="s">
        <v>387</v>
      </c>
      <c r="B441" s="51" t="s">
        <v>104</v>
      </c>
      <c r="C441" s="51" t="s">
        <v>103</v>
      </c>
      <c r="D441" s="57">
        <v>0</v>
      </c>
      <c r="E441" s="57">
        <v>0</v>
      </c>
      <c r="F441" s="57">
        <v>59218.34</v>
      </c>
      <c r="G441" s="57">
        <v>788040.30999999994</v>
      </c>
      <c r="H441" s="57">
        <v>0</v>
      </c>
      <c r="I441" s="57">
        <f t="shared" si="50"/>
        <v>788040.30999999994</v>
      </c>
      <c r="J441" s="57">
        <f t="shared" si="51"/>
        <v>-788040.30999999994</v>
      </c>
      <c r="K441" s="58" t="str">
        <f t="shared" si="52"/>
        <v>NA</v>
      </c>
      <c r="L441" s="58" t="str">
        <f t="shared" si="53"/>
        <v>NA</v>
      </c>
      <c r="M441" s="58" t="str">
        <f t="shared" si="54"/>
        <v>NA</v>
      </c>
      <c r="R441" s="54"/>
      <c r="S441" s="54"/>
      <c r="T441" s="54"/>
      <c r="U441" s="54"/>
      <c r="V441" s="54"/>
    </row>
    <row r="442" spans="1:22" s="51" customFormat="1" x14ac:dyDescent="0.2">
      <c r="B442" s="51" t="s">
        <v>107</v>
      </c>
      <c r="C442" s="51" t="s">
        <v>108</v>
      </c>
      <c r="D442" s="57">
        <v>0</v>
      </c>
      <c r="E442" s="57">
        <v>0</v>
      </c>
      <c r="F442" s="57">
        <v>47937.5</v>
      </c>
      <c r="G442" s="57">
        <v>138750</v>
      </c>
      <c r="H442" s="57">
        <v>0</v>
      </c>
      <c r="I442" s="57">
        <f t="shared" si="50"/>
        <v>138750</v>
      </c>
      <c r="J442" s="57">
        <f t="shared" si="51"/>
        <v>-138750</v>
      </c>
      <c r="K442" s="58" t="str">
        <f t="shared" si="52"/>
        <v>NA</v>
      </c>
      <c r="L442" s="58" t="str">
        <f t="shared" si="53"/>
        <v>NA</v>
      </c>
      <c r="M442" s="58" t="str">
        <f t="shared" si="54"/>
        <v>NA</v>
      </c>
      <c r="R442" s="54"/>
      <c r="S442" s="54"/>
      <c r="T442" s="54"/>
      <c r="U442" s="54"/>
      <c r="V442" s="54"/>
    </row>
    <row r="443" spans="1:22" s="51" customFormat="1" x14ac:dyDescent="0.2">
      <c r="B443" s="51" t="s">
        <v>241</v>
      </c>
      <c r="C443" s="51" t="s">
        <v>242</v>
      </c>
      <c r="D443" s="57">
        <v>0</v>
      </c>
      <c r="E443" s="57">
        <v>0</v>
      </c>
      <c r="F443" s="57">
        <v>0</v>
      </c>
      <c r="G443" s="57">
        <v>0</v>
      </c>
      <c r="H443" s="57">
        <v>0</v>
      </c>
      <c r="I443" s="57">
        <f t="shared" si="50"/>
        <v>0</v>
      </c>
      <c r="J443" s="57">
        <f t="shared" si="51"/>
        <v>0</v>
      </c>
      <c r="K443" s="58" t="str">
        <f t="shared" si="52"/>
        <v>NA</v>
      </c>
      <c r="L443" s="58" t="str">
        <f t="shared" si="53"/>
        <v>NA</v>
      </c>
      <c r="M443" s="58" t="str">
        <f t="shared" si="54"/>
        <v>NA</v>
      </c>
      <c r="R443" s="54"/>
      <c r="S443" s="54"/>
      <c r="T443" s="54"/>
      <c r="U443" s="54"/>
      <c r="V443" s="54"/>
    </row>
    <row r="444" spans="1:22" s="51" customFormat="1" x14ac:dyDescent="0.2">
      <c r="B444" s="51" t="s">
        <v>117</v>
      </c>
      <c r="C444" s="51" t="s">
        <v>118</v>
      </c>
      <c r="D444" s="57">
        <v>1554748.45</v>
      </c>
      <c r="E444" s="57">
        <v>1554748.45</v>
      </c>
      <c r="F444" s="57">
        <v>119500.25</v>
      </c>
      <c r="G444" s="57">
        <v>1429174.7499999998</v>
      </c>
      <c r="H444" s="57">
        <v>0</v>
      </c>
      <c r="I444" s="57">
        <f t="shared" si="50"/>
        <v>1429174.7499999998</v>
      </c>
      <c r="J444" s="57">
        <f t="shared" si="51"/>
        <v>125573.70000000019</v>
      </c>
      <c r="K444" s="58">
        <f t="shared" si="52"/>
        <v>8.0767856690900822E-2</v>
      </c>
      <c r="L444" s="58">
        <f t="shared" si="53"/>
        <v>-0.92313853086652053</v>
      </c>
      <c r="M444" s="58">
        <f t="shared" si="54"/>
        <v>-8.0767856690900822E-2</v>
      </c>
      <c r="R444" s="54"/>
      <c r="S444" s="54"/>
      <c r="T444" s="54"/>
      <c r="U444" s="54"/>
      <c r="V444" s="54"/>
    </row>
    <row r="445" spans="1:22" s="51" customFormat="1" x14ac:dyDescent="0.2">
      <c r="B445" s="51" t="s">
        <v>388</v>
      </c>
      <c r="C445" s="51" t="s">
        <v>389</v>
      </c>
      <c r="D445" s="57">
        <v>224958</v>
      </c>
      <c r="E445" s="57">
        <v>224958</v>
      </c>
      <c r="F445" s="57">
        <v>0</v>
      </c>
      <c r="G445" s="57">
        <v>0</v>
      </c>
      <c r="H445" s="57">
        <v>0</v>
      </c>
      <c r="I445" s="57">
        <f t="shared" si="50"/>
        <v>0</v>
      </c>
      <c r="J445" s="57">
        <f t="shared" si="51"/>
        <v>224958</v>
      </c>
      <c r="K445" s="58">
        <f t="shared" si="52"/>
        <v>1</v>
      </c>
      <c r="L445" s="58">
        <f t="shared" si="53"/>
        <v>-1</v>
      </c>
      <c r="M445" s="58">
        <f t="shared" si="54"/>
        <v>-1</v>
      </c>
      <c r="R445" s="54"/>
      <c r="S445" s="54"/>
      <c r="T445" s="54"/>
      <c r="U445" s="54"/>
      <c r="V445" s="54"/>
    </row>
    <row r="446" spans="1:22" s="51" customFormat="1" x14ac:dyDescent="0.2">
      <c r="B446" s="51" t="s">
        <v>253</v>
      </c>
      <c r="C446" s="51" t="s">
        <v>254</v>
      </c>
      <c r="D446" s="57">
        <v>43847</v>
      </c>
      <c r="E446" s="57">
        <v>43847</v>
      </c>
      <c r="F446" s="57">
        <v>0</v>
      </c>
      <c r="G446" s="57">
        <v>0</v>
      </c>
      <c r="H446" s="57">
        <v>0</v>
      </c>
      <c r="I446" s="57">
        <f t="shared" si="50"/>
        <v>0</v>
      </c>
      <c r="J446" s="57">
        <f t="shared" si="51"/>
        <v>43847</v>
      </c>
      <c r="K446" s="58">
        <f t="shared" si="52"/>
        <v>1</v>
      </c>
      <c r="L446" s="58">
        <f t="shared" si="53"/>
        <v>-1</v>
      </c>
      <c r="M446" s="58">
        <f t="shared" si="54"/>
        <v>-1</v>
      </c>
      <c r="R446" s="54"/>
      <c r="S446" s="54"/>
      <c r="T446" s="54"/>
      <c r="U446" s="54"/>
      <c r="V446" s="54"/>
    </row>
    <row r="447" spans="1:22" s="51" customFormat="1" x14ac:dyDescent="0.2">
      <c r="B447" s="51" t="s">
        <v>131</v>
      </c>
      <c r="C447" s="51" t="s">
        <v>132</v>
      </c>
      <c r="D447" s="57">
        <v>3328963.39</v>
      </c>
      <c r="E447" s="57">
        <v>3331963.39</v>
      </c>
      <c r="F447" s="57">
        <v>218765.08</v>
      </c>
      <c r="G447" s="57">
        <v>2346620.7400000002</v>
      </c>
      <c r="H447" s="57">
        <v>0</v>
      </c>
      <c r="I447" s="57">
        <f t="shared" si="50"/>
        <v>2346620.7400000002</v>
      </c>
      <c r="J447" s="57">
        <f t="shared" si="51"/>
        <v>985342.64999999991</v>
      </c>
      <c r="K447" s="58">
        <f t="shared" si="52"/>
        <v>0.29572433267341508</v>
      </c>
      <c r="L447" s="58">
        <f t="shared" si="53"/>
        <v>-0.93434349229149238</v>
      </c>
      <c r="M447" s="58">
        <f t="shared" si="54"/>
        <v>-0.29572433267341508</v>
      </c>
      <c r="R447" s="54"/>
      <c r="S447" s="54"/>
      <c r="T447" s="54"/>
      <c r="U447" s="54"/>
      <c r="V447" s="54"/>
    </row>
    <row r="448" spans="1:22" s="51" customFormat="1" x14ac:dyDescent="0.2">
      <c r="B448" s="51" t="s">
        <v>133</v>
      </c>
      <c r="C448" s="51" t="s">
        <v>134</v>
      </c>
      <c r="D448" s="57">
        <v>11610225.26</v>
      </c>
      <c r="E448" s="57">
        <v>11610225.26</v>
      </c>
      <c r="F448" s="57">
        <v>878091.86</v>
      </c>
      <c r="G448" s="57">
        <v>10818516.659999998</v>
      </c>
      <c r="H448" s="57">
        <v>0</v>
      </c>
      <c r="I448" s="57">
        <f t="shared" si="50"/>
        <v>10818516.659999998</v>
      </c>
      <c r="J448" s="57">
        <f t="shared" si="51"/>
        <v>791708.60000000149</v>
      </c>
      <c r="K448" s="58">
        <f t="shared" si="52"/>
        <v>6.8190632160051778E-2</v>
      </c>
      <c r="L448" s="58">
        <f t="shared" si="53"/>
        <v>-0.92436909359327979</v>
      </c>
      <c r="M448" s="58">
        <f t="shared" si="54"/>
        <v>-6.8190632160051778E-2</v>
      </c>
      <c r="R448" s="54"/>
      <c r="S448" s="54"/>
      <c r="T448" s="54"/>
      <c r="U448" s="54"/>
      <c r="V448" s="54"/>
    </row>
    <row r="449" spans="2:22" s="51" customFormat="1" x14ac:dyDescent="0.2">
      <c r="B449" s="51" t="s">
        <v>135</v>
      </c>
      <c r="C449" s="51" t="s">
        <v>136</v>
      </c>
      <c r="D449" s="57">
        <v>284380</v>
      </c>
      <c r="E449" s="57">
        <v>284380</v>
      </c>
      <c r="F449" s="57">
        <v>64598.9</v>
      </c>
      <c r="G449" s="57">
        <v>814273.02</v>
      </c>
      <c r="H449" s="57">
        <v>0</v>
      </c>
      <c r="I449" s="57">
        <f t="shared" si="50"/>
        <v>814273.02</v>
      </c>
      <c r="J449" s="57">
        <f t="shared" si="51"/>
        <v>-529893.02</v>
      </c>
      <c r="K449" s="58">
        <f t="shared" si="52"/>
        <v>-1.8633273085308391</v>
      </c>
      <c r="L449" s="58">
        <f t="shared" si="53"/>
        <v>-0.77284302693579021</v>
      </c>
      <c r="M449" s="58">
        <f t="shared" si="54"/>
        <v>1.8633273085308391</v>
      </c>
      <c r="R449" s="54"/>
      <c r="S449" s="54"/>
      <c r="T449" s="54"/>
      <c r="U449" s="54"/>
      <c r="V449" s="54"/>
    </row>
    <row r="450" spans="2:22" s="51" customFormat="1" x14ac:dyDescent="0.2">
      <c r="B450" s="51" t="s">
        <v>137</v>
      </c>
      <c r="C450" s="51" t="s">
        <v>138</v>
      </c>
      <c r="D450" s="57">
        <v>10000</v>
      </c>
      <c r="E450" s="57">
        <v>11000</v>
      </c>
      <c r="F450" s="57">
        <v>0</v>
      </c>
      <c r="G450" s="57">
        <v>205.12</v>
      </c>
      <c r="H450" s="57">
        <v>0</v>
      </c>
      <c r="I450" s="57">
        <f t="shared" si="50"/>
        <v>205.12</v>
      </c>
      <c r="J450" s="57">
        <f t="shared" si="51"/>
        <v>10794.88</v>
      </c>
      <c r="K450" s="58">
        <f t="shared" si="52"/>
        <v>0.98135272727272715</v>
      </c>
      <c r="L450" s="58">
        <f t="shared" si="53"/>
        <v>-1</v>
      </c>
      <c r="M450" s="58">
        <f t="shared" si="54"/>
        <v>-0.98135272727272715</v>
      </c>
      <c r="R450" s="54"/>
      <c r="S450" s="54"/>
      <c r="T450" s="54"/>
      <c r="U450" s="54"/>
      <c r="V450" s="54"/>
    </row>
    <row r="451" spans="2:22" s="51" customFormat="1" x14ac:dyDescent="0.2">
      <c r="B451" s="51" t="s">
        <v>141</v>
      </c>
      <c r="C451" s="51" t="s">
        <v>142</v>
      </c>
      <c r="D451" s="57">
        <v>2018520</v>
      </c>
      <c r="E451" s="57">
        <v>2018520</v>
      </c>
      <c r="F451" s="57">
        <v>166626.99</v>
      </c>
      <c r="G451" s="57">
        <v>1738442.1499999997</v>
      </c>
      <c r="H451" s="57">
        <v>0</v>
      </c>
      <c r="I451" s="57">
        <f t="shared" si="50"/>
        <v>1738442.1499999997</v>
      </c>
      <c r="J451" s="57">
        <f t="shared" si="51"/>
        <v>280077.85000000033</v>
      </c>
      <c r="K451" s="58">
        <f t="shared" si="52"/>
        <v>0.1387540623823397</v>
      </c>
      <c r="L451" s="58">
        <f t="shared" si="53"/>
        <v>-0.91745090957731412</v>
      </c>
      <c r="M451" s="58">
        <f t="shared" si="54"/>
        <v>-0.1387540623823397</v>
      </c>
      <c r="R451" s="54"/>
      <c r="S451" s="54"/>
      <c r="T451" s="54"/>
      <c r="U451" s="54"/>
      <c r="V451" s="54"/>
    </row>
    <row r="452" spans="2:22" s="51" customFormat="1" x14ac:dyDescent="0.2">
      <c r="B452" s="51" t="s">
        <v>143</v>
      </c>
      <c r="C452" s="51" t="s">
        <v>144</v>
      </c>
      <c r="D452" s="57">
        <v>3123804.0100000002</v>
      </c>
      <c r="E452" s="57">
        <v>3123804.0100000002</v>
      </c>
      <c r="F452" s="57">
        <v>232435.52999999994</v>
      </c>
      <c r="G452" s="57">
        <v>2643825.21</v>
      </c>
      <c r="H452" s="57">
        <v>0</v>
      </c>
      <c r="I452" s="57">
        <f t="shared" si="50"/>
        <v>2643825.21</v>
      </c>
      <c r="J452" s="57">
        <f t="shared" si="51"/>
        <v>479978.80000000028</v>
      </c>
      <c r="K452" s="58">
        <f t="shared" si="52"/>
        <v>0.15365202120987106</v>
      </c>
      <c r="L452" s="58">
        <f t="shared" si="53"/>
        <v>-0.9255921532670035</v>
      </c>
      <c r="M452" s="58">
        <f t="shared" si="54"/>
        <v>-0.15365202120987106</v>
      </c>
      <c r="R452" s="54"/>
      <c r="S452" s="54"/>
      <c r="T452" s="54"/>
      <c r="U452" s="54"/>
      <c r="V452" s="54"/>
    </row>
    <row r="453" spans="2:22" s="51" customFormat="1" x14ac:dyDescent="0.2">
      <c r="B453" s="51" t="s">
        <v>390</v>
      </c>
      <c r="C453" s="51" t="s">
        <v>391</v>
      </c>
      <c r="D453" s="57">
        <v>0</v>
      </c>
      <c r="E453" s="57">
        <v>0</v>
      </c>
      <c r="F453" s="57">
        <v>10352.24</v>
      </c>
      <c r="G453" s="57">
        <v>157949.22999999998</v>
      </c>
      <c r="H453" s="57">
        <v>0</v>
      </c>
      <c r="I453" s="57">
        <f t="shared" si="50"/>
        <v>157949.22999999998</v>
      </c>
      <c r="J453" s="57">
        <f t="shared" si="51"/>
        <v>-157949.22999999998</v>
      </c>
      <c r="K453" s="58" t="str">
        <f t="shared" si="52"/>
        <v>NA</v>
      </c>
      <c r="L453" s="58" t="str">
        <f t="shared" si="53"/>
        <v>NA</v>
      </c>
      <c r="M453" s="58" t="str">
        <f t="shared" si="54"/>
        <v>NA</v>
      </c>
      <c r="R453" s="54"/>
      <c r="S453" s="54"/>
      <c r="T453" s="54"/>
      <c r="U453" s="54"/>
      <c r="V453" s="54"/>
    </row>
    <row r="454" spans="2:22" s="51" customFormat="1" x14ac:dyDescent="0.2">
      <c r="B454" s="51" t="s">
        <v>145</v>
      </c>
      <c r="C454" s="51" t="s">
        <v>146</v>
      </c>
      <c r="D454" s="57">
        <v>10000</v>
      </c>
      <c r="E454" s="57">
        <v>10000</v>
      </c>
      <c r="F454" s="57">
        <v>0</v>
      </c>
      <c r="G454" s="57">
        <v>0</v>
      </c>
      <c r="H454" s="57">
        <v>0</v>
      </c>
      <c r="I454" s="57">
        <f t="shared" si="50"/>
        <v>0</v>
      </c>
      <c r="J454" s="57">
        <f t="shared" si="51"/>
        <v>10000</v>
      </c>
      <c r="K454" s="58">
        <f t="shared" si="52"/>
        <v>1</v>
      </c>
      <c r="L454" s="58">
        <f t="shared" si="53"/>
        <v>-1</v>
      </c>
      <c r="M454" s="58">
        <f t="shared" si="54"/>
        <v>-1</v>
      </c>
      <c r="R454" s="54"/>
      <c r="S454" s="54"/>
      <c r="T454" s="54"/>
      <c r="U454" s="54"/>
      <c r="V454" s="54"/>
    </row>
    <row r="455" spans="2:22" s="51" customFormat="1" x14ac:dyDescent="0.2">
      <c r="B455" s="51" t="s">
        <v>261</v>
      </c>
      <c r="C455" s="51" t="s">
        <v>262</v>
      </c>
      <c r="D455" s="57">
        <v>555000</v>
      </c>
      <c r="E455" s="57">
        <v>555000</v>
      </c>
      <c r="F455" s="57">
        <v>0</v>
      </c>
      <c r="G455" s="57">
        <v>0</v>
      </c>
      <c r="H455" s="57">
        <v>0</v>
      </c>
      <c r="I455" s="57">
        <f t="shared" si="50"/>
        <v>0</v>
      </c>
      <c r="J455" s="57">
        <f t="shared" si="51"/>
        <v>555000</v>
      </c>
      <c r="K455" s="58">
        <f t="shared" si="52"/>
        <v>1</v>
      </c>
      <c r="L455" s="58">
        <f t="shared" si="53"/>
        <v>-1</v>
      </c>
      <c r="M455" s="58">
        <f t="shared" si="54"/>
        <v>-1</v>
      </c>
      <c r="R455" s="54"/>
      <c r="S455" s="54"/>
      <c r="T455" s="54"/>
      <c r="U455" s="54"/>
      <c r="V455" s="54"/>
    </row>
    <row r="456" spans="2:22" s="51" customFormat="1" x14ac:dyDescent="0.2">
      <c r="B456" s="51" t="s">
        <v>155</v>
      </c>
      <c r="C456" s="51" t="s">
        <v>156</v>
      </c>
      <c r="D456" s="57">
        <v>454181.31999999995</v>
      </c>
      <c r="E456" s="57">
        <v>454181.31999999995</v>
      </c>
      <c r="F456" s="57">
        <v>52379.82</v>
      </c>
      <c r="G456" s="57">
        <v>617144.44999999995</v>
      </c>
      <c r="H456" s="57">
        <v>0</v>
      </c>
      <c r="I456" s="57">
        <f t="shared" si="50"/>
        <v>617144.44999999995</v>
      </c>
      <c r="J456" s="57">
        <f t="shared" si="51"/>
        <v>-162963.13</v>
      </c>
      <c r="K456" s="58">
        <f t="shared" si="52"/>
        <v>-0.35880632431118042</v>
      </c>
      <c r="L456" s="58">
        <f t="shared" si="53"/>
        <v>-0.88467200720628492</v>
      </c>
      <c r="M456" s="58">
        <f t="shared" si="54"/>
        <v>0.35880632431118042</v>
      </c>
      <c r="R456" s="54"/>
      <c r="S456" s="54"/>
      <c r="T456" s="54"/>
      <c r="U456" s="54"/>
      <c r="V456" s="54"/>
    </row>
    <row r="457" spans="2:22" s="51" customFormat="1" x14ac:dyDescent="0.2">
      <c r="B457" s="51" t="s">
        <v>157</v>
      </c>
      <c r="C457" s="51" t="s">
        <v>158</v>
      </c>
      <c r="D457" s="57">
        <v>1174081.76</v>
      </c>
      <c r="E457" s="57">
        <v>1862004.87</v>
      </c>
      <c r="F457" s="57">
        <v>301678.78000000003</v>
      </c>
      <c r="G457" s="57">
        <v>1202586</v>
      </c>
      <c r="H457" s="57">
        <v>129385.1</v>
      </c>
      <c r="I457" s="57">
        <f t="shared" si="50"/>
        <v>1331971.1000000001</v>
      </c>
      <c r="J457" s="57">
        <f t="shared" si="51"/>
        <v>530033.77</v>
      </c>
      <c r="K457" s="58">
        <f t="shared" si="52"/>
        <v>0.28465756375814422</v>
      </c>
      <c r="L457" s="58">
        <f t="shared" si="53"/>
        <v>-0.83798174491348132</v>
      </c>
      <c r="M457" s="58">
        <f t="shared" si="54"/>
        <v>-0.35414454635663767</v>
      </c>
      <c r="R457" s="54"/>
      <c r="S457" s="54"/>
      <c r="T457" s="54"/>
      <c r="U457" s="54"/>
      <c r="V457" s="54"/>
    </row>
    <row r="458" spans="2:22" s="51" customFormat="1" x14ac:dyDescent="0.2">
      <c r="B458" s="51" t="s">
        <v>161</v>
      </c>
      <c r="C458" s="51" t="s">
        <v>162</v>
      </c>
      <c r="D458" s="57">
        <v>60000</v>
      </c>
      <c r="E458" s="57">
        <v>60000</v>
      </c>
      <c r="F458" s="57">
        <v>1710</v>
      </c>
      <c r="G458" s="57">
        <v>2669.38</v>
      </c>
      <c r="H458" s="57">
        <v>2995</v>
      </c>
      <c r="I458" s="57">
        <f t="shared" si="50"/>
        <v>5664.38</v>
      </c>
      <c r="J458" s="57">
        <f t="shared" si="51"/>
        <v>54335.62</v>
      </c>
      <c r="K458" s="58">
        <f t="shared" si="52"/>
        <v>0.90559366666666674</v>
      </c>
      <c r="L458" s="58">
        <f t="shared" si="53"/>
        <v>-0.97150000000000003</v>
      </c>
      <c r="M458" s="58">
        <f t="shared" si="54"/>
        <v>-0.95551033333333335</v>
      </c>
      <c r="R458" s="54"/>
      <c r="S458" s="54"/>
      <c r="T458" s="54"/>
      <c r="U458" s="54"/>
      <c r="V458" s="54"/>
    </row>
    <row r="459" spans="2:22" s="51" customFormat="1" x14ac:dyDescent="0.2">
      <c r="B459" s="51" t="s">
        <v>165</v>
      </c>
      <c r="C459" s="51" t="s">
        <v>166</v>
      </c>
      <c r="D459" s="57">
        <v>0</v>
      </c>
      <c r="E459" s="57">
        <v>1000</v>
      </c>
      <c r="F459" s="57">
        <v>0</v>
      </c>
      <c r="G459" s="57">
        <v>0</v>
      </c>
      <c r="H459" s="57">
        <v>795</v>
      </c>
      <c r="I459" s="57">
        <f t="shared" si="50"/>
        <v>795</v>
      </c>
      <c r="J459" s="57">
        <f t="shared" si="51"/>
        <v>205</v>
      </c>
      <c r="K459" s="58">
        <f t="shared" si="52"/>
        <v>0.20499999999999999</v>
      </c>
      <c r="L459" s="58">
        <f t="shared" si="53"/>
        <v>-1</v>
      </c>
      <c r="M459" s="58">
        <f t="shared" si="54"/>
        <v>-1</v>
      </c>
      <c r="R459" s="54"/>
      <c r="S459" s="54"/>
      <c r="T459" s="54"/>
      <c r="U459" s="54"/>
      <c r="V459" s="54"/>
    </row>
    <row r="460" spans="2:22" s="51" customFormat="1" x14ac:dyDescent="0.2">
      <c r="B460" s="51" t="s">
        <v>231</v>
      </c>
      <c r="C460" s="51" t="s">
        <v>232</v>
      </c>
      <c r="D460" s="57">
        <v>44131.5</v>
      </c>
      <c r="E460" s="57">
        <v>2120928.61</v>
      </c>
      <c r="F460" s="57">
        <v>162530.03</v>
      </c>
      <c r="G460" s="57">
        <v>2071613.69</v>
      </c>
      <c r="H460" s="57">
        <v>0</v>
      </c>
      <c r="I460" s="57">
        <f t="shared" si="50"/>
        <v>2071613.69</v>
      </c>
      <c r="J460" s="57">
        <f t="shared" si="51"/>
        <v>49314.919999999925</v>
      </c>
      <c r="K460" s="58">
        <f t="shared" si="52"/>
        <v>2.3251569980943361E-2</v>
      </c>
      <c r="L460" s="58">
        <f t="shared" si="53"/>
        <v>-0.92336845793220734</v>
      </c>
      <c r="M460" s="58">
        <f t="shared" si="54"/>
        <v>-2.3251569980943361E-2</v>
      </c>
      <c r="R460" s="54"/>
      <c r="S460" s="54"/>
      <c r="T460" s="54"/>
      <c r="U460" s="54"/>
      <c r="V460" s="54"/>
    </row>
    <row r="461" spans="2:22" s="51" customFormat="1" x14ac:dyDescent="0.2">
      <c r="B461" s="51" t="s">
        <v>167</v>
      </c>
      <c r="C461" s="51" t="s">
        <v>168</v>
      </c>
      <c r="D461" s="57">
        <v>0</v>
      </c>
      <c r="E461" s="57">
        <v>53000</v>
      </c>
      <c r="F461" s="57">
        <v>0</v>
      </c>
      <c r="G461" s="57">
        <v>0</v>
      </c>
      <c r="H461" s="57">
        <v>0</v>
      </c>
      <c r="I461" s="57">
        <f t="shared" si="50"/>
        <v>0</v>
      </c>
      <c r="J461" s="57">
        <f t="shared" si="51"/>
        <v>53000</v>
      </c>
      <c r="K461" s="58">
        <f t="shared" si="52"/>
        <v>1</v>
      </c>
      <c r="L461" s="58">
        <f t="shared" si="53"/>
        <v>-1</v>
      </c>
      <c r="M461" s="58">
        <f t="shared" si="54"/>
        <v>-1</v>
      </c>
      <c r="R461" s="54"/>
      <c r="S461" s="54"/>
      <c r="T461" s="54"/>
      <c r="U461" s="54"/>
      <c r="V461" s="54"/>
    </row>
    <row r="462" spans="2:22" s="51" customFormat="1" x14ac:dyDescent="0.2">
      <c r="B462" s="51" t="s">
        <v>169</v>
      </c>
      <c r="C462" s="51" t="s">
        <v>170</v>
      </c>
      <c r="D462" s="57">
        <v>0</v>
      </c>
      <c r="E462" s="57">
        <v>0</v>
      </c>
      <c r="F462" s="57">
        <v>0</v>
      </c>
      <c r="G462" s="57">
        <v>0</v>
      </c>
      <c r="H462" s="57">
        <v>0</v>
      </c>
      <c r="I462" s="57">
        <f t="shared" si="50"/>
        <v>0</v>
      </c>
      <c r="J462" s="57">
        <f t="shared" si="51"/>
        <v>0</v>
      </c>
      <c r="K462" s="58" t="str">
        <f t="shared" si="52"/>
        <v>NA</v>
      </c>
      <c r="L462" s="58" t="str">
        <f t="shared" si="53"/>
        <v>NA</v>
      </c>
      <c r="M462" s="58" t="str">
        <f t="shared" si="54"/>
        <v>NA</v>
      </c>
      <c r="R462" s="54"/>
      <c r="S462" s="54"/>
      <c r="T462" s="54"/>
      <c r="U462" s="54"/>
      <c r="V462" s="54"/>
    </row>
    <row r="463" spans="2:22" s="51" customFormat="1" x14ac:dyDescent="0.2">
      <c r="B463" s="51" t="s">
        <v>171</v>
      </c>
      <c r="C463" s="51" t="s">
        <v>172</v>
      </c>
      <c r="D463" s="57">
        <v>2983923.94</v>
      </c>
      <c r="E463" s="57">
        <v>2016054.83</v>
      </c>
      <c r="F463" s="57">
        <v>100642.02</v>
      </c>
      <c r="G463" s="57">
        <v>1789461.25</v>
      </c>
      <c r="H463" s="57">
        <v>77850.509999999995</v>
      </c>
      <c r="I463" s="57">
        <f t="shared" si="50"/>
        <v>1867311.76</v>
      </c>
      <c r="J463" s="57">
        <f t="shared" si="51"/>
        <v>148743.07000000007</v>
      </c>
      <c r="K463" s="58">
        <f t="shared" si="52"/>
        <v>7.3779278116161182E-2</v>
      </c>
      <c r="L463" s="58">
        <f t="shared" si="53"/>
        <v>-0.95007972079806979</v>
      </c>
      <c r="M463" s="58">
        <f t="shared" si="54"/>
        <v>-0.11239455228506859</v>
      </c>
      <c r="R463" s="54"/>
      <c r="S463" s="54"/>
      <c r="T463" s="54"/>
      <c r="U463" s="54"/>
      <c r="V463" s="54"/>
    </row>
    <row r="464" spans="2:22" s="51" customFormat="1" x14ac:dyDescent="0.2">
      <c r="B464" s="51" t="s">
        <v>173</v>
      </c>
      <c r="C464" s="51" t="s">
        <v>174</v>
      </c>
      <c r="D464" s="57">
        <v>1260</v>
      </c>
      <c r="E464" s="57">
        <v>6260</v>
      </c>
      <c r="F464" s="57">
        <v>0</v>
      </c>
      <c r="G464" s="57">
        <v>4394.5</v>
      </c>
      <c r="H464" s="57">
        <v>0</v>
      </c>
      <c r="I464" s="57">
        <f t="shared" si="50"/>
        <v>4394.5</v>
      </c>
      <c r="J464" s="57">
        <f t="shared" si="51"/>
        <v>1865.5</v>
      </c>
      <c r="K464" s="58">
        <f t="shared" si="52"/>
        <v>0.29800319488817889</v>
      </c>
      <c r="L464" s="58">
        <f t="shared" si="53"/>
        <v>-1</v>
      </c>
      <c r="M464" s="58">
        <f t="shared" si="54"/>
        <v>-0.29800319488817889</v>
      </c>
      <c r="R464" s="54"/>
      <c r="S464" s="54"/>
      <c r="T464" s="54"/>
      <c r="U464" s="54"/>
      <c r="V464" s="54"/>
    </row>
    <row r="465" spans="1:22" s="51" customFormat="1" x14ac:dyDescent="0.2">
      <c r="B465" s="51" t="s">
        <v>177</v>
      </c>
      <c r="C465" s="51" t="s">
        <v>178</v>
      </c>
      <c r="D465" s="57">
        <v>210000</v>
      </c>
      <c r="E465" s="57">
        <v>235000</v>
      </c>
      <c r="F465" s="57">
        <v>9924.2000000000007</v>
      </c>
      <c r="G465" s="57">
        <v>85351.08</v>
      </c>
      <c r="H465" s="57">
        <v>299.39</v>
      </c>
      <c r="I465" s="57">
        <f t="shared" si="50"/>
        <v>85650.47</v>
      </c>
      <c r="J465" s="57">
        <f t="shared" si="51"/>
        <v>149349.53</v>
      </c>
      <c r="K465" s="58">
        <f t="shared" si="52"/>
        <v>0.63552991489361699</v>
      </c>
      <c r="L465" s="58">
        <f t="shared" si="53"/>
        <v>-0.95776936170212756</v>
      </c>
      <c r="M465" s="58">
        <f t="shared" si="54"/>
        <v>-0.63680391489361698</v>
      </c>
      <c r="R465" s="54"/>
      <c r="S465" s="54"/>
      <c r="T465" s="54"/>
      <c r="U465" s="54"/>
      <c r="V465" s="54"/>
    </row>
    <row r="466" spans="1:22" s="51" customFormat="1" x14ac:dyDescent="0.2">
      <c r="B466" s="51" t="s">
        <v>183</v>
      </c>
      <c r="C466" s="51" t="s">
        <v>184</v>
      </c>
      <c r="D466" s="57">
        <v>629600</v>
      </c>
      <c r="E466" s="57">
        <v>671419.15</v>
      </c>
      <c r="F466" s="57">
        <v>-15123.199999999999</v>
      </c>
      <c r="G466" s="57">
        <v>15545.510000000002</v>
      </c>
      <c r="H466" s="57">
        <v>56383.12</v>
      </c>
      <c r="I466" s="57">
        <f t="shared" si="50"/>
        <v>71928.63</v>
      </c>
      <c r="J466" s="57">
        <f t="shared" si="51"/>
        <v>599490.52</v>
      </c>
      <c r="K466" s="58">
        <f t="shared" si="52"/>
        <v>0.89287074996297022</v>
      </c>
      <c r="L466" s="58">
        <f t="shared" si="53"/>
        <v>-1.0225242309517086</v>
      </c>
      <c r="M466" s="58">
        <f t="shared" si="54"/>
        <v>-0.97684678788205548</v>
      </c>
      <c r="R466" s="54"/>
      <c r="S466" s="54"/>
      <c r="T466" s="54"/>
      <c r="U466" s="54"/>
      <c r="V466" s="54"/>
    </row>
    <row r="467" spans="1:22" s="51" customFormat="1" x14ac:dyDescent="0.2">
      <c r="B467" s="51" t="s">
        <v>185</v>
      </c>
      <c r="C467" s="51" t="s">
        <v>186</v>
      </c>
      <c r="D467" s="57">
        <v>0</v>
      </c>
      <c r="E467" s="57">
        <v>2000</v>
      </c>
      <c r="F467" s="57">
        <v>0</v>
      </c>
      <c r="G467" s="57">
        <v>1438.4</v>
      </c>
      <c r="H467" s="57">
        <v>0</v>
      </c>
      <c r="I467" s="57">
        <f t="shared" si="50"/>
        <v>1438.4</v>
      </c>
      <c r="J467" s="57">
        <f t="shared" si="51"/>
        <v>561.59999999999991</v>
      </c>
      <c r="K467" s="58">
        <f t="shared" si="52"/>
        <v>0.28079999999999994</v>
      </c>
      <c r="L467" s="58">
        <f t="shared" si="53"/>
        <v>-1</v>
      </c>
      <c r="M467" s="58">
        <f t="shared" si="54"/>
        <v>-0.28079999999999994</v>
      </c>
      <c r="R467" s="54"/>
      <c r="S467" s="54"/>
      <c r="T467" s="54"/>
      <c r="U467" s="54"/>
      <c r="V467" s="54"/>
    </row>
    <row r="468" spans="1:22" s="51" customFormat="1" x14ac:dyDescent="0.2">
      <c r="B468" s="51" t="s">
        <v>187</v>
      </c>
      <c r="C468" s="51" t="s">
        <v>188</v>
      </c>
      <c r="D468" s="57">
        <v>0</v>
      </c>
      <c r="E468" s="57">
        <v>643099.37</v>
      </c>
      <c r="F468" s="57">
        <v>1075</v>
      </c>
      <c r="G468" s="57">
        <v>643099.37</v>
      </c>
      <c r="H468" s="57">
        <v>0</v>
      </c>
      <c r="I468" s="57">
        <f t="shared" si="50"/>
        <v>643099.37</v>
      </c>
      <c r="J468" s="57">
        <f t="shared" si="51"/>
        <v>0</v>
      </c>
      <c r="K468" s="58">
        <f t="shared" si="52"/>
        <v>0</v>
      </c>
      <c r="L468" s="58">
        <f t="shared" si="53"/>
        <v>-0.99832840763006814</v>
      </c>
      <c r="M468" s="58">
        <f t="shared" si="54"/>
        <v>0</v>
      </c>
      <c r="R468" s="54"/>
      <c r="S468" s="54"/>
      <c r="T468" s="54"/>
      <c r="U468" s="54"/>
      <c r="V468" s="54"/>
    </row>
    <row r="469" spans="1:22" s="51" customFormat="1" x14ac:dyDescent="0.2">
      <c r="B469" s="51" t="s">
        <v>189</v>
      </c>
      <c r="C469" s="51" t="s">
        <v>190</v>
      </c>
      <c r="D469" s="57">
        <v>133000</v>
      </c>
      <c r="E469" s="57">
        <v>132000</v>
      </c>
      <c r="F469" s="57">
        <v>4155.99</v>
      </c>
      <c r="G469" s="57">
        <v>25697.32</v>
      </c>
      <c r="H469" s="57">
        <v>6196.46</v>
      </c>
      <c r="I469" s="57">
        <f t="shared" si="50"/>
        <v>31893.78</v>
      </c>
      <c r="J469" s="57">
        <f t="shared" si="51"/>
        <v>100106.22</v>
      </c>
      <c r="K469" s="58">
        <f t="shared" si="52"/>
        <v>0.75838045454545455</v>
      </c>
      <c r="L469" s="58">
        <f t="shared" si="53"/>
        <v>-0.96851522727272721</v>
      </c>
      <c r="M469" s="58">
        <f t="shared" si="54"/>
        <v>-0.80532333333333328</v>
      </c>
      <c r="R469" s="54"/>
      <c r="S469" s="54"/>
      <c r="T469" s="54"/>
      <c r="U469" s="54"/>
      <c r="V469" s="54"/>
    </row>
    <row r="470" spans="1:22" s="51" customFormat="1" x14ac:dyDescent="0.2">
      <c r="B470" s="51" t="s">
        <v>191</v>
      </c>
      <c r="C470" s="51" t="s">
        <v>192</v>
      </c>
      <c r="D470" s="57">
        <v>42000</v>
      </c>
      <c r="E470" s="57">
        <v>34050</v>
      </c>
      <c r="F470" s="57">
        <v>2159.94</v>
      </c>
      <c r="G470" s="57">
        <v>29039.83</v>
      </c>
      <c r="H470" s="57">
        <v>10274.01</v>
      </c>
      <c r="I470" s="57">
        <f t="shared" si="50"/>
        <v>39313.840000000004</v>
      </c>
      <c r="J470" s="57">
        <f t="shared" si="51"/>
        <v>-5263.8400000000038</v>
      </c>
      <c r="K470" s="58">
        <f t="shared" si="52"/>
        <v>-0.15459148311306914</v>
      </c>
      <c r="L470" s="58">
        <f t="shared" si="53"/>
        <v>-0.93656563876651988</v>
      </c>
      <c r="M470" s="58">
        <f t="shared" si="54"/>
        <v>-0.14714155653450803</v>
      </c>
      <c r="R470" s="54"/>
      <c r="S470" s="54"/>
      <c r="T470" s="54"/>
      <c r="U470" s="54"/>
      <c r="V470" s="54"/>
    </row>
    <row r="471" spans="1:22" s="51" customFormat="1" x14ac:dyDescent="0.2">
      <c r="B471" s="51" t="s">
        <v>197</v>
      </c>
      <c r="C471" s="51" t="s">
        <v>198</v>
      </c>
      <c r="D471" s="57">
        <v>0</v>
      </c>
      <c r="E471" s="57">
        <v>2500</v>
      </c>
      <c r="F471" s="57">
        <v>0</v>
      </c>
      <c r="G471" s="57">
        <v>1531.01</v>
      </c>
      <c r="H471" s="57">
        <v>1181.4100000000001</v>
      </c>
      <c r="I471" s="57">
        <f t="shared" si="50"/>
        <v>2712.42</v>
      </c>
      <c r="J471" s="57">
        <f t="shared" si="51"/>
        <v>-212.42000000000007</v>
      </c>
      <c r="K471" s="58">
        <f t="shared" si="52"/>
        <v>-8.496800000000003E-2</v>
      </c>
      <c r="L471" s="58">
        <f t="shared" si="53"/>
        <v>-1</v>
      </c>
      <c r="M471" s="58">
        <f t="shared" si="54"/>
        <v>-0.387596</v>
      </c>
      <c r="R471" s="54"/>
      <c r="S471" s="54"/>
      <c r="T471" s="54"/>
      <c r="U471" s="54"/>
      <c r="V471" s="54"/>
    </row>
    <row r="472" spans="1:22" s="51" customFormat="1" x14ac:dyDescent="0.2">
      <c r="B472" s="51" t="s">
        <v>203</v>
      </c>
      <c r="C472" s="51" t="s">
        <v>204</v>
      </c>
      <c r="D472" s="57">
        <v>45000</v>
      </c>
      <c r="E472" s="57">
        <v>44000</v>
      </c>
      <c r="F472" s="57">
        <v>4380.8</v>
      </c>
      <c r="G472" s="57">
        <v>4380.8</v>
      </c>
      <c r="H472" s="57">
        <v>9661.3799999999992</v>
      </c>
      <c r="I472" s="57">
        <f t="shared" si="50"/>
        <v>14042.18</v>
      </c>
      <c r="J472" s="57">
        <f t="shared" si="51"/>
        <v>29957.82</v>
      </c>
      <c r="K472" s="58">
        <f t="shared" si="52"/>
        <v>0.68085954545454541</v>
      </c>
      <c r="L472" s="58">
        <f t="shared" si="53"/>
        <v>-0.90043636363636359</v>
      </c>
      <c r="M472" s="58">
        <f t="shared" si="54"/>
        <v>-0.90043636363636359</v>
      </c>
      <c r="R472" s="54"/>
      <c r="S472" s="54"/>
      <c r="T472" s="54"/>
      <c r="U472" s="54"/>
      <c r="V472" s="54"/>
    </row>
    <row r="473" spans="1:22" s="51" customFormat="1" x14ac:dyDescent="0.2">
      <c r="B473" s="51" t="s">
        <v>237</v>
      </c>
      <c r="C473" s="51" t="s">
        <v>238</v>
      </c>
      <c r="D473" s="57">
        <v>0</v>
      </c>
      <c r="E473" s="57">
        <v>0</v>
      </c>
      <c r="F473" s="57">
        <v>0</v>
      </c>
      <c r="G473" s="57">
        <v>0</v>
      </c>
      <c r="H473" s="57">
        <v>0</v>
      </c>
      <c r="I473" s="57">
        <f t="shared" si="50"/>
        <v>0</v>
      </c>
      <c r="J473" s="57">
        <f t="shared" si="51"/>
        <v>0</v>
      </c>
      <c r="K473" s="58" t="str">
        <f t="shared" si="52"/>
        <v>NA</v>
      </c>
      <c r="L473" s="58" t="str">
        <f t="shared" si="53"/>
        <v>NA</v>
      </c>
      <c r="M473" s="58" t="str">
        <f t="shared" si="54"/>
        <v>NA</v>
      </c>
      <c r="R473" s="54"/>
      <c r="S473" s="54"/>
      <c r="T473" s="54"/>
      <c r="U473" s="54"/>
      <c r="V473" s="54"/>
    </row>
    <row r="474" spans="1:22" s="51" customFormat="1" x14ac:dyDescent="0.2">
      <c r="B474" s="51" t="s">
        <v>207</v>
      </c>
      <c r="C474" s="51" t="s">
        <v>208</v>
      </c>
      <c r="D474" s="57">
        <v>310868.99</v>
      </c>
      <c r="E474" s="57">
        <v>310868.99</v>
      </c>
      <c r="F474" s="57">
        <v>767.8</v>
      </c>
      <c r="G474" s="57">
        <v>49367.8</v>
      </c>
      <c r="H474" s="57">
        <v>3797.12</v>
      </c>
      <c r="I474" s="57">
        <f t="shared" si="50"/>
        <v>53164.920000000006</v>
      </c>
      <c r="J474" s="57">
        <f t="shared" si="51"/>
        <v>257704.06999999998</v>
      </c>
      <c r="K474" s="58">
        <f t="shared" si="52"/>
        <v>0.82897966117495347</v>
      </c>
      <c r="L474" s="58">
        <f t="shared" si="53"/>
        <v>-0.99753014927606642</v>
      </c>
      <c r="M474" s="58">
        <f t="shared" si="54"/>
        <v>-0.84119419566422504</v>
      </c>
      <c r="R474" s="54"/>
      <c r="S474" s="54"/>
      <c r="T474" s="54"/>
      <c r="U474" s="54"/>
      <c r="V474" s="54"/>
    </row>
    <row r="475" spans="1:22" s="51" customFormat="1" x14ac:dyDescent="0.2">
      <c r="B475" s="51" t="s">
        <v>209</v>
      </c>
      <c r="C475" s="51" t="s">
        <v>210</v>
      </c>
      <c r="D475" s="57">
        <v>0</v>
      </c>
      <c r="E475" s="57">
        <v>0</v>
      </c>
      <c r="F475" s="57">
        <v>0</v>
      </c>
      <c r="G475" s="57">
        <v>0</v>
      </c>
      <c r="H475" s="57">
        <v>0</v>
      </c>
      <c r="I475" s="57">
        <f t="shared" si="50"/>
        <v>0</v>
      </c>
      <c r="J475" s="57">
        <f t="shared" si="51"/>
        <v>0</v>
      </c>
      <c r="K475" s="58" t="str">
        <f t="shared" si="52"/>
        <v>NA</v>
      </c>
      <c r="L475" s="58" t="str">
        <f t="shared" si="53"/>
        <v>NA</v>
      </c>
      <c r="M475" s="58" t="str">
        <f t="shared" si="54"/>
        <v>NA</v>
      </c>
      <c r="R475" s="54"/>
      <c r="S475" s="54"/>
      <c r="T475" s="54"/>
      <c r="U475" s="54"/>
      <c r="V475" s="54"/>
    </row>
    <row r="476" spans="1:22" s="51" customFormat="1" x14ac:dyDescent="0.2">
      <c r="A476" s="64" t="s">
        <v>392</v>
      </c>
      <c r="B476" s="64"/>
      <c r="C476" s="64"/>
      <c r="D476" s="65">
        <v>28852493.620000005</v>
      </c>
      <c r="E476" s="65">
        <v>31416813.25</v>
      </c>
      <c r="F476" s="65">
        <v>2423807.8699999996</v>
      </c>
      <c r="G476" s="65">
        <v>27419117.579999998</v>
      </c>
      <c r="H476" s="65">
        <v>298818.5</v>
      </c>
      <c r="I476" s="65">
        <f t="shared" si="50"/>
        <v>27717936.079999998</v>
      </c>
      <c r="J476" s="65">
        <f t="shared" si="51"/>
        <v>3698877.1700000018</v>
      </c>
      <c r="K476" s="66">
        <f t="shared" si="52"/>
        <v>0.11773559401350173</v>
      </c>
      <c r="L476" s="66">
        <f t="shared" si="53"/>
        <v>-0.92284997683525394</v>
      </c>
      <c r="M476" s="66">
        <f t="shared" si="54"/>
        <v>-0.1272470138262671</v>
      </c>
      <c r="R476" s="54"/>
      <c r="S476" s="54"/>
      <c r="T476" s="54"/>
      <c r="U476" s="54"/>
      <c r="V476" s="54"/>
    </row>
    <row r="477" spans="1:22" s="51" customFormat="1" x14ac:dyDescent="0.2">
      <c r="A477" s="51" t="s">
        <v>393</v>
      </c>
      <c r="B477" s="51" t="s">
        <v>117</v>
      </c>
      <c r="C477" s="51" t="s">
        <v>118</v>
      </c>
      <c r="D477" s="57">
        <v>0</v>
      </c>
      <c r="E477" s="57">
        <v>0</v>
      </c>
      <c r="F477" s="57">
        <v>0</v>
      </c>
      <c r="G477" s="57">
        <v>0</v>
      </c>
      <c r="H477" s="57">
        <v>0</v>
      </c>
      <c r="I477" s="57">
        <f t="shared" si="50"/>
        <v>0</v>
      </c>
      <c r="J477" s="57">
        <f t="shared" si="51"/>
        <v>0</v>
      </c>
      <c r="K477" s="58" t="str">
        <f t="shared" si="52"/>
        <v>NA</v>
      </c>
      <c r="L477" s="58" t="str">
        <f t="shared" si="53"/>
        <v>NA</v>
      </c>
      <c r="M477" s="58" t="str">
        <f t="shared" si="54"/>
        <v>NA</v>
      </c>
      <c r="R477" s="54"/>
      <c r="S477" s="54"/>
      <c r="T477" s="54"/>
      <c r="U477" s="54"/>
      <c r="V477" s="54"/>
    </row>
    <row r="478" spans="1:22" s="51" customFormat="1" x14ac:dyDescent="0.2">
      <c r="B478" s="51" t="s">
        <v>223</v>
      </c>
      <c r="C478" s="51" t="s">
        <v>224</v>
      </c>
      <c r="D478" s="57">
        <v>0</v>
      </c>
      <c r="E478" s="57">
        <v>0</v>
      </c>
      <c r="F478" s="57">
        <v>7876.98</v>
      </c>
      <c r="G478" s="57">
        <v>23630.94</v>
      </c>
      <c r="H478" s="57">
        <v>0</v>
      </c>
      <c r="I478" s="57">
        <f t="shared" si="50"/>
        <v>23630.94</v>
      </c>
      <c r="J478" s="57">
        <f t="shared" si="51"/>
        <v>-23630.94</v>
      </c>
      <c r="K478" s="58" t="str">
        <f t="shared" si="52"/>
        <v>NA</v>
      </c>
      <c r="L478" s="58" t="str">
        <f t="shared" si="53"/>
        <v>NA</v>
      </c>
      <c r="M478" s="58" t="str">
        <f t="shared" si="54"/>
        <v>NA</v>
      </c>
      <c r="R478" s="54"/>
      <c r="S478" s="54"/>
      <c r="T478" s="54"/>
      <c r="U478" s="54"/>
      <c r="V478" s="54"/>
    </row>
    <row r="479" spans="1:22" s="51" customFormat="1" x14ac:dyDescent="0.2">
      <c r="B479" s="51" t="s">
        <v>131</v>
      </c>
      <c r="C479" s="51" t="s">
        <v>132</v>
      </c>
      <c r="D479" s="57">
        <v>758056.07</v>
      </c>
      <c r="E479" s="57">
        <v>758056.07</v>
      </c>
      <c r="F479" s="57">
        <v>0</v>
      </c>
      <c r="G479" s="57">
        <v>0</v>
      </c>
      <c r="H479" s="57">
        <v>0</v>
      </c>
      <c r="I479" s="57">
        <f t="shared" si="50"/>
        <v>0</v>
      </c>
      <c r="J479" s="57">
        <f t="shared" si="51"/>
        <v>758056.07</v>
      </c>
      <c r="K479" s="58">
        <f t="shared" si="52"/>
        <v>1</v>
      </c>
      <c r="L479" s="58">
        <f t="shared" si="53"/>
        <v>-1</v>
      </c>
      <c r="M479" s="58">
        <f t="shared" si="54"/>
        <v>-1</v>
      </c>
      <c r="R479" s="54"/>
      <c r="S479" s="54"/>
      <c r="T479" s="54"/>
      <c r="U479" s="54"/>
      <c r="V479" s="54"/>
    </row>
    <row r="480" spans="1:22" s="51" customFormat="1" x14ac:dyDescent="0.2">
      <c r="B480" s="51" t="s">
        <v>135</v>
      </c>
      <c r="C480" s="51" t="s">
        <v>136</v>
      </c>
      <c r="D480" s="57">
        <v>33713</v>
      </c>
      <c r="E480" s="57">
        <v>33713</v>
      </c>
      <c r="F480" s="57">
        <v>38344.870000000003</v>
      </c>
      <c r="G480" s="57">
        <v>971940.30999999994</v>
      </c>
      <c r="H480" s="57">
        <v>0</v>
      </c>
      <c r="I480" s="57">
        <f t="shared" si="50"/>
        <v>971940.30999999994</v>
      </c>
      <c r="J480" s="57">
        <f t="shared" si="51"/>
        <v>-938227.30999999994</v>
      </c>
      <c r="K480" s="58">
        <f t="shared" si="52"/>
        <v>-27.829837451428229</v>
      </c>
      <c r="L480" s="58">
        <f t="shared" si="53"/>
        <v>0.13739121407172314</v>
      </c>
      <c r="M480" s="58">
        <f t="shared" si="54"/>
        <v>27.829837451428229</v>
      </c>
      <c r="R480" s="54"/>
      <c r="S480" s="54"/>
      <c r="T480" s="54"/>
      <c r="U480" s="54"/>
      <c r="V480" s="54"/>
    </row>
    <row r="481" spans="1:22" s="51" customFormat="1" x14ac:dyDescent="0.2">
      <c r="B481" s="51" t="s">
        <v>141</v>
      </c>
      <c r="C481" s="51" t="s">
        <v>142</v>
      </c>
      <c r="D481" s="57">
        <v>11340</v>
      </c>
      <c r="E481" s="57">
        <v>11340</v>
      </c>
      <c r="F481" s="57">
        <v>1580</v>
      </c>
      <c r="G481" s="57">
        <v>15135</v>
      </c>
      <c r="H481" s="57">
        <v>0</v>
      </c>
      <c r="I481" s="57">
        <f t="shared" si="50"/>
        <v>15135</v>
      </c>
      <c r="J481" s="57">
        <f t="shared" si="51"/>
        <v>-3795</v>
      </c>
      <c r="K481" s="58">
        <f t="shared" si="52"/>
        <v>-0.33465608465608465</v>
      </c>
      <c r="L481" s="58">
        <f t="shared" si="53"/>
        <v>-0.86067019400352729</v>
      </c>
      <c r="M481" s="58">
        <f t="shared" si="54"/>
        <v>0.33465608465608465</v>
      </c>
      <c r="R481" s="54"/>
      <c r="S481" s="54"/>
      <c r="T481" s="54"/>
      <c r="U481" s="54"/>
      <c r="V481" s="54"/>
    </row>
    <row r="482" spans="1:22" s="51" customFormat="1" x14ac:dyDescent="0.2">
      <c r="B482" s="51" t="s">
        <v>143</v>
      </c>
      <c r="C482" s="51" t="s">
        <v>144</v>
      </c>
      <c r="D482" s="57">
        <v>6680.72</v>
      </c>
      <c r="E482" s="57">
        <v>6680.72</v>
      </c>
      <c r="F482" s="57">
        <v>1573.82</v>
      </c>
      <c r="G482" s="57">
        <v>11158.119999999999</v>
      </c>
      <c r="H482" s="57">
        <v>0</v>
      </c>
      <c r="I482" s="57">
        <f t="shared" si="50"/>
        <v>11158.119999999999</v>
      </c>
      <c r="J482" s="57">
        <f t="shared" si="51"/>
        <v>-4477.3999999999987</v>
      </c>
      <c r="K482" s="58">
        <f t="shared" si="52"/>
        <v>-0.67019722425127803</v>
      </c>
      <c r="L482" s="58">
        <f t="shared" si="53"/>
        <v>-0.76442359506161017</v>
      </c>
      <c r="M482" s="58">
        <f t="shared" si="54"/>
        <v>0.67019722425127803</v>
      </c>
      <c r="R482" s="54"/>
      <c r="S482" s="54"/>
      <c r="T482" s="54"/>
      <c r="U482" s="54"/>
      <c r="V482" s="54"/>
    </row>
    <row r="483" spans="1:22" s="51" customFormat="1" x14ac:dyDescent="0.2">
      <c r="B483" s="51" t="s">
        <v>261</v>
      </c>
      <c r="C483" s="51" t="s">
        <v>262</v>
      </c>
      <c r="D483" s="57">
        <v>42000</v>
      </c>
      <c r="E483" s="57">
        <v>42000</v>
      </c>
      <c r="F483" s="57">
        <v>0</v>
      </c>
      <c r="G483" s="57">
        <v>0</v>
      </c>
      <c r="H483" s="57">
        <v>0</v>
      </c>
      <c r="I483" s="57">
        <f t="shared" si="50"/>
        <v>0</v>
      </c>
      <c r="J483" s="57">
        <f t="shared" si="51"/>
        <v>42000</v>
      </c>
      <c r="K483" s="58">
        <f t="shared" si="52"/>
        <v>1</v>
      </c>
      <c r="L483" s="58">
        <f t="shared" si="53"/>
        <v>-1</v>
      </c>
      <c r="M483" s="58">
        <f t="shared" si="54"/>
        <v>-1</v>
      </c>
      <c r="R483" s="54"/>
      <c r="S483" s="54"/>
      <c r="T483" s="54"/>
      <c r="U483" s="54"/>
      <c r="V483" s="54"/>
    </row>
    <row r="484" spans="1:22" s="51" customFormat="1" x14ac:dyDescent="0.2">
      <c r="B484" s="51" t="s">
        <v>155</v>
      </c>
      <c r="C484" s="51" t="s">
        <v>156</v>
      </c>
      <c r="D484" s="57">
        <v>20981.95</v>
      </c>
      <c r="E484" s="57">
        <v>20981.95</v>
      </c>
      <c r="F484" s="57">
        <v>3190.83</v>
      </c>
      <c r="G484" s="57">
        <v>73067.13</v>
      </c>
      <c r="H484" s="57">
        <v>0</v>
      </c>
      <c r="I484" s="57">
        <f t="shared" si="50"/>
        <v>73067.13</v>
      </c>
      <c r="J484" s="57">
        <f t="shared" si="51"/>
        <v>-52085.180000000008</v>
      </c>
      <c r="K484" s="58">
        <f t="shared" si="52"/>
        <v>-2.4823803316660276</v>
      </c>
      <c r="L484" s="58">
        <f t="shared" si="53"/>
        <v>-0.84792500220427569</v>
      </c>
      <c r="M484" s="58">
        <f t="shared" si="54"/>
        <v>2.4823803316660276</v>
      </c>
      <c r="R484" s="54"/>
      <c r="S484" s="54"/>
      <c r="T484" s="54"/>
      <c r="U484" s="54"/>
      <c r="V484" s="54"/>
    </row>
    <row r="485" spans="1:22" s="51" customFormat="1" x14ac:dyDescent="0.2">
      <c r="B485" s="51" t="s">
        <v>157</v>
      </c>
      <c r="C485" s="51" t="s">
        <v>158</v>
      </c>
      <c r="D485" s="57">
        <v>0</v>
      </c>
      <c r="E485" s="57">
        <v>0</v>
      </c>
      <c r="F485" s="57">
        <v>0</v>
      </c>
      <c r="G485" s="57">
        <v>0</v>
      </c>
      <c r="H485" s="57">
        <v>0</v>
      </c>
      <c r="I485" s="57">
        <f t="shared" si="50"/>
        <v>0</v>
      </c>
      <c r="J485" s="57">
        <f t="shared" si="51"/>
        <v>0</v>
      </c>
      <c r="K485" s="58" t="str">
        <f t="shared" si="52"/>
        <v>NA</v>
      </c>
      <c r="L485" s="58" t="str">
        <f t="shared" si="53"/>
        <v>NA</v>
      </c>
      <c r="M485" s="58" t="str">
        <f t="shared" si="54"/>
        <v>NA</v>
      </c>
      <c r="R485" s="54"/>
      <c r="S485" s="54"/>
      <c r="T485" s="54"/>
      <c r="U485" s="54"/>
      <c r="V485" s="54"/>
    </row>
    <row r="486" spans="1:22" s="51" customFormat="1" x14ac:dyDescent="0.2">
      <c r="B486" s="51" t="s">
        <v>183</v>
      </c>
      <c r="C486" s="51" t="s">
        <v>184</v>
      </c>
      <c r="D486" s="57">
        <v>60000</v>
      </c>
      <c r="E486" s="57">
        <v>60000</v>
      </c>
      <c r="F486" s="57">
        <v>0</v>
      </c>
      <c r="G486" s="57">
        <v>0</v>
      </c>
      <c r="H486" s="57">
        <v>0</v>
      </c>
      <c r="I486" s="57">
        <f t="shared" si="50"/>
        <v>0</v>
      </c>
      <c r="J486" s="57">
        <f t="shared" si="51"/>
        <v>60000</v>
      </c>
      <c r="K486" s="58">
        <f t="shared" si="52"/>
        <v>1</v>
      </c>
      <c r="L486" s="58">
        <f t="shared" si="53"/>
        <v>-1</v>
      </c>
      <c r="M486" s="58">
        <f t="shared" si="54"/>
        <v>-1</v>
      </c>
      <c r="R486" s="54"/>
      <c r="S486" s="54"/>
      <c r="T486" s="54"/>
      <c r="U486" s="54"/>
      <c r="V486" s="54"/>
    </row>
    <row r="487" spans="1:22" s="51" customFormat="1" x14ac:dyDescent="0.2">
      <c r="B487" s="51" t="s">
        <v>197</v>
      </c>
      <c r="C487" s="51" t="s">
        <v>198</v>
      </c>
      <c r="D487" s="57"/>
      <c r="E487" s="57"/>
      <c r="F487" s="57">
        <v>0</v>
      </c>
      <c r="G487" s="57">
        <v>0</v>
      </c>
      <c r="H487" s="57">
        <v>0</v>
      </c>
      <c r="I487" s="57">
        <f t="shared" si="50"/>
        <v>0</v>
      </c>
      <c r="J487" s="57">
        <f t="shared" si="51"/>
        <v>0</v>
      </c>
      <c r="K487" s="58" t="str">
        <f t="shared" si="52"/>
        <v>NA</v>
      </c>
      <c r="L487" s="58" t="str">
        <f t="shared" si="53"/>
        <v>NA</v>
      </c>
      <c r="M487" s="58" t="str">
        <f t="shared" si="54"/>
        <v>NA</v>
      </c>
      <c r="R487" s="54"/>
      <c r="S487" s="54"/>
      <c r="T487" s="54"/>
      <c r="U487" s="54"/>
      <c r="V487" s="54"/>
    </row>
    <row r="488" spans="1:22" s="51" customFormat="1" x14ac:dyDescent="0.2">
      <c r="B488" s="51" t="s">
        <v>201</v>
      </c>
      <c r="C488" s="51" t="s">
        <v>202</v>
      </c>
      <c r="D488" s="57">
        <v>0</v>
      </c>
      <c r="E488" s="57">
        <v>76972</v>
      </c>
      <c r="F488" s="57">
        <v>0</v>
      </c>
      <c r="G488" s="57">
        <v>0</v>
      </c>
      <c r="H488" s="57">
        <v>0</v>
      </c>
      <c r="I488" s="57">
        <f t="shared" si="50"/>
        <v>0</v>
      </c>
      <c r="J488" s="57">
        <f t="shared" si="51"/>
        <v>76972</v>
      </c>
      <c r="K488" s="58">
        <f t="shared" si="52"/>
        <v>1</v>
      </c>
      <c r="L488" s="58">
        <f t="shared" si="53"/>
        <v>-1</v>
      </c>
      <c r="M488" s="58">
        <f t="shared" si="54"/>
        <v>-1</v>
      </c>
      <c r="R488" s="54"/>
      <c r="S488" s="54"/>
      <c r="T488" s="54"/>
      <c r="U488" s="54"/>
      <c r="V488" s="54"/>
    </row>
    <row r="489" spans="1:22" s="51" customFormat="1" x14ac:dyDescent="0.2">
      <c r="B489" s="51" t="s">
        <v>209</v>
      </c>
      <c r="C489" s="51" t="s">
        <v>210</v>
      </c>
      <c r="D489" s="57">
        <v>1000000</v>
      </c>
      <c r="E489" s="57">
        <v>89665.05</v>
      </c>
      <c r="F489" s="57">
        <v>0</v>
      </c>
      <c r="G489" s="57">
        <v>0</v>
      </c>
      <c r="H489" s="57">
        <v>0</v>
      </c>
      <c r="I489" s="57">
        <f t="shared" si="50"/>
        <v>0</v>
      </c>
      <c r="J489" s="57">
        <f t="shared" si="51"/>
        <v>89665.05</v>
      </c>
      <c r="K489" s="58">
        <f t="shared" si="52"/>
        <v>1</v>
      </c>
      <c r="L489" s="58">
        <f t="shared" si="53"/>
        <v>-1</v>
      </c>
      <c r="M489" s="58">
        <f t="shared" si="54"/>
        <v>-1</v>
      </c>
      <c r="R489" s="54"/>
      <c r="S489" s="54"/>
      <c r="T489" s="54"/>
      <c r="U489" s="54"/>
      <c r="V489" s="54"/>
    </row>
    <row r="490" spans="1:22" s="51" customFormat="1" x14ac:dyDescent="0.2">
      <c r="A490" s="64" t="s">
        <v>394</v>
      </c>
      <c r="B490" s="64"/>
      <c r="C490" s="64"/>
      <c r="D490" s="65">
        <v>1932771.7399999998</v>
      </c>
      <c r="E490" s="65">
        <v>1099408.7899999998</v>
      </c>
      <c r="F490" s="65">
        <v>52566.500000000007</v>
      </c>
      <c r="G490" s="65">
        <v>1094931.5</v>
      </c>
      <c r="H490" s="65">
        <v>0</v>
      </c>
      <c r="I490" s="65">
        <f t="shared" si="50"/>
        <v>1094931.5</v>
      </c>
      <c r="J490" s="65">
        <f t="shared" si="51"/>
        <v>4477.2899999998044</v>
      </c>
      <c r="K490" s="66">
        <f t="shared" si="52"/>
        <v>4.0724524314561875E-3</v>
      </c>
      <c r="L490" s="66">
        <f t="shared" si="53"/>
        <v>-0.95218657474987078</v>
      </c>
      <c r="M490" s="66">
        <f t="shared" si="54"/>
        <v>-4.0724524314561875E-3</v>
      </c>
      <c r="R490" s="54"/>
      <c r="S490" s="54"/>
      <c r="T490" s="54"/>
      <c r="U490" s="54"/>
      <c r="V490" s="54"/>
    </row>
    <row r="491" spans="1:22" s="51" customFormat="1" x14ac:dyDescent="0.2">
      <c r="A491" s="51" t="s">
        <v>395</v>
      </c>
      <c r="B491" s="51" t="s">
        <v>135</v>
      </c>
      <c r="C491" s="51" t="s">
        <v>136</v>
      </c>
      <c r="D491" s="57">
        <v>0</v>
      </c>
      <c r="E491" s="57">
        <v>0</v>
      </c>
      <c r="F491" s="57">
        <v>0</v>
      </c>
      <c r="G491" s="57">
        <v>803650</v>
      </c>
      <c r="H491" s="57">
        <v>0</v>
      </c>
      <c r="I491" s="57">
        <f t="shared" si="50"/>
        <v>803650</v>
      </c>
      <c r="J491" s="57">
        <f t="shared" si="51"/>
        <v>-803650</v>
      </c>
      <c r="K491" s="58" t="str">
        <f t="shared" si="52"/>
        <v>NA</v>
      </c>
      <c r="L491" s="58" t="str">
        <f t="shared" si="53"/>
        <v>NA</v>
      </c>
      <c r="M491" s="58" t="str">
        <f t="shared" si="54"/>
        <v>NA</v>
      </c>
      <c r="R491" s="54"/>
      <c r="S491" s="54"/>
      <c r="T491" s="54"/>
      <c r="U491" s="54"/>
      <c r="V491" s="54"/>
    </row>
    <row r="492" spans="1:22" s="51" customFormat="1" x14ac:dyDescent="0.2">
      <c r="B492" s="51" t="s">
        <v>261</v>
      </c>
      <c r="C492" s="51" t="s">
        <v>262</v>
      </c>
      <c r="D492" s="57">
        <v>1005000</v>
      </c>
      <c r="E492" s="57">
        <v>1005000</v>
      </c>
      <c r="F492" s="57">
        <v>0</v>
      </c>
      <c r="G492" s="57">
        <v>0</v>
      </c>
      <c r="H492" s="57">
        <v>0</v>
      </c>
      <c r="I492" s="57">
        <f t="shared" si="50"/>
        <v>0</v>
      </c>
      <c r="J492" s="57">
        <f t="shared" si="51"/>
        <v>1005000</v>
      </c>
      <c r="K492" s="58">
        <f t="shared" si="52"/>
        <v>1</v>
      </c>
      <c r="L492" s="58">
        <f t="shared" si="53"/>
        <v>-1</v>
      </c>
      <c r="M492" s="58">
        <f t="shared" si="54"/>
        <v>-1</v>
      </c>
      <c r="R492" s="54"/>
      <c r="S492" s="54"/>
      <c r="T492" s="54"/>
      <c r="U492" s="54"/>
      <c r="V492" s="54"/>
    </row>
    <row r="493" spans="1:22" s="51" customFormat="1" x14ac:dyDescent="0.2">
      <c r="B493" s="51" t="s">
        <v>155</v>
      </c>
      <c r="C493" s="51" t="s">
        <v>156</v>
      </c>
      <c r="D493" s="57">
        <v>0</v>
      </c>
      <c r="E493" s="57">
        <v>0</v>
      </c>
      <c r="F493" s="57">
        <v>0</v>
      </c>
      <c r="G493" s="57">
        <v>56211.590000000018</v>
      </c>
      <c r="H493" s="57">
        <v>0</v>
      </c>
      <c r="I493" s="57">
        <f t="shared" si="50"/>
        <v>56211.590000000018</v>
      </c>
      <c r="J493" s="57">
        <f t="shared" si="51"/>
        <v>-56211.590000000018</v>
      </c>
      <c r="K493" s="58" t="str">
        <f t="shared" si="52"/>
        <v>NA</v>
      </c>
      <c r="L493" s="58" t="str">
        <f t="shared" si="53"/>
        <v>NA</v>
      </c>
      <c r="M493" s="58" t="str">
        <f t="shared" si="54"/>
        <v>NA</v>
      </c>
      <c r="R493" s="54"/>
      <c r="S493" s="54"/>
      <c r="T493" s="54"/>
      <c r="U493" s="54"/>
      <c r="V493" s="54"/>
    </row>
    <row r="494" spans="1:22" s="51" customFormat="1" x14ac:dyDescent="0.2">
      <c r="B494" s="51" t="s">
        <v>203</v>
      </c>
      <c r="C494" s="51" t="s">
        <v>204</v>
      </c>
      <c r="D494" s="57">
        <v>0</v>
      </c>
      <c r="E494" s="57">
        <v>0</v>
      </c>
      <c r="F494" s="57">
        <v>0</v>
      </c>
      <c r="G494" s="57">
        <v>0</v>
      </c>
      <c r="H494" s="57">
        <v>0</v>
      </c>
      <c r="I494" s="57">
        <f t="shared" si="50"/>
        <v>0</v>
      </c>
      <c r="J494" s="57">
        <f t="shared" si="51"/>
        <v>0</v>
      </c>
      <c r="K494" s="58" t="str">
        <f t="shared" si="52"/>
        <v>NA</v>
      </c>
      <c r="L494" s="58" t="str">
        <f t="shared" si="53"/>
        <v>NA</v>
      </c>
      <c r="M494" s="58" t="str">
        <f t="shared" si="54"/>
        <v>NA</v>
      </c>
      <c r="R494" s="54"/>
      <c r="S494" s="54"/>
      <c r="T494" s="54"/>
      <c r="U494" s="54"/>
      <c r="V494" s="54"/>
    </row>
    <row r="495" spans="1:22" s="51" customFormat="1" x14ac:dyDescent="0.2">
      <c r="A495" s="64" t="s">
        <v>396</v>
      </c>
      <c r="B495" s="64"/>
      <c r="C495" s="64"/>
      <c r="D495" s="65">
        <v>1005000</v>
      </c>
      <c r="E495" s="65">
        <v>1005000</v>
      </c>
      <c r="F495" s="65">
        <v>0</v>
      </c>
      <c r="G495" s="65">
        <v>859861.59</v>
      </c>
      <c r="H495" s="65">
        <v>0</v>
      </c>
      <c r="I495" s="65">
        <f t="shared" si="50"/>
        <v>859861.59</v>
      </c>
      <c r="J495" s="65">
        <f t="shared" si="51"/>
        <v>145138.41000000003</v>
      </c>
      <c r="K495" s="66">
        <f t="shared" si="52"/>
        <v>0.144416328358209</v>
      </c>
      <c r="L495" s="66">
        <f t="shared" si="53"/>
        <v>-1</v>
      </c>
      <c r="M495" s="66">
        <f t="shared" si="54"/>
        <v>-0.144416328358209</v>
      </c>
      <c r="R495" s="54"/>
      <c r="S495" s="54"/>
      <c r="T495" s="54"/>
      <c r="U495" s="54"/>
      <c r="V495" s="54"/>
    </row>
    <row r="496" spans="1:22" s="51" customFormat="1" x14ac:dyDescent="0.2">
      <c r="A496" s="51" t="s">
        <v>397</v>
      </c>
      <c r="B496" s="51" t="s">
        <v>304</v>
      </c>
      <c r="C496" s="51" t="s">
        <v>305</v>
      </c>
      <c r="D496" s="57">
        <v>37764.57</v>
      </c>
      <c r="E496" s="57">
        <v>37764.57</v>
      </c>
      <c r="F496" s="57">
        <v>0</v>
      </c>
      <c r="G496" s="57">
        <v>0</v>
      </c>
      <c r="H496" s="57">
        <v>0</v>
      </c>
      <c r="I496" s="57">
        <f t="shared" si="50"/>
        <v>0</v>
      </c>
      <c r="J496" s="57">
        <f t="shared" si="51"/>
        <v>37764.57</v>
      </c>
      <c r="K496" s="58">
        <f t="shared" si="52"/>
        <v>1</v>
      </c>
      <c r="L496" s="58">
        <f t="shared" si="53"/>
        <v>-1</v>
      </c>
      <c r="M496" s="58">
        <f t="shared" si="54"/>
        <v>-1</v>
      </c>
      <c r="R496" s="54"/>
      <c r="S496" s="54"/>
      <c r="T496" s="54"/>
      <c r="U496" s="54"/>
      <c r="V496" s="54"/>
    </row>
    <row r="497" spans="1:25" s="51" customFormat="1" x14ac:dyDescent="0.2">
      <c r="B497" s="51" t="s">
        <v>135</v>
      </c>
      <c r="C497" s="51" t="s">
        <v>136</v>
      </c>
      <c r="D497" s="57">
        <v>1300000</v>
      </c>
      <c r="E497" s="57">
        <v>921000</v>
      </c>
      <c r="F497" s="57">
        <v>0</v>
      </c>
      <c r="G497" s="57">
        <v>4588.75</v>
      </c>
      <c r="H497" s="57">
        <v>0</v>
      </c>
      <c r="I497" s="57">
        <f t="shared" si="50"/>
        <v>4588.75</v>
      </c>
      <c r="J497" s="57">
        <f t="shared" si="51"/>
        <v>916411.25</v>
      </c>
      <c r="K497" s="58">
        <f t="shared" si="52"/>
        <v>0.99501764386536373</v>
      </c>
      <c r="L497" s="58">
        <f t="shared" si="53"/>
        <v>-1</v>
      </c>
      <c r="M497" s="58">
        <f t="shared" si="54"/>
        <v>-0.99501764386536373</v>
      </c>
      <c r="R497" s="54"/>
      <c r="S497" s="54"/>
      <c r="T497" s="54"/>
      <c r="U497" s="54"/>
      <c r="V497" s="54"/>
    </row>
    <row r="498" spans="1:25" s="51" customFormat="1" x14ac:dyDescent="0.2">
      <c r="B498" s="51" t="s">
        <v>141</v>
      </c>
      <c r="C498" s="51" t="s">
        <v>142</v>
      </c>
      <c r="D498" s="57">
        <v>0</v>
      </c>
      <c r="E498" s="57">
        <v>0</v>
      </c>
      <c r="F498" s="57">
        <v>0</v>
      </c>
      <c r="G498" s="57">
        <v>0</v>
      </c>
      <c r="H498" s="57">
        <v>0</v>
      </c>
      <c r="I498" s="57">
        <f t="shared" si="50"/>
        <v>0</v>
      </c>
      <c r="J498" s="57">
        <f t="shared" si="51"/>
        <v>0</v>
      </c>
      <c r="K498" s="58" t="str">
        <f t="shared" si="52"/>
        <v>NA</v>
      </c>
      <c r="L498" s="58" t="str">
        <f t="shared" si="53"/>
        <v>NA</v>
      </c>
      <c r="M498" s="58" t="str">
        <f t="shared" si="54"/>
        <v>NA</v>
      </c>
      <c r="R498" s="54"/>
      <c r="S498" s="54"/>
      <c r="T498" s="54"/>
      <c r="U498" s="54"/>
      <c r="V498" s="54"/>
    </row>
    <row r="499" spans="1:25" s="51" customFormat="1" x14ac:dyDescent="0.2">
      <c r="B499" s="51" t="s">
        <v>143</v>
      </c>
      <c r="C499" s="51" t="s">
        <v>144</v>
      </c>
      <c r="D499" s="57">
        <v>7481.16</v>
      </c>
      <c r="E499" s="57">
        <v>7481.16</v>
      </c>
      <c r="F499" s="57">
        <v>0</v>
      </c>
      <c r="G499" s="57">
        <v>0</v>
      </c>
      <c r="H499" s="57">
        <v>0</v>
      </c>
      <c r="I499" s="57">
        <f t="shared" si="50"/>
        <v>0</v>
      </c>
      <c r="J499" s="57">
        <f t="shared" si="51"/>
        <v>7481.16</v>
      </c>
      <c r="K499" s="58">
        <f t="shared" si="52"/>
        <v>1</v>
      </c>
      <c r="L499" s="58">
        <f t="shared" si="53"/>
        <v>-1</v>
      </c>
      <c r="M499" s="58">
        <f t="shared" si="54"/>
        <v>-1</v>
      </c>
      <c r="R499" s="54"/>
      <c r="S499" s="54"/>
      <c r="T499" s="54"/>
      <c r="U499" s="54"/>
      <c r="V499" s="54"/>
    </row>
    <row r="500" spans="1:25" s="51" customFormat="1" x14ac:dyDescent="0.2">
      <c r="B500" s="51" t="s">
        <v>155</v>
      </c>
      <c r="C500" s="51" t="s">
        <v>156</v>
      </c>
      <c r="D500" s="57">
        <v>1000.76</v>
      </c>
      <c r="E500" s="57">
        <v>1000.76</v>
      </c>
      <c r="F500" s="57">
        <v>0</v>
      </c>
      <c r="G500" s="57">
        <v>0</v>
      </c>
      <c r="H500" s="57">
        <v>0</v>
      </c>
      <c r="I500" s="57">
        <f t="shared" si="50"/>
        <v>0</v>
      </c>
      <c r="J500" s="57">
        <f t="shared" si="51"/>
        <v>1000.76</v>
      </c>
      <c r="K500" s="58">
        <f t="shared" si="52"/>
        <v>1</v>
      </c>
      <c r="L500" s="58">
        <f t="shared" si="53"/>
        <v>-1</v>
      </c>
      <c r="M500" s="58">
        <f t="shared" si="54"/>
        <v>-1</v>
      </c>
      <c r="R500" s="54"/>
      <c r="S500" s="54"/>
      <c r="T500" s="54"/>
      <c r="U500" s="54"/>
      <c r="V500" s="54"/>
    </row>
    <row r="501" spans="1:25" s="51" customFormat="1" x14ac:dyDescent="0.2">
      <c r="A501" s="64" t="s">
        <v>398</v>
      </c>
      <c r="B501" s="64"/>
      <c r="C501" s="64"/>
      <c r="D501" s="65">
        <v>1346246.49</v>
      </c>
      <c r="E501" s="65">
        <v>967246.49</v>
      </c>
      <c r="F501" s="65">
        <v>0</v>
      </c>
      <c r="G501" s="65">
        <v>4588.75</v>
      </c>
      <c r="H501" s="65">
        <v>0</v>
      </c>
      <c r="I501" s="65">
        <f t="shared" si="50"/>
        <v>4588.75</v>
      </c>
      <c r="J501" s="65">
        <f t="shared" si="51"/>
        <v>962657.74</v>
      </c>
      <c r="K501" s="66">
        <f t="shared" si="52"/>
        <v>0.99525586285663337</v>
      </c>
      <c r="L501" s="66">
        <f t="shared" si="53"/>
        <v>-1</v>
      </c>
      <c r="M501" s="66">
        <f t="shared" si="54"/>
        <v>-0.99525586285663337</v>
      </c>
      <c r="R501" s="54"/>
      <c r="S501" s="54"/>
      <c r="T501" s="54"/>
      <c r="U501" s="54"/>
      <c r="V501" s="54"/>
    </row>
    <row r="502" spans="1:25" s="51" customFormat="1" x14ac:dyDescent="0.2">
      <c r="A502" s="51" t="s">
        <v>399</v>
      </c>
      <c r="B502" s="51" t="s">
        <v>209</v>
      </c>
      <c r="C502" s="51" t="s">
        <v>210</v>
      </c>
      <c r="D502" s="57">
        <v>0</v>
      </c>
      <c r="E502" s="57">
        <v>0</v>
      </c>
      <c r="F502" s="57">
        <v>0</v>
      </c>
      <c r="G502" s="57">
        <v>0</v>
      </c>
      <c r="H502" s="57">
        <v>0</v>
      </c>
      <c r="I502" s="57">
        <f t="shared" si="50"/>
        <v>0</v>
      </c>
      <c r="J502" s="57">
        <f t="shared" si="51"/>
        <v>0</v>
      </c>
      <c r="K502" s="58" t="str">
        <f t="shared" si="52"/>
        <v>NA</v>
      </c>
      <c r="L502" s="58" t="str">
        <f t="shared" si="53"/>
        <v>NA</v>
      </c>
      <c r="M502" s="58" t="str">
        <f t="shared" si="54"/>
        <v>NA</v>
      </c>
      <c r="R502" s="54"/>
      <c r="S502" s="54"/>
      <c r="T502" s="54"/>
      <c r="U502" s="54"/>
      <c r="V502" s="54"/>
    </row>
    <row r="503" spans="1:25" s="51" customFormat="1" x14ac:dyDescent="0.2">
      <c r="B503" s="51" t="s">
        <v>400</v>
      </c>
      <c r="C503" s="51" t="s">
        <v>401</v>
      </c>
      <c r="D503" s="57">
        <v>7837334</v>
      </c>
      <c r="E503" s="57">
        <v>7587334</v>
      </c>
      <c r="F503" s="57">
        <v>0</v>
      </c>
      <c r="G503" s="57">
        <v>420000</v>
      </c>
      <c r="H503" s="57">
        <v>0</v>
      </c>
      <c r="I503" s="57">
        <f t="shared" si="50"/>
        <v>420000</v>
      </c>
      <c r="J503" s="57">
        <f t="shared" si="51"/>
        <v>7167334</v>
      </c>
      <c r="K503" s="58">
        <f t="shared" si="52"/>
        <v>0.94464458794090256</v>
      </c>
      <c r="L503" s="58">
        <f t="shared" si="53"/>
        <v>-1</v>
      </c>
      <c r="M503" s="58">
        <f t="shared" si="54"/>
        <v>-0.94464458794090256</v>
      </c>
      <c r="R503" s="54"/>
      <c r="S503" s="54"/>
      <c r="T503" s="54"/>
      <c r="U503" s="54"/>
      <c r="V503" s="54"/>
    </row>
    <row r="504" spans="1:25" s="51" customFormat="1" x14ac:dyDescent="0.2">
      <c r="B504" s="51" t="s">
        <v>384</v>
      </c>
      <c r="C504" s="51" t="s">
        <v>385</v>
      </c>
      <c r="D504" s="57">
        <v>0</v>
      </c>
      <c r="E504" s="57">
        <v>0</v>
      </c>
      <c r="F504" s="57">
        <v>0</v>
      </c>
      <c r="G504" s="57">
        <v>0</v>
      </c>
      <c r="H504" s="57">
        <v>0</v>
      </c>
      <c r="I504" s="57">
        <f t="shared" si="50"/>
        <v>0</v>
      </c>
      <c r="J504" s="57">
        <f t="shared" si="51"/>
        <v>0</v>
      </c>
      <c r="K504" s="58" t="str">
        <f t="shared" si="52"/>
        <v>NA</v>
      </c>
      <c r="L504" s="58" t="str">
        <f t="shared" si="53"/>
        <v>NA</v>
      </c>
      <c r="M504" s="58" t="str">
        <f t="shared" si="54"/>
        <v>NA</v>
      </c>
      <c r="R504" s="54"/>
      <c r="S504" s="54"/>
      <c r="T504" s="54"/>
      <c r="U504" s="54"/>
      <c r="V504" s="54"/>
    </row>
    <row r="505" spans="1:25" s="51" customFormat="1" x14ac:dyDescent="0.2">
      <c r="A505" s="64" t="s">
        <v>402</v>
      </c>
      <c r="B505" s="64"/>
      <c r="C505" s="64"/>
      <c r="D505" s="65">
        <v>7837334</v>
      </c>
      <c r="E505" s="65">
        <v>7587334</v>
      </c>
      <c r="F505" s="65">
        <v>0</v>
      </c>
      <c r="G505" s="65">
        <v>420000</v>
      </c>
      <c r="H505" s="65">
        <v>0</v>
      </c>
      <c r="I505" s="65">
        <f t="shared" si="50"/>
        <v>420000</v>
      </c>
      <c r="J505" s="65">
        <f t="shared" si="51"/>
        <v>7167334</v>
      </c>
      <c r="K505" s="66">
        <f t="shared" si="52"/>
        <v>0.94464458794090256</v>
      </c>
      <c r="L505" s="66">
        <f t="shared" si="53"/>
        <v>-1</v>
      </c>
      <c r="M505" s="66">
        <f t="shared" si="54"/>
        <v>-0.94464458794090256</v>
      </c>
      <c r="R505" s="54"/>
      <c r="S505" s="54"/>
      <c r="T505" s="54"/>
      <c r="U505" s="54"/>
      <c r="V505" s="54"/>
    </row>
    <row r="506" spans="1:25" s="51" customFormat="1" x14ac:dyDescent="0.2">
      <c r="A506" s="51" t="s">
        <v>403</v>
      </c>
      <c r="B506" s="51" t="s">
        <v>308</v>
      </c>
      <c r="C506" s="51" t="s">
        <v>309</v>
      </c>
      <c r="D506" s="57">
        <v>0</v>
      </c>
      <c r="E506" s="57">
        <v>0</v>
      </c>
      <c r="F506" s="57">
        <v>0</v>
      </c>
      <c r="G506" s="57">
        <v>0</v>
      </c>
      <c r="H506" s="57">
        <v>0</v>
      </c>
      <c r="I506" s="57">
        <f t="shared" si="50"/>
        <v>0</v>
      </c>
      <c r="J506" s="57">
        <f t="shared" si="51"/>
        <v>0</v>
      </c>
      <c r="K506" s="58" t="str">
        <f t="shared" si="52"/>
        <v>NA</v>
      </c>
      <c r="L506" s="58" t="str">
        <f t="shared" si="53"/>
        <v>NA</v>
      </c>
      <c r="M506" s="58" t="str">
        <f t="shared" si="54"/>
        <v>NA</v>
      </c>
      <c r="R506" s="54"/>
      <c r="S506" s="54"/>
      <c r="T506" s="54"/>
      <c r="U506" s="54"/>
      <c r="V506" s="54"/>
    </row>
    <row r="507" spans="1:25" s="51" customFormat="1" x14ac:dyDescent="0.2">
      <c r="B507" s="51" t="s">
        <v>404</v>
      </c>
      <c r="C507" s="51" t="s">
        <v>405</v>
      </c>
      <c r="D507" s="57">
        <v>0</v>
      </c>
      <c r="E507" s="57">
        <v>0</v>
      </c>
      <c r="F507" s="57">
        <v>0</v>
      </c>
      <c r="G507" s="57">
        <v>0</v>
      </c>
      <c r="H507" s="57">
        <v>0</v>
      </c>
      <c r="I507" s="57">
        <f t="shared" si="50"/>
        <v>0</v>
      </c>
      <c r="J507" s="57">
        <f t="shared" si="51"/>
        <v>0</v>
      </c>
      <c r="K507" s="58" t="str">
        <f t="shared" si="52"/>
        <v>NA</v>
      </c>
      <c r="L507" s="58" t="str">
        <f t="shared" si="53"/>
        <v>NA</v>
      </c>
      <c r="M507" s="58" t="str">
        <f t="shared" si="54"/>
        <v>NA</v>
      </c>
      <c r="R507" s="54"/>
      <c r="S507" s="54"/>
      <c r="T507" s="54"/>
      <c r="U507" s="54"/>
      <c r="V507" s="54"/>
    </row>
    <row r="508" spans="1:25" s="51" customFormat="1" x14ac:dyDescent="0.2">
      <c r="A508" s="64" t="s">
        <v>406</v>
      </c>
      <c r="B508" s="64"/>
      <c r="C508" s="64"/>
      <c r="D508" s="65">
        <v>0</v>
      </c>
      <c r="E508" s="65">
        <v>0</v>
      </c>
      <c r="F508" s="65">
        <v>0</v>
      </c>
      <c r="G508" s="65">
        <v>0</v>
      </c>
      <c r="H508" s="65">
        <v>0</v>
      </c>
      <c r="I508" s="65">
        <f t="shared" si="50"/>
        <v>0</v>
      </c>
      <c r="J508" s="65">
        <f t="shared" si="51"/>
        <v>0</v>
      </c>
      <c r="K508" s="66" t="str">
        <f t="shared" si="52"/>
        <v>NA</v>
      </c>
      <c r="L508" s="66" t="str">
        <f t="shared" si="53"/>
        <v>NA</v>
      </c>
      <c r="M508" s="66" t="str">
        <f t="shared" si="54"/>
        <v>NA</v>
      </c>
      <c r="R508" s="54"/>
      <c r="S508" s="54"/>
      <c r="T508" s="54"/>
      <c r="U508" s="54"/>
      <c r="V508" s="54"/>
    </row>
    <row r="509" spans="1:25" s="17" customFormat="1" x14ac:dyDescent="0.2">
      <c r="A509" s="23"/>
      <c r="B509" s="31"/>
      <c r="C509" s="23"/>
      <c r="D509" s="18"/>
      <c r="E509" s="18"/>
      <c r="F509" s="18"/>
      <c r="G509" s="18"/>
      <c r="H509" s="18"/>
      <c r="I509" s="18"/>
      <c r="J509" s="18"/>
      <c r="K509" s="37"/>
      <c r="L509" s="37"/>
      <c r="M509" s="37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</row>
    <row r="510" spans="1:25" ht="15.75" x14ac:dyDescent="0.25">
      <c r="A510" s="25" t="s">
        <v>11</v>
      </c>
      <c r="B510" s="32"/>
      <c r="C510" s="25"/>
      <c r="D510" s="6">
        <f>+D103+D153+D193+D207+D231+D280+D300+D332+D401+D440+D476+D490+D495+D501+D505+D508</f>
        <v>1326477446.9000001</v>
      </c>
      <c r="E510" s="6">
        <f t="shared" ref="E510:J510" si="55">+E103+E153+E193+E207+E231+E280+E300+E332+E401+E440+E476+E490+E495+E501+E505+E508</f>
        <v>1325362980.22</v>
      </c>
      <c r="F510" s="6">
        <f t="shared" si="55"/>
        <v>126659708.77000006</v>
      </c>
      <c r="G510" s="6">
        <f t="shared" si="55"/>
        <v>1229831228.1600006</v>
      </c>
      <c r="H510" s="6">
        <f t="shared" si="55"/>
        <v>33917010.009999998</v>
      </c>
      <c r="I510" s="6">
        <f t="shared" si="55"/>
        <v>1263748238.1700006</v>
      </c>
      <c r="J510" s="6">
        <f t="shared" si="55"/>
        <v>61614742.049999416</v>
      </c>
      <c r="K510" s="38">
        <f>IF(E510=0,"NA",J510/E510)</f>
        <v>4.6488956587403582E-2</v>
      </c>
      <c r="L510" s="38">
        <f>IF(E510=0,"NA",(  ( F510 - (E510/$L$6)) / (E510/$L$6)))</f>
        <v>-0.90443394703164603</v>
      </c>
      <c r="M510" s="38">
        <f>IF(E510=0,"NA",(  ( G510 - ($M$6*(E510/12))) / ($M$6*(E510/12))))</f>
        <v>-7.2079689478079384E-2</v>
      </c>
    </row>
    <row r="512" spans="1:25" x14ac:dyDescent="0.2">
      <c r="B512" s="52" t="s">
        <v>25</v>
      </c>
      <c r="C512" s="53" t="s">
        <v>26</v>
      </c>
    </row>
  </sheetData>
  <autoFilter ref="A7:M510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8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69">
        <v>45107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27</v>
      </c>
      <c r="B8" s="51" t="s">
        <v>36</v>
      </c>
      <c r="C8" s="51" t="s">
        <v>37</v>
      </c>
      <c r="D8" s="57">
        <v>65500</v>
      </c>
      <c r="E8" s="57">
        <v>52400</v>
      </c>
      <c r="F8" s="57">
        <v>1900</v>
      </c>
      <c r="G8" s="57">
        <v>1900</v>
      </c>
      <c r="H8" s="57">
        <v>0</v>
      </c>
      <c r="I8" s="57">
        <f t="shared" ref="I8" si="0">SUM(G8:H8)</f>
        <v>1900</v>
      </c>
      <c r="J8" s="57">
        <f t="shared" ref="J8" si="1">E8-I8</f>
        <v>50500</v>
      </c>
      <c r="K8" s="58">
        <f>IF(E8=0,"NA",J8/E8)</f>
        <v>0.9637404580152672</v>
      </c>
      <c r="L8" s="58">
        <f>IF(E8=0,"NA",(  ( F8 - (E8/$L$6)) / (E8/$L$6)))</f>
        <v>-0.9637404580152672</v>
      </c>
      <c r="M8" s="58">
        <f>IF(E8=0,"NA",(  ( G8 - ($M$6*(E8/12))) / ($M$6*(E8/12))))</f>
        <v>-0.9637404580152672</v>
      </c>
      <c r="R8" s="54"/>
      <c r="S8" s="54"/>
      <c r="T8" s="54"/>
      <c r="U8" s="54"/>
      <c r="V8" s="54"/>
    </row>
    <row r="9" spans="1:22" s="51" customFormat="1" x14ac:dyDescent="0.2">
      <c r="B9" s="51" t="s">
        <v>38</v>
      </c>
      <c r="C9" s="51" t="s">
        <v>39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f t="shared" ref="I9" si="2">SUM(G9:H9)</f>
        <v>0</v>
      </c>
      <c r="J9" s="57">
        <f t="shared" ref="J9" si="3">E9-I9</f>
        <v>0</v>
      </c>
      <c r="K9" s="58" t="str">
        <f t="shared" ref="K9" si="4">IF(E9=0,"NA",J9/E9)</f>
        <v>NA</v>
      </c>
      <c r="L9" s="58" t="str">
        <f t="shared" ref="L9" si="5">IF(E9=0,"NA",(  ( F9 - (E9/$L$6)) / (E9/$L$6)))</f>
        <v>NA</v>
      </c>
      <c r="M9" s="58" t="str">
        <f t="shared" ref="M9" si="6">IF(E9=0,"NA",(  ( G9 - ($M$6*(E9/12))) / ($M$6*(E9/12))))</f>
        <v>NA</v>
      </c>
      <c r="R9" s="54"/>
      <c r="S9" s="54"/>
      <c r="T9" s="54"/>
      <c r="U9" s="54"/>
      <c r="V9" s="54"/>
    </row>
    <row r="10" spans="1:22" s="51" customFormat="1" x14ac:dyDescent="0.2">
      <c r="B10" s="51" t="s">
        <v>40</v>
      </c>
      <c r="C10" s="51" t="s">
        <v>41</v>
      </c>
      <c r="D10" s="57">
        <v>5650</v>
      </c>
      <c r="E10" s="57">
        <v>5650</v>
      </c>
      <c r="F10" s="57">
        <v>0</v>
      </c>
      <c r="G10" s="57">
        <v>0</v>
      </c>
      <c r="H10" s="57">
        <v>0</v>
      </c>
      <c r="I10" s="57">
        <f t="shared" ref="I10" si="7">SUM(G10:H10)</f>
        <v>0</v>
      </c>
      <c r="J10" s="57">
        <f t="shared" ref="J10" si="8">E10-I10</f>
        <v>5650</v>
      </c>
      <c r="K10" s="58">
        <f t="shared" ref="K10" si="9">IF(E10=0,"NA",J10/E10)</f>
        <v>1</v>
      </c>
      <c r="L10" s="58">
        <f t="shared" ref="L10" si="10">IF(E10=0,"NA",(  ( F10 - (E10/$L$6)) / (E10/$L$6)))</f>
        <v>-1</v>
      </c>
      <c r="M10" s="58">
        <f t="shared" ref="M10" si="11">IF(E10=0,"NA",(  ( G10 - ($M$6*(E10/12))) / ($M$6*(E10/12))))</f>
        <v>-1</v>
      </c>
      <c r="R10" s="54"/>
      <c r="S10" s="54"/>
      <c r="T10" s="54"/>
      <c r="U10" s="54"/>
      <c r="V10" s="54"/>
    </row>
    <row r="11" spans="1:22" s="51" customFormat="1" x14ac:dyDescent="0.2">
      <c r="B11" s="51" t="s">
        <v>42</v>
      </c>
      <c r="C11" s="51" t="s">
        <v>43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f t="shared" ref="I11:I32" si="12">SUM(G11:H11)</f>
        <v>0</v>
      </c>
      <c r="J11" s="57">
        <f t="shared" ref="J11:J35" si="13">E11-I11</f>
        <v>0</v>
      </c>
      <c r="K11" s="58" t="str">
        <f t="shared" ref="K11:K35" si="14">IF(E11=0,"NA",J11/E11)</f>
        <v>NA</v>
      </c>
      <c r="L11" s="58" t="str">
        <f t="shared" ref="L11:L35" si="15">IF(E11=0,"NA",(  ( F11 - (E11/$L$6)) / (E11/$L$6)))</f>
        <v>NA</v>
      </c>
      <c r="M11" s="58" t="str">
        <f t="shared" ref="M11:M35" si="16">IF(E11=0,"NA",(  ( G11 - ($M$6*(E11/12))) / ($M$6*(E11/12))))</f>
        <v>NA</v>
      </c>
      <c r="R11" s="54"/>
      <c r="S11" s="54"/>
      <c r="T11" s="54"/>
      <c r="U11" s="54"/>
      <c r="V11" s="54"/>
    </row>
    <row r="12" spans="1:22" s="51" customFormat="1" x14ac:dyDescent="0.2">
      <c r="B12" s="51" t="s">
        <v>44</v>
      </c>
      <c r="C12" s="51" t="s">
        <v>45</v>
      </c>
      <c r="D12" s="57">
        <v>1800</v>
      </c>
      <c r="E12" s="57">
        <v>1800</v>
      </c>
      <c r="F12" s="57">
        <v>0</v>
      </c>
      <c r="G12" s="57">
        <v>15000</v>
      </c>
      <c r="H12" s="57">
        <v>0</v>
      </c>
      <c r="I12" s="57">
        <f t="shared" si="12"/>
        <v>15000</v>
      </c>
      <c r="J12" s="57">
        <f t="shared" si="13"/>
        <v>-13200</v>
      </c>
      <c r="K12" s="58">
        <f t="shared" si="14"/>
        <v>-7.333333333333333</v>
      </c>
      <c r="L12" s="58">
        <f t="shared" si="15"/>
        <v>-1</v>
      </c>
      <c r="M12" s="58">
        <f t="shared" si="16"/>
        <v>7.333333333333333</v>
      </c>
      <c r="R12" s="54"/>
      <c r="S12" s="54"/>
      <c r="T12" s="54"/>
      <c r="U12" s="54"/>
      <c r="V12" s="54"/>
    </row>
    <row r="13" spans="1:22" s="51" customFormat="1" x14ac:dyDescent="0.2">
      <c r="B13" s="51" t="s">
        <v>50</v>
      </c>
      <c r="C13" s="51" t="s">
        <v>51</v>
      </c>
      <c r="D13" s="57">
        <v>31230744.549999997</v>
      </c>
      <c r="E13" s="57">
        <v>32116053.549999997</v>
      </c>
      <c r="F13" s="57">
        <v>4028692.15</v>
      </c>
      <c r="G13" s="57">
        <v>32858115.330000002</v>
      </c>
      <c r="H13" s="57">
        <v>0</v>
      </c>
      <c r="I13" s="57">
        <f t="shared" si="12"/>
        <v>32858115.330000002</v>
      </c>
      <c r="J13" s="57">
        <f t="shared" si="13"/>
        <v>-742061.78000000492</v>
      </c>
      <c r="K13" s="58">
        <f t="shared" si="14"/>
        <v>-2.3105634035785975E-2</v>
      </c>
      <c r="L13" s="58">
        <f t="shared" si="15"/>
        <v>-0.87455830637074028</v>
      </c>
      <c r="M13" s="58">
        <f t="shared" si="16"/>
        <v>2.3105634035785975E-2</v>
      </c>
      <c r="R13" s="54"/>
      <c r="S13" s="54"/>
      <c r="T13" s="54"/>
      <c r="U13" s="54"/>
      <c r="V13" s="54"/>
    </row>
    <row r="14" spans="1:22" s="51" customFormat="1" x14ac:dyDescent="0.2">
      <c r="B14" s="51" t="s">
        <v>476</v>
      </c>
      <c r="C14" s="51" t="s">
        <v>477</v>
      </c>
      <c r="D14" s="57">
        <v>-309752</v>
      </c>
      <c r="E14" s="57">
        <v>-273539</v>
      </c>
      <c r="F14" s="57">
        <v>87895.779999999984</v>
      </c>
      <c r="G14" s="57">
        <v>688328.10000000021</v>
      </c>
      <c r="H14" s="57">
        <v>0</v>
      </c>
      <c r="I14" s="57">
        <f t="shared" si="12"/>
        <v>688328.10000000021</v>
      </c>
      <c r="J14" s="57">
        <f t="shared" si="13"/>
        <v>-961867.10000000021</v>
      </c>
      <c r="K14" s="58">
        <f t="shared" si="14"/>
        <v>3.5163801139874029</v>
      </c>
      <c r="L14" s="58">
        <f t="shared" si="15"/>
        <v>-1.3213281469918365</v>
      </c>
      <c r="M14" s="58">
        <f t="shared" si="16"/>
        <v>-3.5163801139874029</v>
      </c>
      <c r="R14" s="54"/>
      <c r="S14" s="54"/>
      <c r="T14" s="54"/>
      <c r="U14" s="54"/>
      <c r="V14" s="54"/>
    </row>
    <row r="15" spans="1:22" s="51" customFormat="1" x14ac:dyDescent="0.2">
      <c r="B15" s="51" t="s">
        <v>478</v>
      </c>
      <c r="C15" s="51" t="s">
        <v>479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f t="shared" si="12"/>
        <v>0</v>
      </c>
      <c r="J15" s="57">
        <f t="shared" si="13"/>
        <v>0</v>
      </c>
      <c r="K15" s="58" t="str">
        <f t="shared" si="14"/>
        <v>NA</v>
      </c>
      <c r="L15" s="58" t="str">
        <f t="shared" si="15"/>
        <v>NA</v>
      </c>
      <c r="M15" s="58" t="str">
        <f t="shared" si="16"/>
        <v>NA</v>
      </c>
      <c r="R15" s="54"/>
      <c r="S15" s="54"/>
      <c r="T15" s="54"/>
      <c r="U15" s="54"/>
      <c r="V15" s="54"/>
    </row>
    <row r="16" spans="1:22" s="51" customFormat="1" x14ac:dyDescent="0.2">
      <c r="B16" s="51" t="s">
        <v>480</v>
      </c>
      <c r="C16" s="51" t="s">
        <v>481</v>
      </c>
      <c r="D16" s="57"/>
      <c r="E16" s="57"/>
      <c r="F16" s="57">
        <v>0</v>
      </c>
      <c r="G16" s="57">
        <v>0</v>
      </c>
      <c r="H16" s="57">
        <v>0</v>
      </c>
      <c r="I16" s="57">
        <f t="shared" si="12"/>
        <v>0</v>
      </c>
      <c r="J16" s="57">
        <f t="shared" si="13"/>
        <v>0</v>
      </c>
      <c r="K16" s="58" t="str">
        <f t="shared" si="14"/>
        <v>NA</v>
      </c>
      <c r="L16" s="58" t="str">
        <f t="shared" si="15"/>
        <v>NA</v>
      </c>
      <c r="M16" s="58" t="str">
        <f t="shared" si="16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482</v>
      </c>
      <c r="C17" s="51" t="s">
        <v>483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f t="shared" si="12"/>
        <v>0</v>
      </c>
      <c r="J17" s="57">
        <f t="shared" si="13"/>
        <v>0</v>
      </c>
      <c r="K17" s="58" t="str">
        <f t="shared" si="14"/>
        <v>NA</v>
      </c>
      <c r="L17" s="58" t="str">
        <f t="shared" si="15"/>
        <v>NA</v>
      </c>
      <c r="M17" s="58" t="str">
        <f t="shared" si="16"/>
        <v>NA</v>
      </c>
      <c r="R17" s="54"/>
      <c r="S17" s="54"/>
      <c r="T17" s="54"/>
      <c r="U17" s="54"/>
      <c r="V17" s="54"/>
    </row>
    <row r="18" spans="1:22" s="51" customFormat="1" x14ac:dyDescent="0.2">
      <c r="B18" s="51" t="s">
        <v>484</v>
      </c>
      <c r="C18" s="51" t="s">
        <v>485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f t="shared" si="12"/>
        <v>0</v>
      </c>
      <c r="J18" s="57">
        <f t="shared" si="13"/>
        <v>0</v>
      </c>
      <c r="K18" s="58" t="str">
        <f t="shared" si="14"/>
        <v>NA</v>
      </c>
      <c r="L18" s="58" t="str">
        <f t="shared" si="15"/>
        <v>NA</v>
      </c>
      <c r="M18" s="58" t="str">
        <f t="shared" si="16"/>
        <v>NA</v>
      </c>
      <c r="R18" s="54"/>
      <c r="S18" s="54"/>
      <c r="T18" s="54"/>
      <c r="U18" s="54"/>
      <c r="V18" s="54"/>
    </row>
    <row r="19" spans="1:22" s="51" customFormat="1" x14ac:dyDescent="0.2">
      <c r="B19" s="51" t="s">
        <v>486</v>
      </c>
      <c r="C19" s="51" t="s">
        <v>487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f t="shared" si="12"/>
        <v>0</v>
      </c>
      <c r="J19" s="57">
        <f t="shared" si="13"/>
        <v>0</v>
      </c>
      <c r="K19" s="58" t="str">
        <f t="shared" si="14"/>
        <v>NA</v>
      </c>
      <c r="L19" s="58" t="str">
        <f t="shared" si="15"/>
        <v>NA</v>
      </c>
      <c r="M19" s="58" t="str">
        <f t="shared" si="16"/>
        <v>NA</v>
      </c>
      <c r="R19" s="54"/>
      <c r="S19" s="54"/>
      <c r="T19" s="54"/>
      <c r="U19" s="54"/>
      <c r="V19" s="54"/>
    </row>
    <row r="20" spans="1:22" s="51" customFormat="1" x14ac:dyDescent="0.2">
      <c r="B20" s="51" t="s">
        <v>488</v>
      </c>
      <c r="C20" s="51" t="s">
        <v>489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f t="shared" si="12"/>
        <v>0</v>
      </c>
      <c r="J20" s="57">
        <f t="shared" si="13"/>
        <v>0</v>
      </c>
      <c r="K20" s="58" t="str">
        <f t="shared" si="14"/>
        <v>NA</v>
      </c>
      <c r="L20" s="58" t="str">
        <f t="shared" si="15"/>
        <v>NA</v>
      </c>
      <c r="M20" s="58" t="str">
        <f t="shared" si="16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490</v>
      </c>
      <c r="C21" s="51" t="s">
        <v>491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f t="shared" si="12"/>
        <v>0</v>
      </c>
      <c r="J21" s="57">
        <f t="shared" si="13"/>
        <v>0</v>
      </c>
      <c r="K21" s="58" t="str">
        <f t="shared" si="14"/>
        <v>NA</v>
      </c>
      <c r="L21" s="58" t="str">
        <f t="shared" si="15"/>
        <v>NA</v>
      </c>
      <c r="M21" s="58" t="str">
        <f t="shared" si="16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492</v>
      </c>
      <c r="C22" s="51" t="s">
        <v>493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f t="shared" si="12"/>
        <v>0</v>
      </c>
      <c r="J22" s="57">
        <f t="shared" si="13"/>
        <v>0</v>
      </c>
      <c r="K22" s="58" t="str">
        <f t="shared" si="14"/>
        <v>NA</v>
      </c>
      <c r="L22" s="58" t="str">
        <f t="shared" si="15"/>
        <v>NA</v>
      </c>
      <c r="M22" s="58" t="str">
        <f t="shared" si="16"/>
        <v>NA</v>
      </c>
      <c r="R22" s="54"/>
      <c r="S22" s="54"/>
      <c r="T22" s="54"/>
      <c r="U22" s="54"/>
      <c r="V22" s="54"/>
    </row>
    <row r="23" spans="1:22" s="51" customFormat="1" x14ac:dyDescent="0.2">
      <c r="B23" s="51" t="s">
        <v>494</v>
      </c>
      <c r="C23" s="51" t="s">
        <v>495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f t="shared" si="12"/>
        <v>0</v>
      </c>
      <c r="J23" s="57">
        <f t="shared" si="13"/>
        <v>0</v>
      </c>
      <c r="K23" s="58" t="str">
        <f t="shared" si="14"/>
        <v>NA</v>
      </c>
      <c r="L23" s="58" t="str">
        <f t="shared" si="15"/>
        <v>NA</v>
      </c>
      <c r="M23" s="58" t="str">
        <f t="shared" si="16"/>
        <v>NA</v>
      </c>
      <c r="R23" s="54"/>
      <c r="S23" s="54"/>
      <c r="T23" s="54"/>
      <c r="U23" s="54"/>
      <c r="V23" s="54"/>
    </row>
    <row r="24" spans="1:22" s="51" customFormat="1" x14ac:dyDescent="0.2">
      <c r="B24" s="51" t="s">
        <v>496</v>
      </c>
      <c r="C24" s="51" t="s">
        <v>497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f t="shared" si="12"/>
        <v>0</v>
      </c>
      <c r="J24" s="57">
        <f t="shared" si="13"/>
        <v>0</v>
      </c>
      <c r="K24" s="58" t="str">
        <f t="shared" si="14"/>
        <v>NA</v>
      </c>
      <c r="L24" s="58" t="str">
        <f t="shared" si="15"/>
        <v>NA</v>
      </c>
      <c r="M24" s="58" t="str">
        <f t="shared" si="16"/>
        <v>NA</v>
      </c>
      <c r="R24" s="54"/>
      <c r="S24" s="54"/>
      <c r="T24" s="54"/>
      <c r="U24" s="54"/>
      <c r="V24" s="54"/>
    </row>
    <row r="25" spans="1:22" s="51" customFormat="1" x14ac:dyDescent="0.2">
      <c r="A25" s="64" t="s">
        <v>58</v>
      </c>
      <c r="B25" s="64"/>
      <c r="C25" s="64"/>
      <c r="D25" s="65">
        <v>30993942.549999997</v>
      </c>
      <c r="E25" s="65">
        <v>31902364.549999997</v>
      </c>
      <c r="F25" s="65">
        <v>4118487.9299999997</v>
      </c>
      <c r="G25" s="65">
        <v>33563343.43</v>
      </c>
      <c r="H25" s="65">
        <v>0</v>
      </c>
      <c r="I25" s="65">
        <f t="shared" si="12"/>
        <v>33563343.43</v>
      </c>
      <c r="J25" s="65">
        <f t="shared" si="13"/>
        <v>-1660978.8800000027</v>
      </c>
      <c r="K25" s="66">
        <f t="shared" si="14"/>
        <v>-5.20644442325515E-2</v>
      </c>
      <c r="L25" s="66">
        <f t="shared" si="15"/>
        <v>-0.87090336443415761</v>
      </c>
      <c r="M25" s="66">
        <f t="shared" si="16"/>
        <v>5.20644442325515E-2</v>
      </c>
      <c r="R25" s="54"/>
      <c r="S25" s="54"/>
      <c r="T25" s="54"/>
      <c r="U25" s="54"/>
      <c r="V25" s="54"/>
    </row>
    <row r="26" spans="1:22" s="51" customFormat="1" x14ac:dyDescent="0.2">
      <c r="A26" s="51" t="s">
        <v>59</v>
      </c>
      <c r="B26" s="51" t="s">
        <v>60</v>
      </c>
      <c r="C26" s="51" t="s">
        <v>61</v>
      </c>
      <c r="D26" s="57">
        <v>0</v>
      </c>
      <c r="E26" s="57">
        <v>0</v>
      </c>
      <c r="F26" s="57">
        <v>1234.3699999999999</v>
      </c>
      <c r="G26" s="57">
        <v>10699.34</v>
      </c>
      <c r="H26" s="57">
        <v>0</v>
      </c>
      <c r="I26" s="57">
        <f t="shared" si="12"/>
        <v>10699.34</v>
      </c>
      <c r="J26" s="57">
        <f t="shared" si="13"/>
        <v>-10699.34</v>
      </c>
      <c r="K26" s="58" t="str">
        <f t="shared" si="14"/>
        <v>NA</v>
      </c>
      <c r="L26" s="58" t="str">
        <f t="shared" si="15"/>
        <v>NA</v>
      </c>
      <c r="M26" s="58" t="str">
        <f t="shared" si="16"/>
        <v>NA</v>
      </c>
      <c r="R26" s="54"/>
      <c r="S26" s="54"/>
      <c r="T26" s="54"/>
      <c r="U26" s="54"/>
      <c r="V26" s="54"/>
    </row>
    <row r="27" spans="1:22" s="51" customFormat="1" x14ac:dyDescent="0.2">
      <c r="A27" s="64" t="s">
        <v>62</v>
      </c>
      <c r="B27" s="64"/>
      <c r="C27" s="64"/>
      <c r="D27" s="65">
        <v>0</v>
      </c>
      <c r="E27" s="65">
        <v>0</v>
      </c>
      <c r="F27" s="65">
        <v>1234.3699999999999</v>
      </c>
      <c r="G27" s="65">
        <v>10699.34</v>
      </c>
      <c r="H27" s="65">
        <v>0</v>
      </c>
      <c r="I27" s="65">
        <f t="shared" si="12"/>
        <v>10699.34</v>
      </c>
      <c r="J27" s="65">
        <f t="shared" si="13"/>
        <v>-10699.34</v>
      </c>
      <c r="K27" s="66" t="str">
        <f t="shared" si="14"/>
        <v>NA</v>
      </c>
      <c r="L27" s="66" t="str">
        <f t="shared" si="15"/>
        <v>NA</v>
      </c>
      <c r="M27" s="66" t="str">
        <f t="shared" si="16"/>
        <v>NA</v>
      </c>
      <c r="R27" s="54"/>
      <c r="S27" s="54"/>
      <c r="T27" s="54"/>
      <c r="U27" s="54"/>
      <c r="V27" s="54"/>
    </row>
    <row r="28" spans="1:22" s="51" customFormat="1" x14ac:dyDescent="0.2">
      <c r="A28" s="51" t="s">
        <v>63</v>
      </c>
      <c r="B28" s="51" t="s">
        <v>498</v>
      </c>
      <c r="C28" s="51" t="s">
        <v>499</v>
      </c>
      <c r="D28" s="57">
        <v>12946251.710000001</v>
      </c>
      <c r="E28" s="57">
        <v>12946251.710000001</v>
      </c>
      <c r="F28" s="57">
        <v>105199.98</v>
      </c>
      <c r="G28" s="57">
        <v>13600561.75</v>
      </c>
      <c r="H28" s="57">
        <v>0</v>
      </c>
      <c r="I28" s="57">
        <f t="shared" si="12"/>
        <v>13600561.75</v>
      </c>
      <c r="J28" s="57">
        <f t="shared" si="13"/>
        <v>-654310.03999999911</v>
      </c>
      <c r="K28" s="58">
        <f t="shared" si="14"/>
        <v>-5.0540500421028742E-2</v>
      </c>
      <c r="L28" s="58">
        <f t="shared" si="15"/>
        <v>-0.99187409743325616</v>
      </c>
      <c r="M28" s="58">
        <f t="shared" si="16"/>
        <v>5.0540500421028742E-2</v>
      </c>
      <c r="R28" s="54"/>
      <c r="S28" s="54"/>
      <c r="T28" s="54"/>
      <c r="U28" s="54"/>
      <c r="V28" s="54"/>
    </row>
    <row r="29" spans="1:22" s="51" customFormat="1" x14ac:dyDescent="0.2">
      <c r="B29" s="51" t="s">
        <v>74</v>
      </c>
      <c r="C29" s="51" t="s">
        <v>75</v>
      </c>
      <c r="D29" s="57">
        <v>2544589</v>
      </c>
      <c r="E29" s="57">
        <v>2326155</v>
      </c>
      <c r="F29" s="57">
        <v>173026.05</v>
      </c>
      <c r="G29" s="57">
        <v>2268603.0500000003</v>
      </c>
      <c r="H29" s="57">
        <v>0</v>
      </c>
      <c r="I29" s="57">
        <f t="shared" si="12"/>
        <v>2268603.0500000003</v>
      </c>
      <c r="J29" s="57">
        <f t="shared" si="13"/>
        <v>57551.949999999721</v>
      </c>
      <c r="K29" s="58">
        <f t="shared" si="14"/>
        <v>2.4741236074122198E-2</v>
      </c>
      <c r="L29" s="58">
        <f t="shared" si="15"/>
        <v>-0.92561714503117809</v>
      </c>
      <c r="M29" s="58">
        <f t="shared" si="16"/>
        <v>-2.4741236074122198E-2</v>
      </c>
      <c r="R29" s="54"/>
      <c r="S29" s="54"/>
      <c r="T29" s="54"/>
      <c r="U29" s="54"/>
      <c r="V29" s="54"/>
    </row>
    <row r="30" spans="1:22" s="51" customFormat="1" x14ac:dyDescent="0.2">
      <c r="B30" s="51" t="s">
        <v>76</v>
      </c>
      <c r="C30" s="51" t="s">
        <v>77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f t="shared" si="12"/>
        <v>0</v>
      </c>
      <c r="J30" s="57">
        <f t="shared" si="13"/>
        <v>0</v>
      </c>
      <c r="K30" s="58" t="str">
        <f t="shared" si="14"/>
        <v>NA</v>
      </c>
      <c r="L30" s="58" t="str">
        <f t="shared" si="15"/>
        <v>NA</v>
      </c>
      <c r="M30" s="58" t="str">
        <f t="shared" si="16"/>
        <v>NA</v>
      </c>
      <c r="R30" s="54"/>
      <c r="S30" s="54"/>
      <c r="T30" s="54"/>
      <c r="U30" s="54"/>
      <c r="V30" s="54"/>
    </row>
    <row r="31" spans="1:22" s="51" customFormat="1" x14ac:dyDescent="0.2">
      <c r="A31" s="64" t="s">
        <v>84</v>
      </c>
      <c r="B31" s="64"/>
      <c r="C31" s="64"/>
      <c r="D31" s="65">
        <v>15490840.710000001</v>
      </c>
      <c r="E31" s="65">
        <v>15272406.710000001</v>
      </c>
      <c r="F31" s="65">
        <v>278226.02999999997</v>
      </c>
      <c r="G31" s="65">
        <v>15869164.800000001</v>
      </c>
      <c r="H31" s="65">
        <v>0</v>
      </c>
      <c r="I31" s="65">
        <f t="shared" si="12"/>
        <v>15869164.800000001</v>
      </c>
      <c r="J31" s="65">
        <f t="shared" si="13"/>
        <v>-596758.08999999985</v>
      </c>
      <c r="K31" s="66">
        <f t="shared" si="14"/>
        <v>-3.9074266507665566E-2</v>
      </c>
      <c r="L31" s="66">
        <f t="shared" si="15"/>
        <v>-0.98178243709173729</v>
      </c>
      <c r="M31" s="66">
        <f t="shared" si="16"/>
        <v>3.9074266507665566E-2</v>
      </c>
      <c r="R31" s="54"/>
      <c r="S31" s="54"/>
      <c r="T31" s="54"/>
      <c r="U31" s="54"/>
      <c r="V31" s="54"/>
    </row>
    <row r="32" spans="1:22" s="51" customFormat="1" x14ac:dyDescent="0.2">
      <c r="A32" s="51" t="s">
        <v>500</v>
      </c>
      <c r="B32" s="51" t="s">
        <v>501</v>
      </c>
      <c r="C32" s="51" t="s">
        <v>502</v>
      </c>
      <c r="D32" s="57">
        <v>73880840.069999993</v>
      </c>
      <c r="E32" s="57">
        <v>126889215.65000001</v>
      </c>
      <c r="F32" s="57">
        <v>4982553.99</v>
      </c>
      <c r="G32" s="57">
        <v>68159732.980000004</v>
      </c>
      <c r="H32" s="57">
        <v>0</v>
      </c>
      <c r="I32" s="57">
        <f t="shared" si="12"/>
        <v>68159732.980000004</v>
      </c>
      <c r="J32" s="57">
        <f t="shared" si="13"/>
        <v>58729482.670000002</v>
      </c>
      <c r="K32" s="58">
        <f t="shared" si="14"/>
        <v>0.46284061548614358</v>
      </c>
      <c r="L32" s="58">
        <f t="shared" si="15"/>
        <v>-0.96073303815082733</v>
      </c>
      <c r="M32" s="58">
        <f t="shared" si="16"/>
        <v>-0.46284061548614358</v>
      </c>
      <c r="R32" s="54"/>
      <c r="S32" s="54"/>
      <c r="T32" s="54"/>
      <c r="U32" s="54"/>
      <c r="V32" s="54"/>
    </row>
    <row r="33" spans="1:22" s="51" customFormat="1" x14ac:dyDescent="0.2">
      <c r="B33" s="51" t="s">
        <v>503</v>
      </c>
      <c r="C33" s="51" t="s">
        <v>504</v>
      </c>
      <c r="D33" s="57">
        <v>2555268.77</v>
      </c>
      <c r="E33" s="57">
        <v>3635382.8399999994</v>
      </c>
      <c r="F33" s="57">
        <v>215480.00000000003</v>
      </c>
      <c r="G33" s="57">
        <v>2540871.5099999998</v>
      </c>
      <c r="H33" s="57">
        <v>0</v>
      </c>
      <c r="I33" s="57">
        <f t="shared" ref="I33:I41" si="17">SUM(G33:H33)</f>
        <v>2540871.5099999998</v>
      </c>
      <c r="J33" s="57">
        <f t="shared" si="13"/>
        <v>1094511.3299999996</v>
      </c>
      <c r="K33" s="58">
        <f t="shared" si="14"/>
        <v>0.30107182054036424</v>
      </c>
      <c r="L33" s="58">
        <f t="shared" si="15"/>
        <v>-0.94072701294920569</v>
      </c>
      <c r="M33" s="58">
        <f t="shared" si="16"/>
        <v>-0.30107182054036424</v>
      </c>
      <c r="R33" s="54"/>
      <c r="S33" s="54"/>
      <c r="T33" s="54"/>
      <c r="U33" s="54"/>
      <c r="V33" s="54"/>
    </row>
    <row r="34" spans="1:22" s="51" customFormat="1" x14ac:dyDescent="0.2">
      <c r="B34" s="51" t="s">
        <v>505</v>
      </c>
      <c r="C34" s="51" t="s">
        <v>506</v>
      </c>
      <c r="D34" s="57">
        <v>351475415</v>
      </c>
      <c r="E34" s="57">
        <v>541250684.29999995</v>
      </c>
      <c r="F34" s="57">
        <v>41696</v>
      </c>
      <c r="G34" s="57">
        <v>79829453.670000002</v>
      </c>
      <c r="H34" s="57">
        <v>0</v>
      </c>
      <c r="I34" s="57">
        <f t="shared" si="17"/>
        <v>79829453.670000002</v>
      </c>
      <c r="J34" s="57">
        <f t="shared" si="13"/>
        <v>461421230.62999994</v>
      </c>
      <c r="K34" s="58">
        <f t="shared" si="14"/>
        <v>0.85250927899843021</v>
      </c>
      <c r="L34" s="58">
        <f t="shared" si="15"/>
        <v>-0.99992296360778943</v>
      </c>
      <c r="M34" s="58">
        <f t="shared" si="16"/>
        <v>-0.85250927899843021</v>
      </c>
      <c r="R34" s="54"/>
      <c r="S34" s="54"/>
      <c r="T34" s="54"/>
      <c r="U34" s="54"/>
      <c r="V34" s="54"/>
    </row>
    <row r="35" spans="1:22" s="51" customFormat="1" x14ac:dyDescent="0.2">
      <c r="B35" s="51" t="s">
        <v>507</v>
      </c>
      <c r="C35" s="51" t="s">
        <v>508</v>
      </c>
      <c r="D35" s="57">
        <v>321087.62</v>
      </c>
      <c r="E35" s="57">
        <v>1107150.6200000001</v>
      </c>
      <c r="F35" s="57">
        <v>0</v>
      </c>
      <c r="G35" s="57">
        <v>0</v>
      </c>
      <c r="H35" s="57">
        <v>0</v>
      </c>
      <c r="I35" s="57">
        <f t="shared" si="17"/>
        <v>0</v>
      </c>
      <c r="J35" s="57">
        <f t="shared" si="13"/>
        <v>1107150.6200000001</v>
      </c>
      <c r="K35" s="58">
        <f t="shared" si="14"/>
        <v>1</v>
      </c>
      <c r="L35" s="58">
        <f t="shared" si="15"/>
        <v>-1</v>
      </c>
      <c r="M35" s="58">
        <f t="shared" si="16"/>
        <v>-1</v>
      </c>
      <c r="R35" s="54"/>
      <c r="S35" s="54"/>
      <c r="T35" s="54"/>
      <c r="U35" s="54"/>
      <c r="V35" s="54"/>
    </row>
    <row r="36" spans="1:22" s="51" customFormat="1" x14ac:dyDescent="0.2">
      <c r="B36" s="51" t="s">
        <v>509</v>
      </c>
      <c r="C36" s="51" t="s">
        <v>510</v>
      </c>
      <c r="D36" s="57">
        <v>0</v>
      </c>
      <c r="E36" s="57">
        <v>677673</v>
      </c>
      <c r="F36" s="57">
        <v>0</v>
      </c>
      <c r="G36" s="57">
        <v>0</v>
      </c>
      <c r="H36" s="57">
        <v>0</v>
      </c>
      <c r="I36" s="57">
        <f t="shared" si="17"/>
        <v>0</v>
      </c>
      <c r="J36" s="57">
        <f t="shared" ref="J36:J41" si="18">E36-I36</f>
        <v>677673</v>
      </c>
      <c r="K36" s="58">
        <f t="shared" ref="K36:K41" si="19">IF(E36=0,"NA",J36/E36)</f>
        <v>1</v>
      </c>
      <c r="L36" s="58">
        <f t="shared" ref="L36:L41" si="20">IF(E36=0,"NA",(  ( F36 - (E36/$L$6)) / (E36/$L$6)))</f>
        <v>-1</v>
      </c>
      <c r="M36" s="58">
        <f t="shared" ref="M36:M41" si="21">IF(E36=0,"NA",(  ( G36 - ($M$6*(E36/12))) / ($M$6*(E36/12))))</f>
        <v>-1</v>
      </c>
      <c r="R36" s="54"/>
      <c r="S36" s="54"/>
      <c r="T36" s="54"/>
      <c r="U36" s="54"/>
      <c r="V36" s="54"/>
    </row>
    <row r="37" spans="1:22" s="51" customFormat="1" x14ac:dyDescent="0.2">
      <c r="B37" s="51" t="s">
        <v>511</v>
      </c>
      <c r="C37" s="51" t="s">
        <v>512</v>
      </c>
      <c r="D37" s="57"/>
      <c r="E37" s="57"/>
      <c r="F37" s="57">
        <v>0</v>
      </c>
      <c r="G37" s="57">
        <v>0</v>
      </c>
      <c r="H37" s="57">
        <v>0</v>
      </c>
      <c r="I37" s="57">
        <f t="shared" si="17"/>
        <v>0</v>
      </c>
      <c r="J37" s="57">
        <f t="shared" si="18"/>
        <v>0</v>
      </c>
      <c r="K37" s="58" t="str">
        <f t="shared" si="19"/>
        <v>NA</v>
      </c>
      <c r="L37" s="58" t="str">
        <f t="shared" si="20"/>
        <v>NA</v>
      </c>
      <c r="M37" s="58" t="str">
        <f t="shared" si="21"/>
        <v>NA</v>
      </c>
      <c r="R37" s="54"/>
      <c r="S37" s="54"/>
      <c r="T37" s="54"/>
      <c r="U37" s="54"/>
      <c r="V37" s="54"/>
    </row>
    <row r="38" spans="1:22" s="51" customFormat="1" x14ac:dyDescent="0.2">
      <c r="A38" s="64" t="s">
        <v>513</v>
      </c>
      <c r="B38" s="64"/>
      <c r="C38" s="64"/>
      <c r="D38" s="65">
        <v>428232611.45999998</v>
      </c>
      <c r="E38" s="65">
        <v>673560106.40999997</v>
      </c>
      <c r="F38" s="65">
        <v>5239729.99</v>
      </c>
      <c r="G38" s="65">
        <v>150530058.16000003</v>
      </c>
      <c r="H38" s="65">
        <v>0</v>
      </c>
      <c r="I38" s="65">
        <f t="shared" si="17"/>
        <v>150530058.16000003</v>
      </c>
      <c r="J38" s="65">
        <f t="shared" si="18"/>
        <v>523030048.24999994</v>
      </c>
      <c r="K38" s="66">
        <f t="shared" si="19"/>
        <v>0.77651577531468063</v>
      </c>
      <c r="L38" s="66">
        <f t="shared" si="20"/>
        <v>-0.9922208427427105</v>
      </c>
      <c r="M38" s="66">
        <f t="shared" si="21"/>
        <v>-0.77651577531468063</v>
      </c>
      <c r="R38" s="54"/>
      <c r="S38" s="54"/>
      <c r="T38" s="54"/>
      <c r="U38" s="54"/>
      <c r="V38" s="54"/>
    </row>
    <row r="39" spans="1:22" s="51" customFormat="1" x14ac:dyDescent="0.2">
      <c r="A39" s="51" t="s">
        <v>85</v>
      </c>
      <c r="B39" s="51" t="s">
        <v>86</v>
      </c>
      <c r="C39" s="51" t="s">
        <v>87</v>
      </c>
      <c r="D39" s="57">
        <v>4445423</v>
      </c>
      <c r="E39" s="57">
        <v>4445423</v>
      </c>
      <c r="F39" s="57">
        <v>87895.78</v>
      </c>
      <c r="G39" s="57">
        <v>1107582.6000000001</v>
      </c>
      <c r="H39" s="57">
        <v>0</v>
      </c>
      <c r="I39" s="57">
        <f t="shared" si="17"/>
        <v>1107582.6000000001</v>
      </c>
      <c r="J39" s="57">
        <f t="shared" si="18"/>
        <v>3337840.4</v>
      </c>
      <c r="K39" s="58">
        <f t="shared" si="19"/>
        <v>0.75084877187165311</v>
      </c>
      <c r="L39" s="58">
        <f t="shared" si="20"/>
        <v>-0.98022780284350886</v>
      </c>
      <c r="M39" s="58">
        <f t="shared" si="21"/>
        <v>-0.75084877187165311</v>
      </c>
      <c r="R39" s="54"/>
      <c r="S39" s="54"/>
      <c r="T39" s="54"/>
      <c r="U39" s="54"/>
      <c r="V39" s="54"/>
    </row>
    <row r="40" spans="1:22" s="51" customFormat="1" x14ac:dyDescent="0.2">
      <c r="B40" s="51" t="s">
        <v>96</v>
      </c>
      <c r="C40" s="51" t="s">
        <v>97</v>
      </c>
      <c r="D40" s="57">
        <v>0</v>
      </c>
      <c r="E40" s="57">
        <v>705</v>
      </c>
      <c r="F40" s="57">
        <v>910</v>
      </c>
      <c r="G40" s="57">
        <v>2320</v>
      </c>
      <c r="H40" s="57">
        <v>0</v>
      </c>
      <c r="I40" s="57">
        <f t="shared" si="17"/>
        <v>2320</v>
      </c>
      <c r="J40" s="57">
        <f t="shared" si="18"/>
        <v>-1615</v>
      </c>
      <c r="K40" s="58">
        <f t="shared" si="19"/>
        <v>-2.2907801418439715</v>
      </c>
      <c r="L40" s="58">
        <f t="shared" si="20"/>
        <v>0.29078014184397161</v>
      </c>
      <c r="M40" s="58">
        <f t="shared" si="21"/>
        <v>2.2907801418439715</v>
      </c>
      <c r="R40" s="54"/>
      <c r="S40" s="54"/>
      <c r="T40" s="54"/>
      <c r="U40" s="54"/>
      <c r="V40" s="54"/>
    </row>
    <row r="41" spans="1:22" s="51" customFormat="1" x14ac:dyDescent="0.2">
      <c r="A41" s="64" t="s">
        <v>98</v>
      </c>
      <c r="B41" s="64"/>
      <c r="C41" s="64"/>
      <c r="D41" s="65">
        <v>4445423</v>
      </c>
      <c r="E41" s="65">
        <v>4446128</v>
      </c>
      <c r="F41" s="65">
        <v>88805.78</v>
      </c>
      <c r="G41" s="65">
        <v>1109902.6000000001</v>
      </c>
      <c r="H41" s="65">
        <v>0</v>
      </c>
      <c r="I41" s="65">
        <f t="shared" si="17"/>
        <v>1109902.6000000001</v>
      </c>
      <c r="J41" s="65">
        <f t="shared" si="18"/>
        <v>3336225.4</v>
      </c>
      <c r="K41" s="66">
        <f t="shared" si="19"/>
        <v>0.75036647617882346</v>
      </c>
      <c r="L41" s="66">
        <f t="shared" si="20"/>
        <v>-0.98002626555060934</v>
      </c>
      <c r="M41" s="66">
        <f t="shared" si="21"/>
        <v>-0.75036647617882346</v>
      </c>
      <c r="R41" s="54"/>
      <c r="S41" s="54"/>
      <c r="T41" s="54"/>
      <c r="U41" s="54"/>
      <c r="V41" s="54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12</v>
      </c>
      <c r="B43" s="32"/>
      <c r="C43" s="25"/>
      <c r="D43" s="6">
        <f>+D25+D27+D31+D38+D41</f>
        <v>479162817.71999997</v>
      </c>
      <c r="E43" s="6">
        <f t="shared" ref="E43:J43" si="22">+E25+E27+E31+E38+E41</f>
        <v>725181005.66999996</v>
      </c>
      <c r="F43" s="6">
        <f t="shared" si="22"/>
        <v>9726484.0999999996</v>
      </c>
      <c r="G43" s="6">
        <f t="shared" si="22"/>
        <v>201083168.33000001</v>
      </c>
      <c r="H43" s="6">
        <f t="shared" si="22"/>
        <v>0</v>
      </c>
      <c r="I43" s="6">
        <f t="shared" si="22"/>
        <v>201083168.33000001</v>
      </c>
      <c r="J43" s="6">
        <f t="shared" si="22"/>
        <v>524097837.33999991</v>
      </c>
      <c r="K43" s="38">
        <f t="shared" ref="K43" si="23">IF(E43=0,"NA",J43/E43)</f>
        <v>0.72271313402063275</v>
      </c>
      <c r="L43" s="38">
        <f t="shared" ref="L43" si="24">IF(E43=0,"NA",(  ( F43 - (E43/$L$6)) / (E43/$L$6)))</f>
        <v>-0.98658750846485055</v>
      </c>
      <c r="M43" s="38">
        <f t="shared" ref="M43" si="25">IF(E43=0,"NA",(  ( G43 - ($M$6*(E43/12))) / ($M$6*(E43/12))))</f>
        <v>-0.72271313402063275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s="51" customFormat="1" x14ac:dyDescent="0.2">
      <c r="A45" s="51" t="s">
        <v>99</v>
      </c>
      <c r="B45" s="51" t="s">
        <v>100</v>
      </c>
      <c r="C45" s="51" t="s">
        <v>101</v>
      </c>
      <c r="D45" s="57">
        <v>14500556.390000004</v>
      </c>
      <c r="E45" s="57">
        <v>34963213.060000002</v>
      </c>
      <c r="F45" s="57">
        <v>1493690.8800000001</v>
      </c>
      <c r="G45" s="57">
        <v>13736898.370000008</v>
      </c>
      <c r="H45" s="57">
        <v>149.32</v>
      </c>
      <c r="I45" s="57">
        <f t="shared" ref="I45" si="26">SUM(G45:H45)</f>
        <v>13737047.690000009</v>
      </c>
      <c r="J45" s="57">
        <f t="shared" ref="J45" si="27">E45-I45</f>
        <v>21226165.369999994</v>
      </c>
      <c r="K45" s="58">
        <f t="shared" ref="K45" si="28">IF(E45=0,"NA",J45/E45)</f>
        <v>0.6070999634265305</v>
      </c>
      <c r="L45" s="58">
        <f t="shared" ref="L45" si="29">IF(E45=0,"NA",(  ( F45 - (E45/$L$6)) / (E45/$L$6)))</f>
        <v>-0.95727821474998043</v>
      </c>
      <c r="M45" s="58">
        <f t="shared" ref="M45" si="30">IF(E45=0,"NA",(  ( G45 - ($M$6*(E45/12))) / ($M$6*(E45/12))))</f>
        <v>-0.60710423420106552</v>
      </c>
      <c r="R45" s="54"/>
      <c r="S45" s="54"/>
      <c r="T45" s="54"/>
      <c r="U45" s="54"/>
      <c r="V45" s="54"/>
    </row>
    <row r="46" spans="1:22" s="51" customFormat="1" x14ac:dyDescent="0.2">
      <c r="B46" s="51" t="s">
        <v>407</v>
      </c>
      <c r="C46" s="51" t="s">
        <v>408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f t="shared" ref="I46:I75" si="31">SUM(G46:H46)</f>
        <v>0</v>
      </c>
      <c r="J46" s="57">
        <f t="shared" ref="J46:J75" si="32">E46-I46</f>
        <v>0</v>
      </c>
      <c r="K46" s="58" t="str">
        <f t="shared" ref="K46:K75" si="33">IF(E46=0,"NA",J46/E46)</f>
        <v>NA</v>
      </c>
      <c r="L46" s="58" t="str">
        <f t="shared" ref="L46:L75" si="34">IF(E46=0,"NA",(  ( F46 - (E46/$L$6)) / (E46/$L$6)))</f>
        <v>NA</v>
      </c>
      <c r="M46" s="58" t="str">
        <f t="shared" ref="M46:M75" si="35">IF(E46=0,"NA",(  ( G46 - ($M$6*(E46/12))) / ($M$6*(E46/12))))</f>
        <v>NA</v>
      </c>
      <c r="R46" s="54"/>
      <c r="S46" s="54"/>
      <c r="T46" s="54"/>
      <c r="U46" s="54"/>
      <c r="V46" s="54"/>
    </row>
    <row r="47" spans="1:22" s="51" customFormat="1" x14ac:dyDescent="0.2">
      <c r="B47" s="51" t="s">
        <v>102</v>
      </c>
      <c r="C47" s="51" t="s">
        <v>103</v>
      </c>
      <c r="D47" s="57">
        <v>76000</v>
      </c>
      <c r="E47" s="57">
        <v>33420</v>
      </c>
      <c r="F47" s="57">
        <v>3965.62</v>
      </c>
      <c r="G47" s="57">
        <v>49317.520000000004</v>
      </c>
      <c r="H47" s="57">
        <v>0</v>
      </c>
      <c r="I47" s="57">
        <f t="shared" si="31"/>
        <v>49317.520000000004</v>
      </c>
      <c r="J47" s="57">
        <f t="shared" si="32"/>
        <v>-15897.520000000004</v>
      </c>
      <c r="K47" s="58">
        <f t="shared" si="33"/>
        <v>-0.47568880909634964</v>
      </c>
      <c r="L47" s="58">
        <f t="shared" si="34"/>
        <v>-0.8813399162178337</v>
      </c>
      <c r="M47" s="58">
        <f t="shared" si="35"/>
        <v>0.47568880909634964</v>
      </c>
      <c r="R47" s="54"/>
      <c r="S47" s="54"/>
      <c r="T47" s="54"/>
      <c r="U47" s="54"/>
      <c r="V47" s="54"/>
    </row>
    <row r="48" spans="1:22" s="51" customFormat="1" x14ac:dyDescent="0.2">
      <c r="B48" s="51" t="s">
        <v>104</v>
      </c>
      <c r="C48" s="51" t="s">
        <v>103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f t="shared" si="31"/>
        <v>0</v>
      </c>
      <c r="J48" s="57">
        <f t="shared" si="32"/>
        <v>0</v>
      </c>
      <c r="K48" s="58" t="str">
        <f t="shared" si="33"/>
        <v>NA</v>
      </c>
      <c r="L48" s="58" t="str">
        <f t="shared" si="34"/>
        <v>NA</v>
      </c>
      <c r="M48" s="58" t="str">
        <f t="shared" si="35"/>
        <v>NA</v>
      </c>
      <c r="R48" s="54"/>
      <c r="S48" s="54"/>
      <c r="T48" s="54"/>
      <c r="U48" s="54"/>
      <c r="V48" s="54"/>
    </row>
    <row r="49" spans="2:22" s="51" customFormat="1" x14ac:dyDescent="0.2">
      <c r="B49" s="51" t="s">
        <v>105</v>
      </c>
      <c r="C49" s="51" t="s">
        <v>106</v>
      </c>
      <c r="D49" s="57">
        <v>0</v>
      </c>
      <c r="E49" s="57">
        <v>33322</v>
      </c>
      <c r="F49" s="57">
        <v>-34292.6</v>
      </c>
      <c r="G49" s="57">
        <v>165938.32</v>
      </c>
      <c r="H49" s="57">
        <v>0</v>
      </c>
      <c r="I49" s="57">
        <f t="shared" si="31"/>
        <v>165938.32</v>
      </c>
      <c r="J49" s="57">
        <f t="shared" si="32"/>
        <v>-132616.32000000001</v>
      </c>
      <c r="K49" s="58">
        <f t="shared" si="33"/>
        <v>-3.9798427465338215</v>
      </c>
      <c r="L49" s="58">
        <f t="shared" si="34"/>
        <v>-2.0291279034871859</v>
      </c>
      <c r="M49" s="58">
        <f t="shared" si="35"/>
        <v>3.9798427465338215</v>
      </c>
      <c r="R49" s="54"/>
      <c r="S49" s="54"/>
      <c r="T49" s="54"/>
      <c r="U49" s="54"/>
      <c r="V49" s="54"/>
    </row>
    <row r="50" spans="2:22" s="51" customFormat="1" x14ac:dyDescent="0.2">
      <c r="B50" s="51" t="s">
        <v>107</v>
      </c>
      <c r="C50" s="51" t="s">
        <v>108</v>
      </c>
      <c r="D50" s="57">
        <v>153500</v>
      </c>
      <c r="E50" s="57">
        <v>100700</v>
      </c>
      <c r="F50" s="57">
        <v>0</v>
      </c>
      <c r="G50" s="57">
        <v>0</v>
      </c>
      <c r="H50" s="57">
        <v>0</v>
      </c>
      <c r="I50" s="57">
        <f t="shared" si="31"/>
        <v>0</v>
      </c>
      <c r="J50" s="57">
        <f t="shared" si="32"/>
        <v>100700</v>
      </c>
      <c r="K50" s="58">
        <f t="shared" si="33"/>
        <v>1</v>
      </c>
      <c r="L50" s="58">
        <f t="shared" si="34"/>
        <v>-1</v>
      </c>
      <c r="M50" s="58">
        <f t="shared" si="35"/>
        <v>-1</v>
      </c>
      <c r="R50" s="54"/>
      <c r="S50" s="54"/>
      <c r="T50" s="54"/>
      <c r="U50" s="54"/>
      <c r="V50" s="54"/>
    </row>
    <row r="51" spans="2:22" s="51" customFormat="1" x14ac:dyDescent="0.2">
      <c r="B51" s="51" t="s">
        <v>109</v>
      </c>
      <c r="C51" s="51" t="s">
        <v>110</v>
      </c>
      <c r="D51" s="57">
        <v>0</v>
      </c>
      <c r="E51" s="57">
        <v>986081</v>
      </c>
      <c r="F51" s="57">
        <v>493</v>
      </c>
      <c r="G51" s="57">
        <v>39452.25</v>
      </c>
      <c r="H51" s="57">
        <v>0</v>
      </c>
      <c r="I51" s="57">
        <f t="shared" si="31"/>
        <v>39452.25</v>
      </c>
      <c r="J51" s="57">
        <f t="shared" si="32"/>
        <v>946628.75</v>
      </c>
      <c r="K51" s="58">
        <f t="shared" si="33"/>
        <v>0.95999086281958579</v>
      </c>
      <c r="L51" s="58">
        <f t="shared" si="34"/>
        <v>-0.99950004107167667</v>
      </c>
      <c r="M51" s="58">
        <f t="shared" si="35"/>
        <v>-0.95999086281958579</v>
      </c>
      <c r="R51" s="54"/>
      <c r="S51" s="54"/>
      <c r="T51" s="54"/>
      <c r="U51" s="54"/>
      <c r="V51" s="54"/>
    </row>
    <row r="52" spans="2:22" s="51" customFormat="1" x14ac:dyDescent="0.2">
      <c r="B52" s="51" t="s">
        <v>111</v>
      </c>
      <c r="C52" s="51" t="s">
        <v>112</v>
      </c>
      <c r="D52" s="57">
        <v>30090.06</v>
      </c>
      <c r="E52" s="57">
        <v>62916.56</v>
      </c>
      <c r="F52" s="57">
        <v>2907.12</v>
      </c>
      <c r="G52" s="57">
        <v>29071.200000000001</v>
      </c>
      <c r="H52" s="57">
        <v>0</v>
      </c>
      <c r="I52" s="57">
        <f t="shared" si="31"/>
        <v>29071.200000000001</v>
      </c>
      <c r="J52" s="57">
        <f t="shared" si="32"/>
        <v>33845.360000000001</v>
      </c>
      <c r="K52" s="58">
        <f t="shared" si="33"/>
        <v>0.5379404086936731</v>
      </c>
      <c r="L52" s="58">
        <f t="shared" si="34"/>
        <v>-0.95379404086936725</v>
      </c>
      <c r="M52" s="58">
        <f t="shared" si="35"/>
        <v>-0.5379404086936731</v>
      </c>
      <c r="R52" s="54"/>
      <c r="S52" s="54"/>
      <c r="T52" s="54"/>
      <c r="U52" s="54"/>
      <c r="V52" s="54"/>
    </row>
    <row r="53" spans="2:22" s="51" customFormat="1" x14ac:dyDescent="0.2">
      <c r="B53" s="51" t="s">
        <v>113</v>
      </c>
      <c r="C53" s="51" t="s">
        <v>114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f t="shared" si="31"/>
        <v>0</v>
      </c>
      <c r="J53" s="57">
        <f t="shared" si="32"/>
        <v>0</v>
      </c>
      <c r="K53" s="58" t="str">
        <f t="shared" si="33"/>
        <v>NA</v>
      </c>
      <c r="L53" s="58" t="str">
        <f t="shared" si="34"/>
        <v>NA</v>
      </c>
      <c r="M53" s="58" t="str">
        <f t="shared" si="35"/>
        <v>NA</v>
      </c>
      <c r="R53" s="54"/>
      <c r="S53" s="54"/>
      <c r="T53" s="54"/>
      <c r="U53" s="54"/>
      <c r="V53" s="54"/>
    </row>
    <row r="54" spans="2:22" s="51" customFormat="1" x14ac:dyDescent="0.2">
      <c r="B54" s="51" t="s">
        <v>115</v>
      </c>
      <c r="C54" s="51" t="s">
        <v>116</v>
      </c>
      <c r="D54" s="57">
        <v>5025452.0299999863</v>
      </c>
      <c r="E54" s="57">
        <v>6472160.429999982</v>
      </c>
      <c r="F54" s="57">
        <v>376919.3299999999</v>
      </c>
      <c r="G54" s="57">
        <v>4053735.8000000003</v>
      </c>
      <c r="H54" s="57">
        <v>0</v>
      </c>
      <c r="I54" s="57">
        <f t="shared" si="31"/>
        <v>4053735.8000000003</v>
      </c>
      <c r="J54" s="57">
        <f t="shared" si="32"/>
        <v>2418424.6299999817</v>
      </c>
      <c r="K54" s="58">
        <f t="shared" si="33"/>
        <v>0.37366574208976899</v>
      </c>
      <c r="L54" s="58">
        <f t="shared" si="34"/>
        <v>-0.94176298098964129</v>
      </c>
      <c r="M54" s="58">
        <f t="shared" si="35"/>
        <v>-0.37366574208976899</v>
      </c>
      <c r="R54" s="54"/>
      <c r="S54" s="54"/>
      <c r="T54" s="54"/>
      <c r="U54" s="54"/>
      <c r="V54" s="54"/>
    </row>
    <row r="55" spans="2:22" s="51" customFormat="1" x14ac:dyDescent="0.2">
      <c r="B55" s="51" t="s">
        <v>119</v>
      </c>
      <c r="C55" s="51" t="s">
        <v>120</v>
      </c>
      <c r="D55" s="57">
        <v>330351</v>
      </c>
      <c r="E55" s="57">
        <v>311069</v>
      </c>
      <c r="F55" s="57">
        <v>21971.18</v>
      </c>
      <c r="G55" s="57">
        <v>221723.87999999998</v>
      </c>
      <c r="H55" s="57">
        <v>0</v>
      </c>
      <c r="I55" s="57">
        <f t="shared" si="31"/>
        <v>221723.87999999998</v>
      </c>
      <c r="J55" s="57">
        <f t="shared" si="32"/>
        <v>89345.120000000024</v>
      </c>
      <c r="K55" s="58">
        <f t="shared" si="33"/>
        <v>0.28721962008429008</v>
      </c>
      <c r="L55" s="58">
        <f t="shared" si="34"/>
        <v>-0.92936878956115843</v>
      </c>
      <c r="M55" s="58">
        <f t="shared" si="35"/>
        <v>-0.28721962008429008</v>
      </c>
      <c r="R55" s="54"/>
      <c r="S55" s="54"/>
      <c r="T55" s="54"/>
      <c r="U55" s="54"/>
      <c r="V55" s="54"/>
    </row>
    <row r="56" spans="2:22" s="51" customFormat="1" x14ac:dyDescent="0.2">
      <c r="B56" s="51" t="s">
        <v>121</v>
      </c>
      <c r="C56" s="51" t="s">
        <v>122</v>
      </c>
      <c r="D56" s="57">
        <v>161581.45000000001</v>
      </c>
      <c r="E56" s="57">
        <v>171245</v>
      </c>
      <c r="F56" s="57">
        <v>14270.4</v>
      </c>
      <c r="G56" s="57">
        <v>142704.03</v>
      </c>
      <c r="H56" s="57">
        <v>0</v>
      </c>
      <c r="I56" s="57">
        <f t="shared" si="31"/>
        <v>142704.03</v>
      </c>
      <c r="J56" s="57">
        <f t="shared" si="32"/>
        <v>28540.97</v>
      </c>
      <c r="K56" s="58">
        <f t="shared" si="33"/>
        <v>0.16666746474349617</v>
      </c>
      <c r="L56" s="58">
        <f t="shared" si="34"/>
        <v>-0.91666676399310931</v>
      </c>
      <c r="M56" s="58">
        <f t="shared" si="35"/>
        <v>-0.16666746474349617</v>
      </c>
      <c r="R56" s="54"/>
      <c r="S56" s="54"/>
      <c r="T56" s="54"/>
      <c r="U56" s="54"/>
      <c r="V56" s="54"/>
    </row>
    <row r="57" spans="2:22" s="51" customFormat="1" x14ac:dyDescent="0.2">
      <c r="B57" s="51" t="s">
        <v>215</v>
      </c>
      <c r="C57" s="51" t="s">
        <v>216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f t="shared" si="31"/>
        <v>0</v>
      </c>
      <c r="J57" s="57">
        <f t="shared" si="32"/>
        <v>0</v>
      </c>
      <c r="K57" s="58" t="str">
        <f t="shared" si="33"/>
        <v>NA</v>
      </c>
      <c r="L57" s="58" t="str">
        <f t="shared" si="34"/>
        <v>NA</v>
      </c>
      <c r="M57" s="58" t="str">
        <f t="shared" si="35"/>
        <v>NA</v>
      </c>
      <c r="R57" s="54"/>
      <c r="S57" s="54"/>
      <c r="T57" s="54"/>
      <c r="U57" s="54"/>
      <c r="V57" s="54"/>
    </row>
    <row r="58" spans="2:22" s="51" customFormat="1" x14ac:dyDescent="0.2">
      <c r="B58" s="51" t="s">
        <v>123</v>
      </c>
      <c r="C58" s="51" t="s">
        <v>124</v>
      </c>
      <c r="D58" s="57">
        <v>0</v>
      </c>
      <c r="E58" s="57">
        <v>119539</v>
      </c>
      <c r="F58" s="57">
        <v>0</v>
      </c>
      <c r="G58" s="57">
        <v>0</v>
      </c>
      <c r="H58" s="57">
        <v>0</v>
      </c>
      <c r="I58" s="57">
        <f t="shared" si="31"/>
        <v>0</v>
      </c>
      <c r="J58" s="57">
        <f t="shared" si="32"/>
        <v>119539</v>
      </c>
      <c r="K58" s="58">
        <f t="shared" si="33"/>
        <v>1</v>
      </c>
      <c r="L58" s="58">
        <f t="shared" si="34"/>
        <v>-1</v>
      </c>
      <c r="M58" s="58">
        <f t="shared" si="35"/>
        <v>-1</v>
      </c>
      <c r="R58" s="54"/>
      <c r="S58" s="54"/>
      <c r="T58" s="54"/>
      <c r="U58" s="54"/>
      <c r="V58" s="54"/>
    </row>
    <row r="59" spans="2:22" s="51" customFormat="1" x14ac:dyDescent="0.2">
      <c r="B59" s="51" t="s">
        <v>125</v>
      </c>
      <c r="C59" s="51" t="s">
        <v>126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f t="shared" si="31"/>
        <v>0</v>
      </c>
      <c r="J59" s="57">
        <f t="shared" si="32"/>
        <v>0</v>
      </c>
      <c r="K59" s="58" t="str">
        <f t="shared" si="33"/>
        <v>NA</v>
      </c>
      <c r="L59" s="58" t="str">
        <f t="shared" si="34"/>
        <v>NA</v>
      </c>
      <c r="M59" s="58" t="str">
        <f t="shared" si="35"/>
        <v>NA</v>
      </c>
      <c r="R59" s="54"/>
      <c r="S59" s="54"/>
      <c r="T59" s="54"/>
      <c r="U59" s="54"/>
      <c r="V59" s="54"/>
    </row>
    <row r="60" spans="2:22" s="51" customFormat="1" x14ac:dyDescent="0.2">
      <c r="B60" s="51" t="s">
        <v>131</v>
      </c>
      <c r="C60" s="51" t="s">
        <v>132</v>
      </c>
      <c r="D60" s="57">
        <v>0</v>
      </c>
      <c r="E60" s="57">
        <v>8000</v>
      </c>
      <c r="F60" s="57">
        <v>0</v>
      </c>
      <c r="G60" s="57">
        <v>0</v>
      </c>
      <c r="H60" s="57">
        <v>0</v>
      </c>
      <c r="I60" s="57">
        <f t="shared" si="31"/>
        <v>0</v>
      </c>
      <c r="J60" s="57">
        <f t="shared" si="32"/>
        <v>8000</v>
      </c>
      <c r="K60" s="58">
        <f t="shared" si="33"/>
        <v>1</v>
      </c>
      <c r="L60" s="58">
        <f t="shared" si="34"/>
        <v>-1</v>
      </c>
      <c r="M60" s="58">
        <f t="shared" si="35"/>
        <v>-1</v>
      </c>
      <c r="R60" s="54"/>
      <c r="S60" s="54"/>
      <c r="T60" s="54"/>
      <c r="U60" s="54"/>
      <c r="V60" s="54"/>
    </row>
    <row r="61" spans="2:22" s="51" customFormat="1" x14ac:dyDescent="0.2">
      <c r="B61" s="51" t="s">
        <v>133</v>
      </c>
      <c r="C61" s="51" t="s">
        <v>134</v>
      </c>
      <c r="D61" s="57">
        <v>3942269</v>
      </c>
      <c r="E61" s="57">
        <v>4784659.5999999996</v>
      </c>
      <c r="F61" s="57">
        <v>6357.5</v>
      </c>
      <c r="G61" s="57">
        <v>3963101.5400000005</v>
      </c>
      <c r="H61" s="57">
        <v>0</v>
      </c>
      <c r="I61" s="57">
        <f t="shared" si="31"/>
        <v>3963101.5400000005</v>
      </c>
      <c r="J61" s="57">
        <f t="shared" si="32"/>
        <v>821558.05999999912</v>
      </c>
      <c r="K61" s="58">
        <f t="shared" si="33"/>
        <v>0.17170668943721706</v>
      </c>
      <c r="L61" s="58">
        <f t="shared" si="34"/>
        <v>-0.998671274336841</v>
      </c>
      <c r="M61" s="58">
        <f t="shared" si="35"/>
        <v>-0.17170668943721706</v>
      </c>
      <c r="R61" s="54"/>
      <c r="S61" s="54"/>
      <c r="T61" s="54"/>
      <c r="U61" s="54"/>
      <c r="V61" s="54"/>
    </row>
    <row r="62" spans="2:22" s="51" customFormat="1" x14ac:dyDescent="0.2">
      <c r="B62" s="51" t="s">
        <v>135</v>
      </c>
      <c r="C62" s="51" t="s">
        <v>136</v>
      </c>
      <c r="D62" s="57">
        <v>21543101</v>
      </c>
      <c r="E62" s="57">
        <v>83229402.789999992</v>
      </c>
      <c r="F62" s="57">
        <v>547065.74</v>
      </c>
      <c r="G62" s="57">
        <v>6018202.6699999999</v>
      </c>
      <c r="H62" s="57">
        <v>0</v>
      </c>
      <c r="I62" s="57">
        <f t="shared" si="31"/>
        <v>6018202.6699999999</v>
      </c>
      <c r="J62" s="57">
        <f t="shared" si="32"/>
        <v>77211200.11999999</v>
      </c>
      <c r="K62" s="58">
        <f t="shared" si="33"/>
        <v>0.92769138707885712</v>
      </c>
      <c r="L62" s="58">
        <f t="shared" si="34"/>
        <v>-0.99342701351131502</v>
      </c>
      <c r="M62" s="58">
        <f t="shared" si="35"/>
        <v>-0.92769138707885712</v>
      </c>
      <c r="R62" s="54"/>
      <c r="S62" s="54"/>
      <c r="T62" s="54"/>
      <c r="U62" s="54"/>
      <c r="V62" s="54"/>
    </row>
    <row r="63" spans="2:22" s="51" customFormat="1" x14ac:dyDescent="0.2">
      <c r="B63" s="51" t="s">
        <v>137</v>
      </c>
      <c r="C63" s="51" t="s">
        <v>138</v>
      </c>
      <c r="D63" s="57">
        <v>0</v>
      </c>
      <c r="E63" s="57">
        <v>110295</v>
      </c>
      <c r="F63" s="57">
        <v>0</v>
      </c>
      <c r="G63" s="57">
        <v>0</v>
      </c>
      <c r="H63" s="57">
        <v>0</v>
      </c>
      <c r="I63" s="57">
        <f t="shared" si="31"/>
        <v>0</v>
      </c>
      <c r="J63" s="57">
        <f t="shared" si="32"/>
        <v>110295</v>
      </c>
      <c r="K63" s="58">
        <f t="shared" si="33"/>
        <v>1</v>
      </c>
      <c r="L63" s="58">
        <f t="shared" si="34"/>
        <v>-1</v>
      </c>
      <c r="M63" s="58">
        <f t="shared" si="35"/>
        <v>-1</v>
      </c>
      <c r="R63" s="54"/>
      <c r="S63" s="54"/>
      <c r="T63" s="54"/>
      <c r="U63" s="54"/>
      <c r="V63" s="54"/>
    </row>
    <row r="64" spans="2:22" s="51" customFormat="1" x14ac:dyDescent="0.2">
      <c r="B64" s="51" t="s">
        <v>139</v>
      </c>
      <c r="C64" s="51" t="s">
        <v>140</v>
      </c>
      <c r="D64" s="57">
        <v>0</v>
      </c>
      <c r="E64" s="57">
        <v>345100</v>
      </c>
      <c r="F64" s="57">
        <v>0</v>
      </c>
      <c r="G64" s="57">
        <v>0</v>
      </c>
      <c r="H64" s="57">
        <v>0</v>
      </c>
      <c r="I64" s="57">
        <f t="shared" si="31"/>
        <v>0</v>
      </c>
      <c r="J64" s="57">
        <f t="shared" si="32"/>
        <v>345100</v>
      </c>
      <c r="K64" s="58">
        <f t="shared" si="33"/>
        <v>1</v>
      </c>
      <c r="L64" s="58">
        <f t="shared" si="34"/>
        <v>-1</v>
      </c>
      <c r="M64" s="58">
        <f t="shared" si="35"/>
        <v>-1</v>
      </c>
      <c r="R64" s="54"/>
      <c r="S64" s="54"/>
      <c r="T64" s="54"/>
      <c r="U64" s="54"/>
      <c r="V64" s="54"/>
    </row>
    <row r="65" spans="2:22" s="51" customFormat="1" x14ac:dyDescent="0.2">
      <c r="B65" s="51" t="s">
        <v>141</v>
      </c>
      <c r="C65" s="51" t="s">
        <v>142</v>
      </c>
      <c r="D65" s="57">
        <v>4014833.06</v>
      </c>
      <c r="E65" s="57">
        <v>11680159.59</v>
      </c>
      <c r="F65" s="57">
        <v>395309.6</v>
      </c>
      <c r="G65" s="57">
        <v>3414136.78</v>
      </c>
      <c r="H65" s="57">
        <v>0</v>
      </c>
      <c r="I65" s="57">
        <f t="shared" si="31"/>
        <v>3414136.78</v>
      </c>
      <c r="J65" s="57">
        <f t="shared" si="32"/>
        <v>8266022.8100000005</v>
      </c>
      <c r="K65" s="58">
        <f t="shared" si="33"/>
        <v>0.70769776271524387</v>
      </c>
      <c r="L65" s="58">
        <f t="shared" si="34"/>
        <v>-0.96615546243576633</v>
      </c>
      <c r="M65" s="58">
        <f t="shared" si="35"/>
        <v>-0.70769776271524387</v>
      </c>
      <c r="R65" s="54"/>
      <c r="S65" s="54"/>
      <c r="T65" s="54"/>
      <c r="U65" s="54"/>
      <c r="V65" s="54"/>
    </row>
    <row r="66" spans="2:22" s="51" customFormat="1" x14ac:dyDescent="0.2">
      <c r="B66" s="51" t="s">
        <v>143</v>
      </c>
      <c r="C66" s="51" t="s">
        <v>144</v>
      </c>
      <c r="D66" s="57">
        <v>3945245.27</v>
      </c>
      <c r="E66" s="57">
        <v>17712645.27</v>
      </c>
      <c r="F66" s="57">
        <v>398961.3100000007</v>
      </c>
      <c r="G66" s="57">
        <v>3861020.1999999983</v>
      </c>
      <c r="H66" s="57">
        <v>0</v>
      </c>
      <c r="I66" s="57">
        <f t="shared" si="31"/>
        <v>3861020.1999999983</v>
      </c>
      <c r="J66" s="57">
        <f t="shared" si="32"/>
        <v>13851625.07</v>
      </c>
      <c r="K66" s="58">
        <f t="shared" si="33"/>
        <v>0.78201899596897428</v>
      </c>
      <c r="L66" s="58">
        <f t="shared" si="34"/>
        <v>-0.977475904704323</v>
      </c>
      <c r="M66" s="58">
        <f t="shared" si="35"/>
        <v>-0.78201899596897428</v>
      </c>
      <c r="R66" s="54"/>
      <c r="S66" s="54"/>
      <c r="T66" s="54"/>
      <c r="U66" s="54"/>
      <c r="V66" s="54"/>
    </row>
    <row r="67" spans="2:22" s="51" customFormat="1" x14ac:dyDescent="0.2">
      <c r="B67" s="51" t="s">
        <v>155</v>
      </c>
      <c r="C67" s="51" t="s">
        <v>156</v>
      </c>
      <c r="D67" s="57">
        <v>1226271.8600000003</v>
      </c>
      <c r="E67" s="57">
        <v>4614456.2500000009</v>
      </c>
      <c r="F67" s="57">
        <v>80982.36000000003</v>
      </c>
      <c r="G67" s="57">
        <v>954270.05000000098</v>
      </c>
      <c r="H67" s="57">
        <v>0</v>
      </c>
      <c r="I67" s="57">
        <f t="shared" si="31"/>
        <v>954270.05000000098</v>
      </c>
      <c r="J67" s="57">
        <f t="shared" si="32"/>
        <v>3660186.2</v>
      </c>
      <c r="K67" s="58">
        <f t="shared" si="33"/>
        <v>0.79319989218664699</v>
      </c>
      <c r="L67" s="58">
        <f t="shared" si="34"/>
        <v>-0.9824502919493493</v>
      </c>
      <c r="M67" s="58">
        <f t="shared" si="35"/>
        <v>-0.79319989218664699</v>
      </c>
      <c r="R67" s="54"/>
      <c r="S67" s="54"/>
      <c r="T67" s="54"/>
      <c r="U67" s="54"/>
      <c r="V67" s="54"/>
    </row>
    <row r="68" spans="2:22" s="51" customFormat="1" x14ac:dyDescent="0.2">
      <c r="B68" s="51" t="s">
        <v>157</v>
      </c>
      <c r="C68" s="51" t="s">
        <v>158</v>
      </c>
      <c r="D68" s="57">
        <v>37534677.049999997</v>
      </c>
      <c r="E68" s="57">
        <v>5933400.1999999993</v>
      </c>
      <c r="F68" s="57">
        <v>342480.12</v>
      </c>
      <c r="G68" s="57">
        <v>1430664.8900000001</v>
      </c>
      <c r="H68" s="57">
        <v>329236.75999999995</v>
      </c>
      <c r="I68" s="57">
        <f t="shared" si="31"/>
        <v>1759901.6500000001</v>
      </c>
      <c r="J68" s="57">
        <f t="shared" si="32"/>
        <v>4173498.5499999989</v>
      </c>
      <c r="K68" s="58">
        <f t="shared" si="33"/>
        <v>0.70339070504632395</v>
      </c>
      <c r="L68" s="58">
        <f t="shared" si="34"/>
        <v>-0.94227928195371013</v>
      </c>
      <c r="M68" s="58">
        <f t="shared" si="35"/>
        <v>-0.75887942128022967</v>
      </c>
      <c r="R68" s="54"/>
      <c r="S68" s="54"/>
      <c r="T68" s="54"/>
      <c r="U68" s="54"/>
      <c r="V68" s="54"/>
    </row>
    <row r="69" spans="2:22" s="51" customFormat="1" x14ac:dyDescent="0.2">
      <c r="B69" s="51" t="s">
        <v>163</v>
      </c>
      <c r="C69" s="51" t="s">
        <v>164</v>
      </c>
      <c r="D69" s="57">
        <v>1998053</v>
      </c>
      <c r="E69" s="57">
        <v>9719979.5800000001</v>
      </c>
      <c r="F69" s="57">
        <v>560727.26</v>
      </c>
      <c r="G69" s="57">
        <v>3203213.45</v>
      </c>
      <c r="H69" s="57">
        <v>256451.53000000003</v>
      </c>
      <c r="I69" s="57">
        <f t="shared" si="31"/>
        <v>3459664.9800000004</v>
      </c>
      <c r="J69" s="57">
        <f t="shared" si="32"/>
        <v>6260314.5999999996</v>
      </c>
      <c r="K69" s="58">
        <f t="shared" si="33"/>
        <v>0.64406664113588596</v>
      </c>
      <c r="L69" s="58">
        <f t="shared" si="34"/>
        <v>-0.94231188909555308</v>
      </c>
      <c r="M69" s="58">
        <f t="shared" si="35"/>
        <v>-0.67045059882728686</v>
      </c>
      <c r="R69" s="54"/>
      <c r="S69" s="54"/>
      <c r="T69" s="54"/>
      <c r="U69" s="54"/>
      <c r="V69" s="54"/>
    </row>
    <row r="70" spans="2:22" s="51" customFormat="1" x14ac:dyDescent="0.2">
      <c r="B70" s="51" t="s">
        <v>409</v>
      </c>
      <c r="C70" s="51" t="s">
        <v>410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f t="shared" si="31"/>
        <v>0</v>
      </c>
      <c r="J70" s="57">
        <f t="shared" si="32"/>
        <v>0</v>
      </c>
      <c r="K70" s="58" t="str">
        <f t="shared" si="33"/>
        <v>NA</v>
      </c>
      <c r="L70" s="58" t="str">
        <f t="shared" si="34"/>
        <v>NA</v>
      </c>
      <c r="M70" s="58" t="str">
        <f t="shared" si="35"/>
        <v>NA</v>
      </c>
      <c r="R70" s="54"/>
      <c r="S70" s="54"/>
      <c r="T70" s="54"/>
      <c r="U70" s="54"/>
      <c r="V70" s="54"/>
    </row>
    <row r="71" spans="2:22" s="51" customFormat="1" x14ac:dyDescent="0.2">
      <c r="B71" s="51" t="s">
        <v>264</v>
      </c>
      <c r="C71" s="51" t="s">
        <v>265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f t="shared" si="31"/>
        <v>0</v>
      </c>
      <c r="J71" s="57">
        <f t="shared" si="32"/>
        <v>0</v>
      </c>
      <c r="K71" s="58" t="str">
        <f t="shared" si="33"/>
        <v>NA</v>
      </c>
      <c r="L71" s="58" t="str">
        <f t="shared" si="34"/>
        <v>NA</v>
      </c>
      <c r="M71" s="58" t="str">
        <f t="shared" si="35"/>
        <v>NA</v>
      </c>
      <c r="R71" s="54"/>
      <c r="S71" s="54"/>
      <c r="T71" s="54"/>
      <c r="U71" s="54"/>
      <c r="V71" s="54"/>
    </row>
    <row r="72" spans="2:22" s="51" customFormat="1" x14ac:dyDescent="0.2">
      <c r="B72" s="51" t="s">
        <v>324</v>
      </c>
      <c r="C72" s="51" t="s">
        <v>325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f t="shared" si="31"/>
        <v>0</v>
      </c>
      <c r="J72" s="57">
        <f t="shared" si="32"/>
        <v>0</v>
      </c>
      <c r="K72" s="58" t="str">
        <f t="shared" si="33"/>
        <v>NA</v>
      </c>
      <c r="L72" s="58" t="str">
        <f t="shared" si="34"/>
        <v>NA</v>
      </c>
      <c r="M72" s="58" t="str">
        <f t="shared" si="35"/>
        <v>NA</v>
      </c>
      <c r="R72" s="54"/>
      <c r="S72" s="54"/>
      <c r="T72" s="54"/>
      <c r="U72" s="54"/>
      <c r="V72" s="54"/>
    </row>
    <row r="73" spans="2:22" s="51" customFormat="1" x14ac:dyDescent="0.2">
      <c r="B73" s="51" t="s">
        <v>165</v>
      </c>
      <c r="C73" s="51" t="s">
        <v>166</v>
      </c>
      <c r="D73" s="57">
        <v>15080</v>
      </c>
      <c r="E73" s="57">
        <v>0</v>
      </c>
      <c r="F73" s="57">
        <v>0</v>
      </c>
      <c r="G73" s="57">
        <v>0</v>
      </c>
      <c r="H73" s="57">
        <v>0</v>
      </c>
      <c r="I73" s="57">
        <f t="shared" si="31"/>
        <v>0</v>
      </c>
      <c r="J73" s="57">
        <f t="shared" si="32"/>
        <v>0</v>
      </c>
      <c r="K73" s="58" t="str">
        <f t="shared" si="33"/>
        <v>NA</v>
      </c>
      <c r="L73" s="58" t="str">
        <f t="shared" si="34"/>
        <v>NA</v>
      </c>
      <c r="M73" s="58" t="str">
        <f t="shared" si="35"/>
        <v>NA</v>
      </c>
      <c r="R73" s="54"/>
      <c r="S73" s="54"/>
      <c r="T73" s="54"/>
      <c r="U73" s="54"/>
      <c r="V73" s="54"/>
    </row>
    <row r="74" spans="2:22" s="51" customFormat="1" x14ac:dyDescent="0.2">
      <c r="B74" s="51" t="s">
        <v>231</v>
      </c>
      <c r="C74" s="51" t="s">
        <v>232</v>
      </c>
      <c r="D74" s="57">
        <v>450000</v>
      </c>
      <c r="E74" s="57">
        <v>450000</v>
      </c>
      <c r="F74" s="57">
        <v>0</v>
      </c>
      <c r="G74" s="57">
        <v>0</v>
      </c>
      <c r="H74" s="57">
        <v>0</v>
      </c>
      <c r="I74" s="57">
        <f t="shared" si="31"/>
        <v>0</v>
      </c>
      <c r="J74" s="57">
        <f t="shared" si="32"/>
        <v>450000</v>
      </c>
      <c r="K74" s="58">
        <f t="shared" si="33"/>
        <v>1</v>
      </c>
      <c r="L74" s="58">
        <f t="shared" si="34"/>
        <v>-1</v>
      </c>
      <c r="M74" s="58">
        <f t="shared" si="35"/>
        <v>-1</v>
      </c>
      <c r="R74" s="54"/>
      <c r="S74" s="54"/>
      <c r="T74" s="54"/>
      <c r="U74" s="54"/>
      <c r="V74" s="54"/>
    </row>
    <row r="75" spans="2:22" s="51" customFormat="1" x14ac:dyDescent="0.2">
      <c r="B75" s="51" t="s">
        <v>167</v>
      </c>
      <c r="C75" s="51" t="s">
        <v>168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f t="shared" si="31"/>
        <v>0</v>
      </c>
      <c r="J75" s="57">
        <f t="shared" si="32"/>
        <v>0</v>
      </c>
      <c r="K75" s="58" t="str">
        <f t="shared" si="33"/>
        <v>NA</v>
      </c>
      <c r="L75" s="58" t="str">
        <f t="shared" si="34"/>
        <v>NA</v>
      </c>
      <c r="M75" s="58" t="str">
        <f t="shared" si="35"/>
        <v>NA</v>
      </c>
      <c r="R75" s="54"/>
      <c r="S75" s="54"/>
      <c r="T75" s="54"/>
      <c r="U75" s="54"/>
      <c r="V75" s="54"/>
    </row>
    <row r="76" spans="2:22" s="51" customFormat="1" x14ac:dyDescent="0.2">
      <c r="B76" s="51" t="s">
        <v>169</v>
      </c>
      <c r="C76" s="51" t="s">
        <v>170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f t="shared" ref="I76:I215" si="36">SUM(G76:H76)</f>
        <v>0</v>
      </c>
      <c r="J76" s="57">
        <f t="shared" ref="J76:J215" si="37">E76-I76</f>
        <v>0</v>
      </c>
      <c r="K76" s="58" t="str">
        <f t="shared" ref="K76:K215" si="38">IF(E76=0,"NA",J76/E76)</f>
        <v>NA</v>
      </c>
      <c r="L76" s="58" t="str">
        <f t="shared" ref="L76:L215" si="39">IF(E76=0,"NA",(  ( F76 - (E76/$L$6)) / (E76/$L$6)))</f>
        <v>NA</v>
      </c>
      <c r="M76" s="58" t="str">
        <f t="shared" ref="M76:M215" si="40">IF(E76=0,"NA",(  ( G76 - ($M$6*(E76/12))) / ($M$6*(E76/12))))</f>
        <v>NA</v>
      </c>
      <c r="R76" s="54"/>
      <c r="S76" s="54"/>
      <c r="T76" s="54"/>
      <c r="U76" s="54"/>
      <c r="V76" s="54"/>
    </row>
    <row r="77" spans="2:22" s="51" customFormat="1" x14ac:dyDescent="0.2">
      <c r="B77" s="51" t="s">
        <v>411</v>
      </c>
      <c r="C77" s="51" t="s">
        <v>412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f t="shared" si="36"/>
        <v>0</v>
      </c>
      <c r="J77" s="57">
        <f t="shared" si="37"/>
        <v>0</v>
      </c>
      <c r="K77" s="58" t="str">
        <f t="shared" si="38"/>
        <v>NA</v>
      </c>
      <c r="L77" s="58" t="str">
        <f t="shared" si="39"/>
        <v>NA</v>
      </c>
      <c r="M77" s="58" t="str">
        <f t="shared" si="40"/>
        <v>NA</v>
      </c>
      <c r="R77" s="54"/>
      <c r="S77" s="54"/>
      <c r="T77" s="54"/>
      <c r="U77" s="54"/>
      <c r="V77" s="54"/>
    </row>
    <row r="78" spans="2:22" s="51" customFormat="1" x14ac:dyDescent="0.2">
      <c r="B78" s="51" t="s">
        <v>233</v>
      </c>
      <c r="C78" s="51" t="s">
        <v>234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f t="shared" si="36"/>
        <v>0</v>
      </c>
      <c r="J78" s="57">
        <f t="shared" si="37"/>
        <v>0</v>
      </c>
      <c r="K78" s="58" t="str">
        <f t="shared" si="38"/>
        <v>NA</v>
      </c>
      <c r="L78" s="58" t="str">
        <f t="shared" si="39"/>
        <v>NA</v>
      </c>
      <c r="M78" s="58" t="str">
        <f t="shared" si="40"/>
        <v>NA</v>
      </c>
      <c r="R78" s="54"/>
      <c r="S78" s="54"/>
      <c r="T78" s="54"/>
      <c r="U78" s="54"/>
      <c r="V78" s="54"/>
    </row>
    <row r="79" spans="2:22" s="51" customFormat="1" x14ac:dyDescent="0.2">
      <c r="B79" s="51" t="s">
        <v>171</v>
      </c>
      <c r="C79" s="51" t="s">
        <v>172</v>
      </c>
      <c r="D79" s="57">
        <v>500000</v>
      </c>
      <c r="E79" s="57">
        <v>1124439.1600000001</v>
      </c>
      <c r="F79" s="57">
        <v>2182.92</v>
      </c>
      <c r="G79" s="57">
        <v>2782.92</v>
      </c>
      <c r="H79" s="57">
        <v>0</v>
      </c>
      <c r="I79" s="57">
        <f t="shared" si="36"/>
        <v>2782.92</v>
      </c>
      <c r="J79" s="57">
        <f t="shared" si="37"/>
        <v>1121656.2400000002</v>
      </c>
      <c r="K79" s="58">
        <f t="shared" si="38"/>
        <v>0.99752505951500303</v>
      </c>
      <c r="L79" s="58">
        <f t="shared" si="39"/>
        <v>-0.99805865886065381</v>
      </c>
      <c r="M79" s="58">
        <f t="shared" si="40"/>
        <v>-0.99752505951500303</v>
      </c>
      <c r="R79" s="54"/>
      <c r="S79" s="54"/>
      <c r="T79" s="54"/>
      <c r="U79" s="54"/>
      <c r="V79" s="54"/>
    </row>
    <row r="80" spans="2:22" s="51" customFormat="1" x14ac:dyDescent="0.2">
      <c r="B80" s="51" t="s">
        <v>173</v>
      </c>
      <c r="C80" s="51" t="s">
        <v>174</v>
      </c>
      <c r="D80" s="57">
        <v>5931936.2199999997</v>
      </c>
      <c r="E80" s="57">
        <v>7568890.8500000006</v>
      </c>
      <c r="F80" s="57">
        <v>159730.02000000002</v>
      </c>
      <c r="G80" s="57">
        <v>3845630.2800000012</v>
      </c>
      <c r="H80" s="57">
        <v>100723.28</v>
      </c>
      <c r="I80" s="57">
        <f t="shared" si="36"/>
        <v>3946353.560000001</v>
      </c>
      <c r="J80" s="57">
        <f t="shared" si="37"/>
        <v>3622537.2899999996</v>
      </c>
      <c r="K80" s="58">
        <f t="shared" si="38"/>
        <v>0.4786087369723398</v>
      </c>
      <c r="L80" s="58">
        <f t="shared" si="39"/>
        <v>-0.97889650899114233</v>
      </c>
      <c r="M80" s="58">
        <f t="shared" si="40"/>
        <v>-0.49191627198587473</v>
      </c>
      <c r="R80" s="54"/>
      <c r="S80" s="54"/>
      <c r="T80" s="54"/>
      <c r="U80" s="54"/>
      <c r="V80" s="54"/>
    </row>
    <row r="81" spans="2:22" s="51" customFormat="1" x14ac:dyDescent="0.2">
      <c r="B81" s="51" t="s">
        <v>413</v>
      </c>
      <c r="C81" s="51" t="s">
        <v>414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f t="shared" si="36"/>
        <v>0</v>
      </c>
      <c r="J81" s="57">
        <f t="shared" si="37"/>
        <v>0</v>
      </c>
      <c r="K81" s="58" t="str">
        <f t="shared" si="38"/>
        <v>NA</v>
      </c>
      <c r="L81" s="58" t="str">
        <f t="shared" si="39"/>
        <v>NA</v>
      </c>
      <c r="M81" s="58" t="str">
        <f t="shared" si="40"/>
        <v>NA</v>
      </c>
      <c r="R81" s="54"/>
      <c r="S81" s="54"/>
      <c r="T81" s="54"/>
      <c r="U81" s="54"/>
      <c r="V81" s="54"/>
    </row>
    <row r="82" spans="2:22" s="51" customFormat="1" x14ac:dyDescent="0.2">
      <c r="B82" s="51" t="s">
        <v>175</v>
      </c>
      <c r="C82" s="51" t="s">
        <v>176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f t="shared" si="36"/>
        <v>0</v>
      </c>
      <c r="J82" s="57">
        <f t="shared" si="37"/>
        <v>0</v>
      </c>
      <c r="K82" s="58" t="str">
        <f t="shared" si="38"/>
        <v>NA</v>
      </c>
      <c r="L82" s="58" t="str">
        <f t="shared" si="39"/>
        <v>NA</v>
      </c>
      <c r="M82" s="58" t="str">
        <f t="shared" si="40"/>
        <v>NA</v>
      </c>
      <c r="R82" s="54"/>
      <c r="S82" s="54"/>
      <c r="T82" s="54"/>
      <c r="U82" s="54"/>
      <c r="V82" s="54"/>
    </row>
    <row r="83" spans="2:22" s="51" customFormat="1" x14ac:dyDescent="0.2">
      <c r="B83" s="51" t="s">
        <v>306</v>
      </c>
      <c r="C83" s="51" t="s">
        <v>307</v>
      </c>
      <c r="D83" s="57">
        <v>0</v>
      </c>
      <c r="E83" s="57">
        <v>1000</v>
      </c>
      <c r="F83" s="57">
        <v>0</v>
      </c>
      <c r="G83" s="57">
        <v>0</v>
      </c>
      <c r="H83" s="57">
        <v>0</v>
      </c>
      <c r="I83" s="57">
        <f t="shared" si="36"/>
        <v>0</v>
      </c>
      <c r="J83" s="57">
        <f t="shared" si="37"/>
        <v>1000</v>
      </c>
      <c r="K83" s="58">
        <f t="shared" si="38"/>
        <v>1</v>
      </c>
      <c r="L83" s="58">
        <f t="shared" si="39"/>
        <v>-1</v>
      </c>
      <c r="M83" s="58">
        <f t="shared" si="40"/>
        <v>-1</v>
      </c>
      <c r="R83" s="54"/>
      <c r="S83" s="54"/>
      <c r="T83" s="54"/>
      <c r="U83" s="54"/>
      <c r="V83" s="54"/>
    </row>
    <row r="84" spans="2:22" s="51" customFormat="1" x14ac:dyDescent="0.2">
      <c r="B84" s="51" t="s">
        <v>177</v>
      </c>
      <c r="C84" s="51" t="s">
        <v>178</v>
      </c>
      <c r="D84" s="57">
        <v>390359</v>
      </c>
      <c r="E84" s="57">
        <v>183410.26</v>
      </c>
      <c r="F84" s="57">
        <v>13390.699999999999</v>
      </c>
      <c r="G84" s="57">
        <v>54990</v>
      </c>
      <c r="H84" s="57">
        <v>0</v>
      </c>
      <c r="I84" s="57">
        <f t="shared" si="36"/>
        <v>54990</v>
      </c>
      <c r="J84" s="57">
        <f t="shared" si="37"/>
        <v>128420.26000000001</v>
      </c>
      <c r="K84" s="58">
        <f t="shared" si="38"/>
        <v>0.70018034977977783</v>
      </c>
      <c r="L84" s="58">
        <f t="shared" si="39"/>
        <v>-0.92699045298774452</v>
      </c>
      <c r="M84" s="58">
        <f t="shared" si="40"/>
        <v>-0.70018034977977783</v>
      </c>
      <c r="R84" s="54"/>
      <c r="S84" s="54"/>
      <c r="T84" s="54"/>
      <c r="U84" s="54"/>
      <c r="V84" s="54"/>
    </row>
    <row r="85" spans="2:22" s="51" customFormat="1" x14ac:dyDescent="0.2">
      <c r="B85" s="51" t="s">
        <v>181</v>
      </c>
      <c r="C85" s="51" t="s">
        <v>182</v>
      </c>
      <c r="D85" s="57">
        <v>28000</v>
      </c>
      <c r="E85" s="57">
        <v>10000</v>
      </c>
      <c r="F85" s="57">
        <v>0</v>
      </c>
      <c r="G85" s="57">
        <v>579.04</v>
      </c>
      <c r="H85" s="57">
        <v>0</v>
      </c>
      <c r="I85" s="57">
        <f t="shared" si="36"/>
        <v>579.04</v>
      </c>
      <c r="J85" s="57">
        <f t="shared" si="37"/>
        <v>9420.9599999999991</v>
      </c>
      <c r="K85" s="58">
        <f t="shared" si="38"/>
        <v>0.94209599999999993</v>
      </c>
      <c r="L85" s="58">
        <f t="shared" si="39"/>
        <v>-1</v>
      </c>
      <c r="M85" s="58">
        <f t="shared" si="40"/>
        <v>-0.94209599999999993</v>
      </c>
      <c r="R85" s="54"/>
      <c r="S85" s="54"/>
      <c r="T85" s="54"/>
      <c r="U85" s="54"/>
      <c r="V85" s="54"/>
    </row>
    <row r="86" spans="2:22" s="51" customFormat="1" x14ac:dyDescent="0.2">
      <c r="B86" s="51" t="s">
        <v>183</v>
      </c>
      <c r="C86" s="51" t="s">
        <v>184</v>
      </c>
      <c r="D86" s="57">
        <v>4507061.71</v>
      </c>
      <c r="E86" s="57">
        <v>11540658.750000002</v>
      </c>
      <c r="F86" s="57">
        <v>2207314.1600000006</v>
      </c>
      <c r="G86" s="57">
        <v>4998238.3600000013</v>
      </c>
      <c r="H86" s="57">
        <v>2400582.5900000012</v>
      </c>
      <c r="I86" s="57">
        <f t="shared" si="36"/>
        <v>7398820.950000003</v>
      </c>
      <c r="J86" s="57">
        <f t="shared" si="37"/>
        <v>4141837.7999999989</v>
      </c>
      <c r="K86" s="58">
        <f t="shared" si="38"/>
        <v>0.35889093419385598</v>
      </c>
      <c r="L86" s="58">
        <f t="shared" si="39"/>
        <v>-0.80873586094034711</v>
      </c>
      <c r="M86" s="58">
        <f t="shared" si="40"/>
        <v>-0.56690181485523949</v>
      </c>
      <c r="R86" s="54"/>
      <c r="S86" s="54"/>
      <c r="T86" s="54"/>
      <c r="U86" s="54"/>
      <c r="V86" s="54"/>
    </row>
    <row r="87" spans="2:22" s="51" customFormat="1" x14ac:dyDescent="0.2">
      <c r="B87" s="51" t="s">
        <v>415</v>
      </c>
      <c r="C87" s="51" t="s">
        <v>416</v>
      </c>
      <c r="D87" s="57">
        <v>0.31</v>
      </c>
      <c r="E87" s="57">
        <v>3592331.7199999997</v>
      </c>
      <c r="F87" s="57">
        <v>0</v>
      </c>
      <c r="G87" s="57">
        <v>115554.78</v>
      </c>
      <c r="H87" s="57">
        <v>0</v>
      </c>
      <c r="I87" s="57">
        <f t="shared" si="36"/>
        <v>115554.78</v>
      </c>
      <c r="J87" s="57">
        <f t="shared" si="37"/>
        <v>3476776.94</v>
      </c>
      <c r="K87" s="58">
        <f t="shared" si="38"/>
        <v>0.96783293164251549</v>
      </c>
      <c r="L87" s="58">
        <f t="shared" si="39"/>
        <v>-1</v>
      </c>
      <c r="M87" s="58">
        <f t="shared" si="40"/>
        <v>-0.96783293164251549</v>
      </c>
      <c r="R87" s="54"/>
      <c r="S87" s="54"/>
      <c r="T87" s="54"/>
      <c r="U87" s="54"/>
      <c r="V87" s="54"/>
    </row>
    <row r="88" spans="2:22" s="51" customFormat="1" x14ac:dyDescent="0.2">
      <c r="B88" s="51" t="s">
        <v>185</v>
      </c>
      <c r="C88" s="51" t="s">
        <v>186</v>
      </c>
      <c r="D88" s="57">
        <v>279552.90000000002</v>
      </c>
      <c r="E88" s="57">
        <v>588173.75</v>
      </c>
      <c r="F88" s="57">
        <v>81803.16</v>
      </c>
      <c r="G88" s="57">
        <v>206541.28999999995</v>
      </c>
      <c r="H88" s="57">
        <v>197681.11999999997</v>
      </c>
      <c r="I88" s="57">
        <f t="shared" si="36"/>
        <v>404222.40999999992</v>
      </c>
      <c r="J88" s="57">
        <f t="shared" si="37"/>
        <v>183951.34000000008</v>
      </c>
      <c r="K88" s="58">
        <f t="shared" si="38"/>
        <v>0.31274999946869453</v>
      </c>
      <c r="L88" s="58">
        <f t="shared" si="39"/>
        <v>-0.86092007676303128</v>
      </c>
      <c r="M88" s="58">
        <f t="shared" si="40"/>
        <v>-0.64884306720590657</v>
      </c>
      <c r="R88" s="54"/>
      <c r="S88" s="54"/>
      <c r="T88" s="54"/>
      <c r="U88" s="54"/>
      <c r="V88" s="54"/>
    </row>
    <row r="89" spans="2:22" s="51" customFormat="1" x14ac:dyDescent="0.2">
      <c r="B89" s="51" t="s">
        <v>187</v>
      </c>
      <c r="C89" s="51" t="s">
        <v>188</v>
      </c>
      <c r="D89" s="57">
        <v>717408</v>
      </c>
      <c r="E89" s="57">
        <v>438019.91000000003</v>
      </c>
      <c r="F89" s="57">
        <v>14275.75</v>
      </c>
      <c r="G89" s="57">
        <v>127956.58</v>
      </c>
      <c r="H89" s="57">
        <v>14798.74</v>
      </c>
      <c r="I89" s="57">
        <f t="shared" si="36"/>
        <v>142755.32</v>
      </c>
      <c r="J89" s="57">
        <f t="shared" si="37"/>
        <v>295264.59000000003</v>
      </c>
      <c r="K89" s="58">
        <f t="shared" si="38"/>
        <v>0.6740894266655596</v>
      </c>
      <c r="L89" s="58">
        <f t="shared" si="39"/>
        <v>-0.96740844497228451</v>
      </c>
      <c r="M89" s="58">
        <f t="shared" si="40"/>
        <v>-0.70787496851455911</v>
      </c>
      <c r="R89" s="54"/>
      <c r="S89" s="54"/>
      <c r="T89" s="54"/>
      <c r="U89" s="54"/>
      <c r="V89" s="54"/>
    </row>
    <row r="90" spans="2:22" s="51" customFormat="1" x14ac:dyDescent="0.2">
      <c r="B90" s="51" t="s">
        <v>189</v>
      </c>
      <c r="C90" s="51" t="s">
        <v>190</v>
      </c>
      <c r="D90" s="57">
        <v>1141775.02</v>
      </c>
      <c r="E90" s="57">
        <v>6416955.3899999987</v>
      </c>
      <c r="F90" s="57">
        <v>586627.00999999989</v>
      </c>
      <c r="G90" s="57">
        <v>1781612.03</v>
      </c>
      <c r="H90" s="57">
        <v>669244.13000000012</v>
      </c>
      <c r="I90" s="57">
        <f t="shared" si="36"/>
        <v>2450856.16</v>
      </c>
      <c r="J90" s="57">
        <f t="shared" si="37"/>
        <v>3966099.2299999986</v>
      </c>
      <c r="K90" s="58">
        <f t="shared" si="38"/>
        <v>0.61806557611116564</v>
      </c>
      <c r="L90" s="58">
        <f t="shared" si="39"/>
        <v>-0.90858172227374645</v>
      </c>
      <c r="M90" s="58">
        <f t="shared" si="40"/>
        <v>-0.72235866984887975</v>
      </c>
      <c r="R90" s="54"/>
      <c r="S90" s="54"/>
      <c r="T90" s="54"/>
      <c r="U90" s="54"/>
      <c r="V90" s="54"/>
    </row>
    <row r="91" spans="2:22" s="51" customFormat="1" x14ac:dyDescent="0.2">
      <c r="B91" s="51" t="s">
        <v>191</v>
      </c>
      <c r="C91" s="51" t="s">
        <v>192</v>
      </c>
      <c r="D91" s="57">
        <v>1308791.48</v>
      </c>
      <c r="E91" s="57">
        <v>32920626.109999999</v>
      </c>
      <c r="F91" s="57">
        <v>472916.75</v>
      </c>
      <c r="G91" s="57">
        <v>3059283.4299999997</v>
      </c>
      <c r="H91" s="57">
        <v>4029616.29</v>
      </c>
      <c r="I91" s="57">
        <f t="shared" si="36"/>
        <v>7088899.7199999997</v>
      </c>
      <c r="J91" s="57">
        <f t="shared" si="37"/>
        <v>25831726.390000001</v>
      </c>
      <c r="K91" s="58">
        <f t="shared" si="38"/>
        <v>0.78466692290986928</v>
      </c>
      <c r="L91" s="58">
        <f t="shared" si="39"/>
        <v>-0.98563463682556307</v>
      </c>
      <c r="M91" s="58">
        <f t="shared" si="40"/>
        <v>-0.90707092204814688</v>
      </c>
      <c r="R91" s="54"/>
      <c r="S91" s="54"/>
      <c r="T91" s="54"/>
      <c r="U91" s="54"/>
      <c r="V91" s="54"/>
    </row>
    <row r="92" spans="2:22" s="51" customFormat="1" x14ac:dyDescent="0.2">
      <c r="B92" s="51" t="s">
        <v>193</v>
      </c>
      <c r="C92" s="51" t="s">
        <v>194</v>
      </c>
      <c r="D92" s="57">
        <v>0</v>
      </c>
      <c r="E92" s="57">
        <v>1282218.04</v>
      </c>
      <c r="F92" s="57">
        <v>0</v>
      </c>
      <c r="G92" s="57">
        <v>9140.73</v>
      </c>
      <c r="H92" s="57">
        <v>0</v>
      </c>
      <c r="I92" s="57">
        <f t="shared" si="36"/>
        <v>9140.73</v>
      </c>
      <c r="J92" s="57">
        <f t="shared" si="37"/>
        <v>1273077.31</v>
      </c>
      <c r="K92" s="58">
        <f t="shared" si="38"/>
        <v>0.99287115785705216</v>
      </c>
      <c r="L92" s="58">
        <f t="shared" si="39"/>
        <v>-1</v>
      </c>
      <c r="M92" s="58">
        <f t="shared" si="40"/>
        <v>-0.99287115785705216</v>
      </c>
      <c r="R92" s="54"/>
      <c r="S92" s="54"/>
      <c r="T92" s="54"/>
      <c r="U92" s="54"/>
      <c r="V92" s="54"/>
    </row>
    <row r="93" spans="2:22" s="51" customFormat="1" x14ac:dyDescent="0.2">
      <c r="B93" s="51" t="s">
        <v>195</v>
      </c>
      <c r="C93" s="51" t="s">
        <v>196</v>
      </c>
      <c r="D93" s="57">
        <v>11348722.809999999</v>
      </c>
      <c r="E93" s="57">
        <v>11377488.93</v>
      </c>
      <c r="F93" s="57">
        <v>0</v>
      </c>
      <c r="G93" s="57">
        <v>4061.64</v>
      </c>
      <c r="H93" s="57">
        <v>2678.4</v>
      </c>
      <c r="I93" s="57">
        <f t="shared" si="36"/>
        <v>6740.04</v>
      </c>
      <c r="J93" s="57">
        <f t="shared" si="37"/>
        <v>11370748.890000001</v>
      </c>
      <c r="K93" s="58">
        <f t="shared" si="38"/>
        <v>0.99940759863257467</v>
      </c>
      <c r="L93" s="58">
        <f t="shared" si="39"/>
        <v>-1</v>
      </c>
      <c r="M93" s="58">
        <f t="shared" si="40"/>
        <v>-0.99964301085898744</v>
      </c>
      <c r="R93" s="54"/>
      <c r="S93" s="54"/>
      <c r="T93" s="54"/>
      <c r="U93" s="54"/>
      <c r="V93" s="54"/>
    </row>
    <row r="94" spans="2:22" s="51" customFormat="1" x14ac:dyDescent="0.2">
      <c r="B94" s="51" t="s">
        <v>197</v>
      </c>
      <c r="C94" s="51" t="s">
        <v>198</v>
      </c>
      <c r="D94" s="57">
        <v>511190.23</v>
      </c>
      <c r="E94" s="57">
        <v>3487063.12</v>
      </c>
      <c r="F94" s="57">
        <v>251840.64000000001</v>
      </c>
      <c r="G94" s="57">
        <v>583843.54999999981</v>
      </c>
      <c r="H94" s="57">
        <v>220187.59000000005</v>
      </c>
      <c r="I94" s="57">
        <f t="shared" si="36"/>
        <v>804031.1399999999</v>
      </c>
      <c r="J94" s="57">
        <f t="shared" si="37"/>
        <v>2683031.9800000004</v>
      </c>
      <c r="K94" s="58">
        <f t="shared" si="38"/>
        <v>0.76942455231495788</v>
      </c>
      <c r="L94" s="58">
        <f t="shared" si="39"/>
        <v>-0.92777858291248827</v>
      </c>
      <c r="M94" s="58">
        <f t="shared" si="40"/>
        <v>-0.8325686889200905</v>
      </c>
      <c r="R94" s="54"/>
      <c r="S94" s="54"/>
      <c r="T94" s="54"/>
      <c r="U94" s="54"/>
      <c r="V94" s="54"/>
    </row>
    <row r="95" spans="2:22" s="51" customFormat="1" x14ac:dyDescent="0.2">
      <c r="B95" s="51" t="s">
        <v>199</v>
      </c>
      <c r="C95" s="51" t="s">
        <v>200</v>
      </c>
      <c r="D95" s="57">
        <v>0</v>
      </c>
      <c r="E95" s="57">
        <v>39000</v>
      </c>
      <c r="F95" s="57">
        <v>0</v>
      </c>
      <c r="G95" s="57">
        <v>0</v>
      </c>
      <c r="H95" s="57">
        <v>0</v>
      </c>
      <c r="I95" s="57">
        <f t="shared" si="36"/>
        <v>0</v>
      </c>
      <c r="J95" s="57">
        <f t="shared" si="37"/>
        <v>39000</v>
      </c>
      <c r="K95" s="58">
        <f t="shared" si="38"/>
        <v>1</v>
      </c>
      <c r="L95" s="58">
        <f t="shared" si="39"/>
        <v>-1</v>
      </c>
      <c r="M95" s="58">
        <f t="shared" si="40"/>
        <v>-1</v>
      </c>
      <c r="R95" s="54"/>
      <c r="S95" s="54"/>
      <c r="T95" s="54"/>
      <c r="U95" s="54"/>
      <c r="V95" s="54"/>
    </row>
    <row r="96" spans="2:22" s="51" customFormat="1" x14ac:dyDescent="0.2">
      <c r="B96" s="51" t="s">
        <v>203</v>
      </c>
      <c r="C96" s="51" t="s">
        <v>204</v>
      </c>
      <c r="D96" s="57">
        <v>498098</v>
      </c>
      <c r="E96" s="57">
        <v>698907.07000000007</v>
      </c>
      <c r="F96" s="57">
        <v>57538.15</v>
      </c>
      <c r="G96" s="57">
        <v>217063.33999999997</v>
      </c>
      <c r="H96" s="57">
        <v>74422.559999999998</v>
      </c>
      <c r="I96" s="57">
        <f t="shared" si="36"/>
        <v>291485.89999999997</v>
      </c>
      <c r="J96" s="57">
        <f t="shared" si="37"/>
        <v>407421.1700000001</v>
      </c>
      <c r="K96" s="58">
        <f t="shared" si="38"/>
        <v>0.58294040436591954</v>
      </c>
      <c r="L96" s="58">
        <f t="shared" si="39"/>
        <v>-0.91767410508524405</v>
      </c>
      <c r="M96" s="58">
        <f t="shared" si="40"/>
        <v>-0.68942460404642936</v>
      </c>
      <c r="R96" s="54"/>
      <c r="S96" s="54"/>
      <c r="T96" s="54"/>
      <c r="U96" s="54"/>
      <c r="V96" s="54"/>
    </row>
    <row r="97" spans="1:22" s="51" customFormat="1" x14ac:dyDescent="0.2">
      <c r="B97" s="51" t="s">
        <v>205</v>
      </c>
      <c r="C97" s="51" t="s">
        <v>206</v>
      </c>
      <c r="D97" s="57">
        <v>42282</v>
      </c>
      <c r="E97" s="57">
        <v>385425</v>
      </c>
      <c r="F97" s="57">
        <v>-410</v>
      </c>
      <c r="G97" s="57">
        <v>137540</v>
      </c>
      <c r="H97" s="57">
        <v>286476.82</v>
      </c>
      <c r="I97" s="57">
        <f t="shared" si="36"/>
        <v>424016.82</v>
      </c>
      <c r="J97" s="57">
        <f t="shared" si="37"/>
        <v>-38591.820000000007</v>
      </c>
      <c r="K97" s="58">
        <f t="shared" si="38"/>
        <v>-0.10012796263864567</v>
      </c>
      <c r="L97" s="58">
        <f t="shared" si="39"/>
        <v>-1.0010637607835506</v>
      </c>
      <c r="M97" s="58">
        <f t="shared" si="40"/>
        <v>-0.64314717519621201</v>
      </c>
      <c r="R97" s="54"/>
      <c r="S97" s="54"/>
      <c r="T97" s="54"/>
      <c r="U97" s="54"/>
      <c r="V97" s="54"/>
    </row>
    <row r="98" spans="1:22" s="51" customFormat="1" x14ac:dyDescent="0.2">
      <c r="B98" s="51" t="s">
        <v>207</v>
      </c>
      <c r="C98" s="51" t="s">
        <v>208</v>
      </c>
      <c r="D98" s="57">
        <v>85434</v>
      </c>
      <c r="E98" s="57">
        <v>147286.44</v>
      </c>
      <c r="F98" s="57">
        <v>24625.769999999997</v>
      </c>
      <c r="G98" s="57">
        <v>35755.619999999995</v>
      </c>
      <c r="H98" s="57">
        <v>53919.09</v>
      </c>
      <c r="I98" s="57">
        <f t="shared" si="36"/>
        <v>89674.709999999992</v>
      </c>
      <c r="J98" s="57">
        <f t="shared" si="37"/>
        <v>57611.73000000001</v>
      </c>
      <c r="K98" s="58">
        <f t="shared" si="38"/>
        <v>0.39115433844419084</v>
      </c>
      <c r="L98" s="58">
        <f t="shared" si="39"/>
        <v>-0.83280354932877743</v>
      </c>
      <c r="M98" s="58">
        <f t="shared" si="40"/>
        <v>-0.75723752980926151</v>
      </c>
      <c r="R98" s="54"/>
      <c r="S98" s="54"/>
      <c r="T98" s="54"/>
      <c r="U98" s="54"/>
      <c r="V98" s="54"/>
    </row>
    <row r="99" spans="1:22" s="51" customFormat="1" x14ac:dyDescent="0.2">
      <c r="B99" s="51" t="s">
        <v>209</v>
      </c>
      <c r="C99" s="51" t="s">
        <v>210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f t="shared" si="36"/>
        <v>0</v>
      </c>
      <c r="J99" s="57">
        <f t="shared" si="37"/>
        <v>0</v>
      </c>
      <c r="K99" s="58" t="str">
        <f t="shared" si="38"/>
        <v>NA</v>
      </c>
      <c r="L99" s="58" t="str">
        <f t="shared" si="39"/>
        <v>NA</v>
      </c>
      <c r="M99" s="58" t="str">
        <f t="shared" si="40"/>
        <v>NA</v>
      </c>
      <c r="R99" s="54"/>
      <c r="S99" s="54"/>
      <c r="T99" s="54"/>
      <c r="U99" s="54"/>
      <c r="V99" s="54"/>
    </row>
    <row r="100" spans="1:22" s="51" customFormat="1" x14ac:dyDescent="0.2">
      <c r="A100" s="64" t="s">
        <v>211</v>
      </c>
      <c r="B100" s="64"/>
      <c r="C100" s="64"/>
      <c r="D100" s="65">
        <v>122237672.84999999</v>
      </c>
      <c r="E100" s="65">
        <v>263643658.82999995</v>
      </c>
      <c r="F100" s="65">
        <v>8083643.8500000006</v>
      </c>
      <c r="G100" s="65">
        <v>56464024.540000007</v>
      </c>
      <c r="H100" s="65">
        <v>8636168.2200000007</v>
      </c>
      <c r="I100" s="65">
        <f t="shared" si="36"/>
        <v>65100192.760000005</v>
      </c>
      <c r="J100" s="65">
        <f t="shared" si="37"/>
        <v>198543466.06999993</v>
      </c>
      <c r="K100" s="66">
        <f t="shared" si="38"/>
        <v>0.75307506712316841</v>
      </c>
      <c r="L100" s="66">
        <f t="shared" si="39"/>
        <v>-0.96933875107835454</v>
      </c>
      <c r="M100" s="66">
        <f t="shared" si="40"/>
        <v>-0.78583204014624697</v>
      </c>
      <c r="R100" s="54"/>
      <c r="S100" s="54"/>
      <c r="T100" s="54"/>
      <c r="U100" s="54"/>
      <c r="V100" s="54"/>
    </row>
    <row r="101" spans="1:22" s="51" customFormat="1" x14ac:dyDescent="0.2">
      <c r="A101" s="51" t="s">
        <v>212</v>
      </c>
      <c r="B101" s="51" t="s">
        <v>100</v>
      </c>
      <c r="C101" s="51" t="s">
        <v>101</v>
      </c>
      <c r="D101" s="57"/>
      <c r="E101" s="57"/>
      <c r="F101" s="57">
        <v>0</v>
      </c>
      <c r="G101" s="57">
        <v>0</v>
      </c>
      <c r="H101" s="57">
        <v>0</v>
      </c>
      <c r="I101" s="57">
        <f t="shared" si="36"/>
        <v>0</v>
      </c>
      <c r="J101" s="57">
        <f t="shared" si="37"/>
        <v>0</v>
      </c>
      <c r="K101" s="58" t="str">
        <f t="shared" si="38"/>
        <v>NA</v>
      </c>
      <c r="L101" s="58" t="str">
        <f t="shared" si="39"/>
        <v>NA</v>
      </c>
      <c r="M101" s="58" t="str">
        <f t="shared" si="40"/>
        <v>NA</v>
      </c>
      <c r="R101" s="54"/>
      <c r="S101" s="54"/>
      <c r="T101" s="54"/>
      <c r="U101" s="54"/>
      <c r="V101" s="54"/>
    </row>
    <row r="102" spans="1:22" s="51" customFormat="1" x14ac:dyDescent="0.2">
      <c r="B102" s="51" t="s">
        <v>102</v>
      </c>
      <c r="C102" s="51" t="s">
        <v>103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f t="shared" si="36"/>
        <v>0</v>
      </c>
      <c r="J102" s="57">
        <f t="shared" si="37"/>
        <v>0</v>
      </c>
      <c r="K102" s="58" t="str">
        <f t="shared" si="38"/>
        <v>NA</v>
      </c>
      <c r="L102" s="58" t="str">
        <f t="shared" si="39"/>
        <v>NA</v>
      </c>
      <c r="M102" s="58" t="str">
        <f t="shared" si="40"/>
        <v>NA</v>
      </c>
      <c r="R102" s="54"/>
      <c r="S102" s="54"/>
      <c r="T102" s="54"/>
      <c r="U102" s="54"/>
      <c r="V102" s="54"/>
    </row>
    <row r="103" spans="1:22" s="51" customFormat="1" x14ac:dyDescent="0.2">
      <c r="B103" s="51" t="s">
        <v>104</v>
      </c>
      <c r="C103" s="51" t="s">
        <v>103</v>
      </c>
      <c r="D103" s="57">
        <v>0</v>
      </c>
      <c r="E103" s="57">
        <v>1642.5</v>
      </c>
      <c r="F103" s="57">
        <v>0</v>
      </c>
      <c r="G103" s="57">
        <v>3262.5</v>
      </c>
      <c r="H103" s="57">
        <v>0</v>
      </c>
      <c r="I103" s="57">
        <f t="shared" si="36"/>
        <v>3262.5</v>
      </c>
      <c r="J103" s="57">
        <f t="shared" si="37"/>
        <v>-1620</v>
      </c>
      <c r="K103" s="58">
        <f t="shared" si="38"/>
        <v>-0.98630136986301364</v>
      </c>
      <c r="L103" s="58">
        <f t="shared" si="39"/>
        <v>-1</v>
      </c>
      <c r="M103" s="58">
        <f t="shared" si="40"/>
        <v>0.98630136986301364</v>
      </c>
      <c r="R103" s="54"/>
      <c r="S103" s="54"/>
      <c r="T103" s="54"/>
      <c r="U103" s="54"/>
      <c r="V103" s="54"/>
    </row>
    <row r="104" spans="1:22" s="51" customFormat="1" x14ac:dyDescent="0.2">
      <c r="B104" s="51" t="s">
        <v>107</v>
      </c>
      <c r="C104" s="51" t="s">
        <v>108</v>
      </c>
      <c r="D104" s="57">
        <v>0</v>
      </c>
      <c r="E104" s="57">
        <v>1960</v>
      </c>
      <c r="F104" s="57">
        <v>0</v>
      </c>
      <c r="G104" s="57">
        <v>0</v>
      </c>
      <c r="H104" s="57">
        <v>0</v>
      </c>
      <c r="I104" s="57">
        <f t="shared" si="36"/>
        <v>0</v>
      </c>
      <c r="J104" s="57">
        <f t="shared" si="37"/>
        <v>1960</v>
      </c>
      <c r="K104" s="58">
        <f t="shared" si="38"/>
        <v>1</v>
      </c>
      <c r="L104" s="58">
        <f t="shared" si="39"/>
        <v>-1</v>
      </c>
      <c r="M104" s="58">
        <f t="shared" si="40"/>
        <v>-1</v>
      </c>
      <c r="R104" s="54"/>
      <c r="S104" s="54"/>
      <c r="T104" s="54"/>
      <c r="U104" s="54"/>
      <c r="V104" s="54"/>
    </row>
    <row r="105" spans="1:22" s="51" customFormat="1" x14ac:dyDescent="0.2">
      <c r="B105" s="51" t="s">
        <v>115</v>
      </c>
      <c r="C105" s="51" t="s">
        <v>116</v>
      </c>
      <c r="D105" s="57">
        <v>73571.930000000008</v>
      </c>
      <c r="E105" s="57">
        <v>0</v>
      </c>
      <c r="F105" s="57">
        <v>0</v>
      </c>
      <c r="G105" s="57">
        <v>0</v>
      </c>
      <c r="H105" s="57">
        <v>0</v>
      </c>
      <c r="I105" s="57">
        <f t="shared" si="36"/>
        <v>0</v>
      </c>
      <c r="J105" s="57">
        <f t="shared" si="37"/>
        <v>0</v>
      </c>
      <c r="K105" s="58" t="str">
        <f t="shared" si="38"/>
        <v>NA</v>
      </c>
      <c r="L105" s="58" t="str">
        <f t="shared" si="39"/>
        <v>NA</v>
      </c>
      <c r="M105" s="58" t="str">
        <f t="shared" si="40"/>
        <v>NA</v>
      </c>
      <c r="R105" s="54"/>
      <c r="S105" s="54"/>
      <c r="T105" s="54"/>
      <c r="U105" s="54"/>
      <c r="V105" s="54"/>
    </row>
    <row r="106" spans="1:22" s="51" customFormat="1" x14ac:dyDescent="0.2">
      <c r="B106" s="51" t="s">
        <v>117</v>
      </c>
      <c r="C106" s="51" t="s">
        <v>118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f t="shared" si="36"/>
        <v>0</v>
      </c>
      <c r="J106" s="57">
        <f t="shared" si="37"/>
        <v>0</v>
      </c>
      <c r="K106" s="58" t="str">
        <f t="shared" si="38"/>
        <v>NA</v>
      </c>
      <c r="L106" s="58" t="str">
        <f t="shared" si="39"/>
        <v>NA</v>
      </c>
      <c r="M106" s="58" t="str">
        <f t="shared" si="40"/>
        <v>NA</v>
      </c>
      <c r="R106" s="54"/>
      <c r="S106" s="54"/>
      <c r="T106" s="54"/>
      <c r="U106" s="54"/>
      <c r="V106" s="54"/>
    </row>
    <row r="107" spans="1:22" s="51" customFormat="1" x14ac:dyDescent="0.2">
      <c r="B107" s="51" t="s">
        <v>119</v>
      </c>
      <c r="C107" s="51" t="s">
        <v>120</v>
      </c>
      <c r="D107" s="57">
        <v>0</v>
      </c>
      <c r="E107" s="57">
        <v>0</v>
      </c>
      <c r="F107" s="57">
        <v>0</v>
      </c>
      <c r="G107" s="57">
        <v>1330</v>
      </c>
      <c r="H107" s="57">
        <v>0</v>
      </c>
      <c r="I107" s="57">
        <f t="shared" si="36"/>
        <v>1330</v>
      </c>
      <c r="J107" s="57">
        <f t="shared" si="37"/>
        <v>-1330</v>
      </c>
      <c r="K107" s="58" t="str">
        <f t="shared" si="38"/>
        <v>NA</v>
      </c>
      <c r="L107" s="58" t="str">
        <f t="shared" si="39"/>
        <v>NA</v>
      </c>
      <c r="M107" s="58" t="str">
        <f t="shared" si="40"/>
        <v>NA</v>
      </c>
      <c r="R107" s="54"/>
      <c r="S107" s="54"/>
      <c r="T107" s="54"/>
      <c r="U107" s="54"/>
      <c r="V107" s="54"/>
    </row>
    <row r="108" spans="1:22" s="51" customFormat="1" x14ac:dyDescent="0.2">
      <c r="B108" s="51" t="s">
        <v>213</v>
      </c>
      <c r="C108" s="51" t="s">
        <v>214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f t="shared" si="36"/>
        <v>0</v>
      </c>
      <c r="J108" s="57">
        <f t="shared" si="37"/>
        <v>0</v>
      </c>
      <c r="K108" s="58" t="str">
        <f t="shared" si="38"/>
        <v>NA</v>
      </c>
      <c r="L108" s="58" t="str">
        <f t="shared" si="39"/>
        <v>NA</v>
      </c>
      <c r="M108" s="58" t="str">
        <f t="shared" si="40"/>
        <v>NA</v>
      </c>
      <c r="R108" s="54"/>
      <c r="S108" s="54"/>
      <c r="T108" s="54"/>
      <c r="U108" s="54"/>
      <c r="V108" s="54"/>
    </row>
    <row r="109" spans="1:22" s="51" customFormat="1" x14ac:dyDescent="0.2">
      <c r="B109" s="51" t="s">
        <v>215</v>
      </c>
      <c r="C109" s="51" t="s">
        <v>216</v>
      </c>
      <c r="D109" s="57">
        <v>68006</v>
      </c>
      <c r="E109" s="57">
        <v>73174</v>
      </c>
      <c r="F109" s="57">
        <v>6014.5</v>
      </c>
      <c r="G109" s="57">
        <v>60145</v>
      </c>
      <c r="H109" s="57">
        <v>0</v>
      </c>
      <c r="I109" s="57">
        <f t="shared" si="36"/>
        <v>60145</v>
      </c>
      <c r="J109" s="57">
        <f t="shared" si="37"/>
        <v>13029</v>
      </c>
      <c r="K109" s="58">
        <f t="shared" si="38"/>
        <v>0.17805504687457294</v>
      </c>
      <c r="L109" s="58">
        <f t="shared" si="39"/>
        <v>-0.91780550468745725</v>
      </c>
      <c r="M109" s="58">
        <f t="shared" si="40"/>
        <v>-0.17805504687457294</v>
      </c>
      <c r="R109" s="54"/>
      <c r="S109" s="54"/>
      <c r="T109" s="54"/>
      <c r="U109" s="54"/>
      <c r="V109" s="54"/>
    </row>
    <row r="110" spans="1:22" s="51" customFormat="1" x14ac:dyDescent="0.2">
      <c r="B110" s="51" t="s">
        <v>123</v>
      </c>
      <c r="C110" s="51" t="s">
        <v>124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f t="shared" ref="I110:I116" si="41">SUM(G110:H110)</f>
        <v>0</v>
      </c>
      <c r="J110" s="57">
        <f t="shared" ref="J110:J116" si="42">E110-I110</f>
        <v>0</v>
      </c>
      <c r="K110" s="58" t="str">
        <f t="shared" ref="K110:K116" si="43">IF(E110=0,"NA",J110/E110)</f>
        <v>NA</v>
      </c>
      <c r="L110" s="58" t="str">
        <f t="shared" ref="L110:L116" si="44">IF(E110=0,"NA",(  ( F110 - (E110/$L$6)) / (E110/$L$6)))</f>
        <v>NA</v>
      </c>
      <c r="M110" s="58" t="str">
        <f t="shared" ref="M110:M116" si="45">IF(E110=0,"NA",(  ( G110 - ($M$6*(E110/12))) / ($M$6*(E110/12))))</f>
        <v>NA</v>
      </c>
      <c r="R110" s="54"/>
      <c r="S110" s="54"/>
      <c r="T110" s="54"/>
      <c r="U110" s="54"/>
      <c r="V110" s="54"/>
    </row>
    <row r="111" spans="1:22" s="51" customFormat="1" x14ac:dyDescent="0.2">
      <c r="B111" s="51" t="s">
        <v>253</v>
      </c>
      <c r="C111" s="51" t="s">
        <v>254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f t="shared" si="41"/>
        <v>0</v>
      </c>
      <c r="J111" s="57">
        <f t="shared" si="42"/>
        <v>0</v>
      </c>
      <c r="K111" s="58" t="str">
        <f t="shared" si="43"/>
        <v>NA</v>
      </c>
      <c r="L111" s="58" t="str">
        <f t="shared" si="44"/>
        <v>NA</v>
      </c>
      <c r="M111" s="58" t="str">
        <f t="shared" si="45"/>
        <v>NA</v>
      </c>
      <c r="R111" s="54"/>
      <c r="S111" s="54"/>
      <c r="T111" s="54"/>
      <c r="U111" s="54"/>
      <c r="V111" s="54"/>
    </row>
    <row r="112" spans="1:22" s="51" customFormat="1" x14ac:dyDescent="0.2">
      <c r="B112" s="51" t="s">
        <v>217</v>
      </c>
      <c r="C112" s="51" t="s">
        <v>218</v>
      </c>
      <c r="D112" s="57">
        <v>1253849.07</v>
      </c>
      <c r="E112" s="57">
        <v>983228</v>
      </c>
      <c r="F112" s="57">
        <v>88638.02</v>
      </c>
      <c r="G112" s="57">
        <v>921788.14</v>
      </c>
      <c r="H112" s="57">
        <v>0</v>
      </c>
      <c r="I112" s="57">
        <f t="shared" si="41"/>
        <v>921788.14</v>
      </c>
      <c r="J112" s="57">
        <f t="shared" si="42"/>
        <v>61439.859999999986</v>
      </c>
      <c r="K112" s="58">
        <f t="shared" si="43"/>
        <v>6.2487907179209691E-2</v>
      </c>
      <c r="L112" s="58">
        <f t="shared" si="44"/>
        <v>-0.909849983930482</v>
      </c>
      <c r="M112" s="58">
        <f t="shared" si="45"/>
        <v>-6.2487907179209691E-2</v>
      </c>
      <c r="R112" s="54"/>
      <c r="S112" s="54"/>
      <c r="T112" s="54"/>
      <c r="U112" s="54"/>
      <c r="V112" s="54"/>
    </row>
    <row r="113" spans="2:22" s="51" customFormat="1" x14ac:dyDescent="0.2">
      <c r="B113" s="51" t="s">
        <v>125</v>
      </c>
      <c r="C113" s="51" t="s">
        <v>126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f t="shared" si="41"/>
        <v>0</v>
      </c>
      <c r="J113" s="57">
        <f t="shared" si="42"/>
        <v>0</v>
      </c>
      <c r="K113" s="58" t="str">
        <f t="shared" si="43"/>
        <v>NA</v>
      </c>
      <c r="L113" s="58" t="str">
        <f t="shared" si="44"/>
        <v>NA</v>
      </c>
      <c r="M113" s="58" t="str">
        <f t="shared" si="45"/>
        <v>NA</v>
      </c>
      <c r="R113" s="54"/>
      <c r="S113" s="54"/>
      <c r="T113" s="54"/>
      <c r="U113" s="54"/>
      <c r="V113" s="54"/>
    </row>
    <row r="114" spans="2:22" s="51" customFormat="1" x14ac:dyDescent="0.2">
      <c r="B114" s="51" t="s">
        <v>127</v>
      </c>
      <c r="C114" s="51" t="s">
        <v>128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f t="shared" si="41"/>
        <v>0</v>
      </c>
      <c r="J114" s="57">
        <f t="shared" si="42"/>
        <v>0</v>
      </c>
      <c r="K114" s="58" t="str">
        <f t="shared" si="43"/>
        <v>NA</v>
      </c>
      <c r="L114" s="58" t="str">
        <f t="shared" si="44"/>
        <v>NA</v>
      </c>
      <c r="M114" s="58" t="str">
        <f t="shared" si="45"/>
        <v>NA</v>
      </c>
      <c r="R114" s="54"/>
      <c r="S114" s="54"/>
      <c r="T114" s="54"/>
      <c r="U114" s="54"/>
      <c r="V114" s="54"/>
    </row>
    <row r="115" spans="2:22" s="51" customFormat="1" x14ac:dyDescent="0.2">
      <c r="B115" s="51" t="s">
        <v>219</v>
      </c>
      <c r="C115" s="51" t="s">
        <v>220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f t="shared" si="41"/>
        <v>0</v>
      </c>
      <c r="J115" s="57">
        <f t="shared" si="42"/>
        <v>0</v>
      </c>
      <c r="K115" s="58" t="str">
        <f t="shared" si="43"/>
        <v>NA</v>
      </c>
      <c r="L115" s="58" t="str">
        <f t="shared" si="44"/>
        <v>NA</v>
      </c>
      <c r="M115" s="58" t="str">
        <f t="shared" si="45"/>
        <v>NA</v>
      </c>
      <c r="R115" s="54"/>
      <c r="S115" s="54"/>
      <c r="T115" s="54"/>
      <c r="U115" s="54"/>
      <c r="V115" s="54"/>
    </row>
    <row r="116" spans="2:22" s="51" customFormat="1" x14ac:dyDescent="0.2">
      <c r="B116" s="51" t="s">
        <v>221</v>
      </c>
      <c r="C116" s="51" t="s">
        <v>222</v>
      </c>
      <c r="D116" s="57">
        <v>369497.04</v>
      </c>
      <c r="E116" s="57">
        <v>116774.6</v>
      </c>
      <c r="F116" s="57">
        <v>10527.6</v>
      </c>
      <c r="G116" s="57">
        <v>104551.02</v>
      </c>
      <c r="H116" s="57">
        <v>0</v>
      </c>
      <c r="I116" s="57">
        <f t="shared" si="41"/>
        <v>104551.02</v>
      </c>
      <c r="J116" s="57">
        <f t="shared" si="42"/>
        <v>12223.580000000002</v>
      </c>
      <c r="K116" s="58">
        <f t="shared" si="43"/>
        <v>0.10467670195402083</v>
      </c>
      <c r="L116" s="58">
        <f t="shared" si="44"/>
        <v>-0.9098468331298073</v>
      </c>
      <c r="M116" s="58">
        <f t="shared" si="45"/>
        <v>-0.10467670195402083</v>
      </c>
      <c r="R116" s="54"/>
      <c r="S116" s="54"/>
      <c r="T116" s="54"/>
      <c r="U116" s="54"/>
      <c r="V116" s="54"/>
    </row>
    <row r="117" spans="2:22" s="51" customFormat="1" x14ac:dyDescent="0.2">
      <c r="B117" s="51" t="s">
        <v>223</v>
      </c>
      <c r="C117" s="51" t="s">
        <v>224</v>
      </c>
      <c r="D117" s="57">
        <v>500193.88</v>
      </c>
      <c r="E117" s="57">
        <v>1285486</v>
      </c>
      <c r="F117" s="57">
        <v>89546.640000000014</v>
      </c>
      <c r="G117" s="57">
        <v>1111183.4400000004</v>
      </c>
      <c r="H117" s="57">
        <v>0</v>
      </c>
      <c r="I117" s="57">
        <f t="shared" si="36"/>
        <v>1111183.4400000004</v>
      </c>
      <c r="J117" s="57">
        <f t="shared" si="37"/>
        <v>174302.55999999959</v>
      </c>
      <c r="K117" s="58">
        <f t="shared" si="38"/>
        <v>0.13559273302081826</v>
      </c>
      <c r="L117" s="58">
        <f t="shared" si="39"/>
        <v>-0.93034024485680888</v>
      </c>
      <c r="M117" s="58">
        <f t="shared" si="40"/>
        <v>-0.13559273302081826</v>
      </c>
      <c r="R117" s="54"/>
      <c r="S117" s="54"/>
      <c r="T117" s="54"/>
      <c r="U117" s="54"/>
      <c r="V117" s="54"/>
    </row>
    <row r="118" spans="2:22" s="51" customFormat="1" x14ac:dyDescent="0.2">
      <c r="B118" s="51" t="s">
        <v>417</v>
      </c>
      <c r="C118" s="51" t="s">
        <v>418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f t="shared" si="36"/>
        <v>0</v>
      </c>
      <c r="J118" s="57">
        <f t="shared" si="37"/>
        <v>0</v>
      </c>
      <c r="K118" s="58" t="str">
        <f t="shared" si="38"/>
        <v>NA</v>
      </c>
      <c r="L118" s="58" t="str">
        <f t="shared" si="39"/>
        <v>NA</v>
      </c>
      <c r="M118" s="58" t="str">
        <f t="shared" si="40"/>
        <v>NA</v>
      </c>
      <c r="R118" s="54"/>
      <c r="S118" s="54"/>
      <c r="T118" s="54"/>
      <c r="U118" s="54"/>
      <c r="V118" s="54"/>
    </row>
    <row r="119" spans="2:22" s="51" customFormat="1" x14ac:dyDescent="0.2">
      <c r="B119" s="51" t="s">
        <v>378</v>
      </c>
      <c r="C119" s="51" t="s">
        <v>379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f t="shared" si="36"/>
        <v>0</v>
      </c>
      <c r="J119" s="57">
        <f t="shared" si="37"/>
        <v>0</v>
      </c>
      <c r="K119" s="58" t="str">
        <f t="shared" si="38"/>
        <v>NA</v>
      </c>
      <c r="L119" s="58" t="str">
        <f t="shared" si="39"/>
        <v>NA</v>
      </c>
      <c r="M119" s="58" t="str">
        <f t="shared" si="40"/>
        <v>NA</v>
      </c>
      <c r="R119" s="54"/>
      <c r="S119" s="54"/>
      <c r="T119" s="54"/>
      <c r="U119" s="54"/>
      <c r="V119" s="54"/>
    </row>
    <row r="120" spans="2:22" s="51" customFormat="1" x14ac:dyDescent="0.2">
      <c r="B120" s="51" t="s">
        <v>131</v>
      </c>
      <c r="C120" s="51" t="s">
        <v>132</v>
      </c>
      <c r="D120" s="57">
        <v>350991.35</v>
      </c>
      <c r="E120" s="57">
        <v>0</v>
      </c>
      <c r="F120" s="57">
        <v>21571.86</v>
      </c>
      <c r="G120" s="57">
        <v>243880.61</v>
      </c>
      <c r="H120" s="57">
        <v>0</v>
      </c>
      <c r="I120" s="57">
        <f t="shared" si="36"/>
        <v>243880.61</v>
      </c>
      <c r="J120" s="57">
        <f t="shared" si="37"/>
        <v>-243880.61</v>
      </c>
      <c r="K120" s="58" t="str">
        <f t="shared" si="38"/>
        <v>NA</v>
      </c>
      <c r="L120" s="58" t="str">
        <f t="shared" si="39"/>
        <v>NA</v>
      </c>
      <c r="M120" s="58" t="str">
        <f t="shared" si="40"/>
        <v>NA</v>
      </c>
      <c r="R120" s="54"/>
      <c r="S120" s="54"/>
      <c r="T120" s="54"/>
      <c r="U120" s="54"/>
      <c r="V120" s="54"/>
    </row>
    <row r="121" spans="2:22" s="51" customFormat="1" x14ac:dyDescent="0.2">
      <c r="B121" s="51" t="s">
        <v>133</v>
      </c>
      <c r="C121" s="51" t="s">
        <v>134</v>
      </c>
      <c r="D121" s="57">
        <v>333659</v>
      </c>
      <c r="E121" s="57">
        <v>3842200.81</v>
      </c>
      <c r="F121" s="57">
        <v>103728.79999999999</v>
      </c>
      <c r="G121" s="57">
        <v>348680.73</v>
      </c>
      <c r="H121" s="57">
        <v>0</v>
      </c>
      <c r="I121" s="57">
        <f t="shared" si="36"/>
        <v>348680.73</v>
      </c>
      <c r="J121" s="57">
        <f t="shared" si="37"/>
        <v>3493520.08</v>
      </c>
      <c r="K121" s="58">
        <f t="shared" si="38"/>
        <v>0.90924973804271303</v>
      </c>
      <c r="L121" s="58">
        <f t="shared" si="39"/>
        <v>-0.97300276452755219</v>
      </c>
      <c r="M121" s="58">
        <f t="shared" si="40"/>
        <v>-0.90924973804271303</v>
      </c>
      <c r="R121" s="54"/>
      <c r="S121" s="54"/>
      <c r="T121" s="54"/>
      <c r="U121" s="54"/>
      <c r="V121" s="54"/>
    </row>
    <row r="122" spans="2:22" s="51" customFormat="1" x14ac:dyDescent="0.2">
      <c r="B122" s="51" t="s">
        <v>135</v>
      </c>
      <c r="C122" s="51" t="s">
        <v>136</v>
      </c>
      <c r="D122" s="57">
        <v>3324719.61</v>
      </c>
      <c r="E122" s="57">
        <v>13708878.459999992</v>
      </c>
      <c r="F122" s="57">
        <v>938548.46</v>
      </c>
      <c r="G122" s="57">
        <v>9051798.2199999988</v>
      </c>
      <c r="H122" s="57">
        <v>0</v>
      </c>
      <c r="I122" s="57">
        <f t="shared" si="36"/>
        <v>9051798.2199999988</v>
      </c>
      <c r="J122" s="57">
        <f t="shared" si="37"/>
        <v>4657080.2399999928</v>
      </c>
      <c r="K122" s="58">
        <f t="shared" si="38"/>
        <v>0.33971270907306561</v>
      </c>
      <c r="L122" s="58">
        <f t="shared" si="39"/>
        <v>-0.93153718134284202</v>
      </c>
      <c r="M122" s="58">
        <f t="shared" si="40"/>
        <v>-0.33971270907306561</v>
      </c>
      <c r="R122" s="54"/>
      <c r="S122" s="54"/>
      <c r="T122" s="54"/>
      <c r="U122" s="54"/>
      <c r="V122" s="54"/>
    </row>
    <row r="123" spans="2:22" s="51" customFormat="1" x14ac:dyDescent="0.2">
      <c r="B123" s="51" t="s">
        <v>137</v>
      </c>
      <c r="C123" s="51" t="s">
        <v>138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f t="shared" si="36"/>
        <v>0</v>
      </c>
      <c r="J123" s="57">
        <f t="shared" si="37"/>
        <v>0</v>
      </c>
      <c r="K123" s="58" t="str">
        <f t="shared" si="38"/>
        <v>NA</v>
      </c>
      <c r="L123" s="58" t="str">
        <f t="shared" si="39"/>
        <v>NA</v>
      </c>
      <c r="M123" s="58" t="str">
        <f t="shared" si="40"/>
        <v>NA</v>
      </c>
      <c r="R123" s="54"/>
      <c r="S123" s="54"/>
      <c r="T123" s="54"/>
      <c r="U123" s="54"/>
      <c r="V123" s="54"/>
    </row>
    <row r="124" spans="2:22" s="51" customFormat="1" x14ac:dyDescent="0.2">
      <c r="B124" s="51" t="s">
        <v>139</v>
      </c>
      <c r="C124" s="51" t="s">
        <v>140</v>
      </c>
      <c r="D124" s="57">
        <v>0</v>
      </c>
      <c r="E124" s="57">
        <v>67964</v>
      </c>
      <c r="F124" s="57">
        <v>0</v>
      </c>
      <c r="G124" s="57">
        <v>0</v>
      </c>
      <c r="H124" s="57">
        <v>0</v>
      </c>
      <c r="I124" s="57">
        <f t="shared" si="36"/>
        <v>0</v>
      </c>
      <c r="J124" s="57">
        <f t="shared" si="37"/>
        <v>67964</v>
      </c>
      <c r="K124" s="58">
        <f t="shared" si="38"/>
        <v>1</v>
      </c>
      <c r="L124" s="58">
        <f t="shared" si="39"/>
        <v>-1</v>
      </c>
      <c r="M124" s="58">
        <f t="shared" si="40"/>
        <v>-1</v>
      </c>
      <c r="R124" s="54"/>
      <c r="S124" s="54"/>
      <c r="T124" s="54"/>
      <c r="U124" s="54"/>
      <c r="V124" s="54"/>
    </row>
    <row r="125" spans="2:22" s="51" customFormat="1" x14ac:dyDescent="0.2">
      <c r="B125" s="51" t="s">
        <v>141</v>
      </c>
      <c r="C125" s="51" t="s">
        <v>142</v>
      </c>
      <c r="D125" s="57">
        <v>621810</v>
      </c>
      <c r="E125" s="57">
        <v>1692055.06</v>
      </c>
      <c r="F125" s="57">
        <v>211561.04</v>
      </c>
      <c r="G125" s="57">
        <v>1771720.72</v>
      </c>
      <c r="H125" s="57">
        <v>0</v>
      </c>
      <c r="I125" s="57">
        <f t="shared" si="36"/>
        <v>1771720.72</v>
      </c>
      <c r="J125" s="57">
        <f t="shared" si="37"/>
        <v>-79665.659999999916</v>
      </c>
      <c r="K125" s="58">
        <f t="shared" si="38"/>
        <v>-4.7082191285193704E-2</v>
      </c>
      <c r="L125" s="58">
        <f t="shared" si="39"/>
        <v>-0.87496799306282624</v>
      </c>
      <c r="M125" s="58">
        <f t="shared" si="40"/>
        <v>4.7082191285193704E-2</v>
      </c>
      <c r="R125" s="54"/>
      <c r="S125" s="54"/>
      <c r="T125" s="54"/>
      <c r="U125" s="54"/>
      <c r="V125" s="54"/>
    </row>
    <row r="126" spans="2:22" s="51" customFormat="1" x14ac:dyDescent="0.2">
      <c r="B126" s="51" t="s">
        <v>143</v>
      </c>
      <c r="C126" s="51" t="s">
        <v>144</v>
      </c>
      <c r="D126" s="57">
        <v>744373.02999999991</v>
      </c>
      <c r="E126" s="57">
        <v>2208231.2999999998</v>
      </c>
      <c r="F126" s="57">
        <v>227015.83999999994</v>
      </c>
      <c r="G126" s="57">
        <v>2202905.46</v>
      </c>
      <c r="H126" s="57">
        <v>0</v>
      </c>
      <c r="I126" s="57">
        <f t="shared" si="36"/>
        <v>2202905.46</v>
      </c>
      <c r="J126" s="57">
        <f t="shared" si="37"/>
        <v>5325.839999999851</v>
      </c>
      <c r="K126" s="58">
        <f t="shared" si="38"/>
        <v>2.4118125669171757E-3</v>
      </c>
      <c r="L126" s="58">
        <f t="shared" si="39"/>
        <v>-0.89719562438952849</v>
      </c>
      <c r="M126" s="58">
        <f t="shared" si="40"/>
        <v>-2.4118125669171757E-3</v>
      </c>
      <c r="R126" s="54"/>
      <c r="S126" s="54"/>
      <c r="T126" s="54"/>
      <c r="U126" s="54"/>
      <c r="V126" s="54"/>
    </row>
    <row r="127" spans="2:22" s="51" customFormat="1" x14ac:dyDescent="0.2">
      <c r="B127" s="51" t="s">
        <v>419</v>
      </c>
      <c r="C127" s="51" t="s">
        <v>420</v>
      </c>
      <c r="D127" s="57">
        <v>0</v>
      </c>
      <c r="E127" s="57">
        <v>4972</v>
      </c>
      <c r="F127" s="57">
        <v>0</v>
      </c>
      <c r="G127" s="57">
        <v>0</v>
      </c>
      <c r="H127" s="57">
        <v>0</v>
      </c>
      <c r="I127" s="57">
        <f t="shared" si="36"/>
        <v>0</v>
      </c>
      <c r="J127" s="57">
        <f t="shared" si="37"/>
        <v>4972</v>
      </c>
      <c r="K127" s="58">
        <f t="shared" si="38"/>
        <v>1</v>
      </c>
      <c r="L127" s="58">
        <f t="shared" si="39"/>
        <v>-1</v>
      </c>
      <c r="M127" s="58">
        <f t="shared" si="40"/>
        <v>-1</v>
      </c>
      <c r="R127" s="54"/>
      <c r="S127" s="54"/>
      <c r="T127" s="54"/>
      <c r="U127" s="54"/>
      <c r="V127" s="54"/>
    </row>
    <row r="128" spans="2:22" s="51" customFormat="1" x14ac:dyDescent="0.2">
      <c r="B128" s="51" t="s">
        <v>155</v>
      </c>
      <c r="C128" s="51" t="s">
        <v>156</v>
      </c>
      <c r="D128" s="57">
        <v>161561.45000000001</v>
      </c>
      <c r="E128" s="57">
        <v>692331.43</v>
      </c>
      <c r="F128" s="57">
        <v>45176.49999999992</v>
      </c>
      <c r="G128" s="57">
        <v>432492.86999999994</v>
      </c>
      <c r="H128" s="57">
        <v>0</v>
      </c>
      <c r="I128" s="57">
        <f t="shared" si="36"/>
        <v>432492.86999999994</v>
      </c>
      <c r="J128" s="57">
        <f t="shared" si="37"/>
        <v>259838.56000000011</v>
      </c>
      <c r="K128" s="58">
        <f t="shared" si="38"/>
        <v>0.37530949591585072</v>
      </c>
      <c r="L128" s="58">
        <f t="shared" si="39"/>
        <v>-0.93474729292587533</v>
      </c>
      <c r="M128" s="58">
        <f t="shared" si="40"/>
        <v>-0.37530949591585072</v>
      </c>
      <c r="R128" s="54"/>
      <c r="S128" s="54"/>
      <c r="T128" s="54"/>
      <c r="U128" s="54"/>
      <c r="V128" s="54"/>
    </row>
    <row r="129" spans="2:22" s="51" customFormat="1" x14ac:dyDescent="0.2">
      <c r="B129" s="51" t="s">
        <v>157</v>
      </c>
      <c r="C129" s="51" t="s">
        <v>158</v>
      </c>
      <c r="D129" s="57">
        <v>37733652.060000002</v>
      </c>
      <c r="E129" s="57">
        <v>18987313.960000001</v>
      </c>
      <c r="F129" s="57">
        <v>1350437.12</v>
      </c>
      <c r="G129" s="57">
        <v>4787405.9399999995</v>
      </c>
      <c r="H129" s="57">
        <v>842350.49999999988</v>
      </c>
      <c r="I129" s="57">
        <f t="shared" si="36"/>
        <v>5629756.4399999995</v>
      </c>
      <c r="J129" s="57">
        <f t="shared" si="37"/>
        <v>13357557.520000001</v>
      </c>
      <c r="K129" s="58">
        <f t="shared" si="38"/>
        <v>0.70349905985332961</v>
      </c>
      <c r="L129" s="58">
        <f t="shared" si="39"/>
        <v>-0.92887687416740849</v>
      </c>
      <c r="M129" s="58">
        <f t="shared" si="40"/>
        <v>-0.74786291783632575</v>
      </c>
      <c r="R129" s="54"/>
      <c r="S129" s="54"/>
      <c r="T129" s="54"/>
      <c r="U129" s="54"/>
      <c r="V129" s="54"/>
    </row>
    <row r="130" spans="2:22" s="51" customFormat="1" x14ac:dyDescent="0.2">
      <c r="B130" s="51" t="s">
        <v>165</v>
      </c>
      <c r="C130" s="51" t="s">
        <v>166</v>
      </c>
      <c r="D130" s="57">
        <v>0</v>
      </c>
      <c r="E130" s="57">
        <v>0</v>
      </c>
      <c r="F130" s="57">
        <v>0</v>
      </c>
      <c r="G130" s="57">
        <v>2500</v>
      </c>
      <c r="H130" s="57">
        <v>0</v>
      </c>
      <c r="I130" s="57">
        <f t="shared" si="36"/>
        <v>2500</v>
      </c>
      <c r="J130" s="57">
        <f t="shared" si="37"/>
        <v>-2500</v>
      </c>
      <c r="K130" s="58" t="str">
        <f t="shared" si="38"/>
        <v>NA</v>
      </c>
      <c r="L130" s="58" t="str">
        <f t="shared" si="39"/>
        <v>NA</v>
      </c>
      <c r="M130" s="58" t="str">
        <f t="shared" si="40"/>
        <v>NA</v>
      </c>
      <c r="R130" s="54"/>
      <c r="S130" s="54"/>
      <c r="T130" s="54"/>
      <c r="U130" s="54"/>
      <c r="V130" s="54"/>
    </row>
    <row r="131" spans="2:22" s="51" customFormat="1" x14ac:dyDescent="0.2">
      <c r="B131" s="51" t="s">
        <v>233</v>
      </c>
      <c r="C131" s="51" t="s">
        <v>234</v>
      </c>
      <c r="D131" s="57">
        <v>0</v>
      </c>
      <c r="E131" s="57">
        <v>1250</v>
      </c>
      <c r="F131" s="57">
        <v>0</v>
      </c>
      <c r="G131" s="57">
        <v>1225</v>
      </c>
      <c r="H131" s="57">
        <v>0</v>
      </c>
      <c r="I131" s="57">
        <f t="shared" si="36"/>
        <v>1225</v>
      </c>
      <c r="J131" s="57">
        <f t="shared" si="37"/>
        <v>25</v>
      </c>
      <c r="K131" s="58">
        <f t="shared" si="38"/>
        <v>0.02</v>
      </c>
      <c r="L131" s="58">
        <f t="shared" si="39"/>
        <v>-1</v>
      </c>
      <c r="M131" s="58">
        <f t="shared" si="40"/>
        <v>-0.02</v>
      </c>
      <c r="R131" s="54"/>
      <c r="S131" s="54"/>
      <c r="T131" s="54"/>
      <c r="U131" s="54"/>
      <c r="V131" s="54"/>
    </row>
    <row r="132" spans="2:22" s="51" customFormat="1" x14ac:dyDescent="0.2">
      <c r="B132" s="51" t="s">
        <v>171</v>
      </c>
      <c r="C132" s="51" t="s">
        <v>172</v>
      </c>
      <c r="D132" s="57">
        <v>82727</v>
      </c>
      <c r="E132" s="57">
        <v>96982</v>
      </c>
      <c r="F132" s="57">
        <v>19879.919999999998</v>
      </c>
      <c r="G132" s="57">
        <v>87544.299999999988</v>
      </c>
      <c r="H132" s="57">
        <v>6532.28</v>
      </c>
      <c r="I132" s="57">
        <f t="shared" si="36"/>
        <v>94076.579999999987</v>
      </c>
      <c r="J132" s="57">
        <f t="shared" si="37"/>
        <v>2905.4200000000128</v>
      </c>
      <c r="K132" s="58">
        <f t="shared" si="38"/>
        <v>2.9958342785259252E-2</v>
      </c>
      <c r="L132" s="58">
        <f t="shared" si="39"/>
        <v>-0.79501433255655696</v>
      </c>
      <c r="M132" s="58">
        <f t="shared" si="40"/>
        <v>-9.7313934544554781E-2</v>
      </c>
      <c r="R132" s="54"/>
      <c r="S132" s="54"/>
      <c r="T132" s="54"/>
      <c r="U132" s="54"/>
      <c r="V132" s="54"/>
    </row>
    <row r="133" spans="2:22" s="51" customFormat="1" x14ac:dyDescent="0.2">
      <c r="B133" s="51" t="s">
        <v>173</v>
      </c>
      <c r="C133" s="51" t="s">
        <v>174</v>
      </c>
      <c r="D133" s="57">
        <v>117158</v>
      </c>
      <c r="E133" s="57">
        <v>2779005</v>
      </c>
      <c r="F133" s="57">
        <v>20775.400000000001</v>
      </c>
      <c r="G133" s="57">
        <v>548831.19999999995</v>
      </c>
      <c r="H133" s="57">
        <v>11807.7</v>
      </c>
      <c r="I133" s="57">
        <f t="shared" si="36"/>
        <v>560638.89999999991</v>
      </c>
      <c r="J133" s="57">
        <f t="shared" si="37"/>
        <v>2218366.1</v>
      </c>
      <c r="K133" s="58">
        <f t="shared" si="38"/>
        <v>0.79825912511852271</v>
      </c>
      <c r="L133" s="58">
        <f t="shared" si="39"/>
        <v>-0.99252415882663048</v>
      </c>
      <c r="M133" s="58">
        <f t="shared" si="40"/>
        <v>-0.802508019956783</v>
      </c>
      <c r="R133" s="54"/>
      <c r="S133" s="54"/>
      <c r="T133" s="54"/>
      <c r="U133" s="54"/>
      <c r="V133" s="54"/>
    </row>
    <row r="134" spans="2:22" s="51" customFormat="1" x14ac:dyDescent="0.2">
      <c r="B134" s="51" t="s">
        <v>177</v>
      </c>
      <c r="C134" s="51" t="s">
        <v>178</v>
      </c>
      <c r="D134" s="57">
        <v>34000</v>
      </c>
      <c r="E134" s="57">
        <v>64000</v>
      </c>
      <c r="F134" s="57">
        <v>17.690000000000001</v>
      </c>
      <c r="G134" s="57">
        <v>3382.92</v>
      </c>
      <c r="H134" s="57">
        <v>0</v>
      </c>
      <c r="I134" s="57">
        <f t="shared" si="36"/>
        <v>3382.92</v>
      </c>
      <c r="J134" s="57">
        <f t="shared" si="37"/>
        <v>60617.08</v>
      </c>
      <c r="K134" s="58">
        <f t="shared" si="38"/>
        <v>0.94714187500000002</v>
      </c>
      <c r="L134" s="58">
        <f t="shared" si="39"/>
        <v>-0.99972359374999997</v>
      </c>
      <c r="M134" s="58">
        <f t="shared" si="40"/>
        <v>-0.94714187500000002</v>
      </c>
      <c r="R134" s="54"/>
      <c r="S134" s="54"/>
      <c r="T134" s="54"/>
      <c r="U134" s="54"/>
      <c r="V134" s="54"/>
    </row>
    <row r="135" spans="2:22" s="51" customFormat="1" x14ac:dyDescent="0.2">
      <c r="B135" s="51" t="s">
        <v>181</v>
      </c>
      <c r="C135" s="51" t="s">
        <v>182</v>
      </c>
      <c r="D135" s="57">
        <v>8000</v>
      </c>
      <c r="E135" s="57">
        <v>11422</v>
      </c>
      <c r="F135" s="57">
        <v>0</v>
      </c>
      <c r="G135" s="57">
        <v>0</v>
      </c>
      <c r="H135" s="57">
        <v>0</v>
      </c>
      <c r="I135" s="57">
        <f t="shared" si="36"/>
        <v>0</v>
      </c>
      <c r="J135" s="57">
        <f t="shared" si="37"/>
        <v>11422</v>
      </c>
      <c r="K135" s="58">
        <f t="shared" si="38"/>
        <v>1</v>
      </c>
      <c r="L135" s="58">
        <f t="shared" si="39"/>
        <v>-1</v>
      </c>
      <c r="M135" s="58">
        <f t="shared" si="40"/>
        <v>-1</v>
      </c>
      <c r="R135" s="54"/>
      <c r="S135" s="54"/>
      <c r="T135" s="54"/>
      <c r="U135" s="54"/>
      <c r="V135" s="54"/>
    </row>
    <row r="136" spans="2:22" s="51" customFormat="1" x14ac:dyDescent="0.2">
      <c r="B136" s="51" t="s">
        <v>183</v>
      </c>
      <c r="C136" s="51" t="s">
        <v>184</v>
      </c>
      <c r="D136" s="57">
        <v>470063.22</v>
      </c>
      <c r="E136" s="57">
        <v>947230.52</v>
      </c>
      <c r="F136" s="57">
        <v>152367.36000000002</v>
      </c>
      <c r="G136" s="57">
        <v>558355.43000000005</v>
      </c>
      <c r="H136" s="57">
        <v>122856.09</v>
      </c>
      <c r="I136" s="57">
        <f t="shared" si="36"/>
        <v>681211.52</v>
      </c>
      <c r="J136" s="57">
        <f t="shared" si="37"/>
        <v>266019</v>
      </c>
      <c r="K136" s="58">
        <f t="shared" si="38"/>
        <v>0.28083871284046041</v>
      </c>
      <c r="L136" s="58">
        <f t="shared" si="39"/>
        <v>-0.83914437216402193</v>
      </c>
      <c r="M136" s="58">
        <f t="shared" si="40"/>
        <v>-0.41053902063881975</v>
      </c>
      <c r="R136" s="54"/>
      <c r="S136" s="54"/>
      <c r="T136" s="54"/>
      <c r="U136" s="54"/>
      <c r="V136" s="54"/>
    </row>
    <row r="137" spans="2:22" s="51" customFormat="1" x14ac:dyDescent="0.2">
      <c r="B137" s="51" t="s">
        <v>185</v>
      </c>
      <c r="C137" s="51" t="s">
        <v>186</v>
      </c>
      <c r="D137" s="57">
        <v>5260</v>
      </c>
      <c r="E137" s="57">
        <v>9665</v>
      </c>
      <c r="F137" s="57">
        <v>0</v>
      </c>
      <c r="G137" s="57">
        <v>3261.9</v>
      </c>
      <c r="H137" s="57">
        <v>0</v>
      </c>
      <c r="I137" s="57">
        <f t="shared" si="36"/>
        <v>3261.9</v>
      </c>
      <c r="J137" s="57">
        <f t="shared" si="37"/>
        <v>6403.1</v>
      </c>
      <c r="K137" s="58">
        <f t="shared" si="38"/>
        <v>0.66250387997930682</v>
      </c>
      <c r="L137" s="58">
        <f t="shared" si="39"/>
        <v>-1</v>
      </c>
      <c r="M137" s="58">
        <f t="shared" si="40"/>
        <v>-0.66250387997930682</v>
      </c>
      <c r="R137" s="54"/>
      <c r="S137" s="54"/>
      <c r="T137" s="54"/>
      <c r="U137" s="54"/>
      <c r="V137" s="54"/>
    </row>
    <row r="138" spans="2:22" s="51" customFormat="1" x14ac:dyDescent="0.2">
      <c r="B138" s="51" t="s">
        <v>187</v>
      </c>
      <c r="C138" s="51" t="s">
        <v>188</v>
      </c>
      <c r="D138" s="57">
        <v>4741.6000000000004</v>
      </c>
      <c r="E138" s="57">
        <v>13241.6</v>
      </c>
      <c r="F138" s="57">
        <v>0</v>
      </c>
      <c r="G138" s="57">
        <v>0</v>
      </c>
      <c r="H138" s="57">
        <v>641.66999999999996</v>
      </c>
      <c r="I138" s="57">
        <f t="shared" si="36"/>
        <v>641.66999999999996</v>
      </c>
      <c r="J138" s="57">
        <f t="shared" si="37"/>
        <v>12599.93</v>
      </c>
      <c r="K138" s="58">
        <f t="shared" si="38"/>
        <v>0.95154135451909139</v>
      </c>
      <c r="L138" s="58">
        <f t="shared" si="39"/>
        <v>-1</v>
      </c>
      <c r="M138" s="58">
        <f t="shared" si="40"/>
        <v>-1</v>
      </c>
      <c r="R138" s="54"/>
      <c r="S138" s="54"/>
      <c r="T138" s="54"/>
      <c r="U138" s="54"/>
      <c r="V138" s="54"/>
    </row>
    <row r="139" spans="2:22" s="51" customFormat="1" x14ac:dyDescent="0.2">
      <c r="B139" s="51" t="s">
        <v>189</v>
      </c>
      <c r="C139" s="51" t="s">
        <v>190</v>
      </c>
      <c r="D139" s="57">
        <v>25351</v>
      </c>
      <c r="E139" s="57">
        <v>330779.59000000003</v>
      </c>
      <c r="F139" s="57">
        <v>7967.04</v>
      </c>
      <c r="G139" s="57">
        <v>85224.73000000001</v>
      </c>
      <c r="H139" s="57">
        <v>12515.17</v>
      </c>
      <c r="I139" s="57">
        <f t="shared" si="36"/>
        <v>97739.900000000009</v>
      </c>
      <c r="J139" s="57">
        <f t="shared" si="37"/>
        <v>233039.69</v>
      </c>
      <c r="K139" s="58">
        <f t="shared" si="38"/>
        <v>0.70451653319964502</v>
      </c>
      <c r="L139" s="58">
        <f t="shared" si="39"/>
        <v>-0.97591435432881457</v>
      </c>
      <c r="M139" s="58">
        <f t="shared" si="40"/>
        <v>-0.7423519087135938</v>
      </c>
      <c r="R139" s="54"/>
      <c r="S139" s="54"/>
      <c r="T139" s="54"/>
      <c r="U139" s="54"/>
      <c r="V139" s="54"/>
    </row>
    <row r="140" spans="2:22" s="51" customFormat="1" x14ac:dyDescent="0.2">
      <c r="B140" s="51" t="s">
        <v>191</v>
      </c>
      <c r="C140" s="51" t="s">
        <v>192</v>
      </c>
      <c r="D140" s="57">
        <v>88492</v>
      </c>
      <c r="E140" s="57">
        <v>226183</v>
      </c>
      <c r="F140" s="57">
        <v>11880.89</v>
      </c>
      <c r="G140" s="57">
        <v>88578.19</v>
      </c>
      <c r="H140" s="57">
        <v>58874.82</v>
      </c>
      <c r="I140" s="57">
        <f t="shared" si="36"/>
        <v>147453.01</v>
      </c>
      <c r="J140" s="57">
        <f t="shared" si="37"/>
        <v>78729.989999999991</v>
      </c>
      <c r="K140" s="58">
        <f t="shared" si="38"/>
        <v>0.34808093446457067</v>
      </c>
      <c r="L140" s="58">
        <f t="shared" si="39"/>
        <v>-0.94747222381876617</v>
      </c>
      <c r="M140" s="58">
        <f t="shared" si="40"/>
        <v>-0.60837821586945084</v>
      </c>
      <c r="R140" s="54"/>
      <c r="S140" s="54"/>
      <c r="T140" s="54"/>
      <c r="U140" s="54"/>
      <c r="V140" s="54"/>
    </row>
    <row r="141" spans="2:22" s="51" customFormat="1" x14ac:dyDescent="0.2">
      <c r="B141" s="51" t="s">
        <v>364</v>
      </c>
      <c r="C141" s="51" t="s">
        <v>365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f t="shared" si="36"/>
        <v>0</v>
      </c>
      <c r="J141" s="57">
        <f t="shared" si="37"/>
        <v>0</v>
      </c>
      <c r="K141" s="58" t="str">
        <f t="shared" si="38"/>
        <v>NA</v>
      </c>
      <c r="L141" s="58" t="str">
        <f t="shared" si="39"/>
        <v>NA</v>
      </c>
      <c r="M141" s="58" t="str">
        <f t="shared" si="40"/>
        <v>NA</v>
      </c>
      <c r="R141" s="54"/>
      <c r="S141" s="54"/>
      <c r="T141" s="54"/>
      <c r="U141" s="54"/>
      <c r="V141" s="54"/>
    </row>
    <row r="142" spans="2:22" s="51" customFormat="1" x14ac:dyDescent="0.2">
      <c r="B142" s="51" t="s">
        <v>195</v>
      </c>
      <c r="C142" s="51" t="s">
        <v>196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f t="shared" si="36"/>
        <v>0</v>
      </c>
      <c r="J142" s="57">
        <f t="shared" si="37"/>
        <v>0</v>
      </c>
      <c r="K142" s="58" t="str">
        <f t="shared" si="38"/>
        <v>NA</v>
      </c>
      <c r="L142" s="58" t="str">
        <f t="shared" si="39"/>
        <v>NA</v>
      </c>
      <c r="M142" s="58" t="str">
        <f t="shared" si="40"/>
        <v>NA</v>
      </c>
      <c r="R142" s="54"/>
      <c r="S142" s="54"/>
      <c r="T142" s="54"/>
      <c r="U142" s="54"/>
      <c r="V142" s="54"/>
    </row>
    <row r="143" spans="2:22" s="51" customFormat="1" x14ac:dyDescent="0.2">
      <c r="B143" s="51" t="s">
        <v>197</v>
      </c>
      <c r="C143" s="51" t="s">
        <v>198</v>
      </c>
      <c r="D143" s="57">
        <v>93116</v>
      </c>
      <c r="E143" s="57">
        <v>138598</v>
      </c>
      <c r="F143" s="57">
        <v>14821.76</v>
      </c>
      <c r="G143" s="57">
        <v>28510.480000000003</v>
      </c>
      <c r="H143" s="57">
        <v>25564.129999999997</v>
      </c>
      <c r="I143" s="57">
        <f t="shared" si="36"/>
        <v>54074.61</v>
      </c>
      <c r="J143" s="57">
        <f t="shared" si="37"/>
        <v>84523.39</v>
      </c>
      <c r="K143" s="58">
        <f t="shared" si="38"/>
        <v>0.60984566876866908</v>
      </c>
      <c r="L143" s="58">
        <f t="shared" si="39"/>
        <v>-0.89305935150579374</v>
      </c>
      <c r="M143" s="58">
        <f t="shared" si="40"/>
        <v>-0.79429371275198768</v>
      </c>
      <c r="R143" s="54"/>
      <c r="S143" s="54"/>
      <c r="T143" s="54"/>
      <c r="U143" s="54"/>
      <c r="V143" s="54"/>
    </row>
    <row r="144" spans="2:22" s="51" customFormat="1" x14ac:dyDescent="0.2">
      <c r="B144" s="51" t="s">
        <v>199</v>
      </c>
      <c r="C144" s="51" t="s">
        <v>200</v>
      </c>
      <c r="D144" s="57">
        <v>0</v>
      </c>
      <c r="E144" s="57">
        <v>4500</v>
      </c>
      <c r="F144" s="57">
        <v>0</v>
      </c>
      <c r="G144" s="57">
        <v>0</v>
      </c>
      <c r="H144" s="57">
        <v>0</v>
      </c>
      <c r="I144" s="57">
        <f t="shared" si="36"/>
        <v>0</v>
      </c>
      <c r="J144" s="57">
        <f t="shared" si="37"/>
        <v>4500</v>
      </c>
      <c r="K144" s="58">
        <f t="shared" si="38"/>
        <v>1</v>
      </c>
      <c r="L144" s="58">
        <f t="shared" si="39"/>
        <v>-1</v>
      </c>
      <c r="M144" s="58">
        <f t="shared" si="40"/>
        <v>-1</v>
      </c>
      <c r="R144" s="54"/>
      <c r="S144" s="54"/>
      <c r="T144" s="54"/>
      <c r="U144" s="54"/>
      <c r="V144" s="54"/>
    </row>
    <row r="145" spans="1:22" s="51" customFormat="1" x14ac:dyDescent="0.2">
      <c r="B145" s="51" t="s">
        <v>203</v>
      </c>
      <c r="C145" s="51" t="s">
        <v>204</v>
      </c>
      <c r="D145" s="57">
        <v>0</v>
      </c>
      <c r="E145" s="57">
        <v>67977.98000000001</v>
      </c>
      <c r="F145" s="57">
        <v>2700</v>
      </c>
      <c r="G145" s="57">
        <v>49200</v>
      </c>
      <c r="H145" s="57">
        <v>0</v>
      </c>
      <c r="I145" s="57">
        <f t="shared" si="36"/>
        <v>49200</v>
      </c>
      <c r="J145" s="57">
        <f t="shared" si="37"/>
        <v>18777.98000000001</v>
      </c>
      <c r="K145" s="58">
        <f t="shared" si="38"/>
        <v>0.27623621649245839</v>
      </c>
      <c r="L145" s="58">
        <f t="shared" si="39"/>
        <v>-0.96028125578312273</v>
      </c>
      <c r="M145" s="58">
        <f t="shared" si="40"/>
        <v>-0.27623621649245839</v>
      </c>
      <c r="R145" s="54"/>
      <c r="S145" s="54"/>
      <c r="T145" s="54"/>
      <c r="U145" s="54"/>
      <c r="V145" s="54"/>
    </row>
    <row r="146" spans="1:22" s="51" customFormat="1" x14ac:dyDescent="0.2">
      <c r="B146" s="51" t="s">
        <v>205</v>
      </c>
      <c r="C146" s="51" t="s">
        <v>206</v>
      </c>
      <c r="D146" s="57">
        <v>0</v>
      </c>
      <c r="E146" s="57">
        <v>100000</v>
      </c>
      <c r="F146" s="57">
        <v>0</v>
      </c>
      <c r="G146" s="57">
        <v>0</v>
      </c>
      <c r="H146" s="57">
        <v>0</v>
      </c>
      <c r="I146" s="57">
        <f t="shared" si="36"/>
        <v>0</v>
      </c>
      <c r="J146" s="57">
        <f t="shared" si="37"/>
        <v>100000</v>
      </c>
      <c r="K146" s="58">
        <f t="shared" si="38"/>
        <v>1</v>
      </c>
      <c r="L146" s="58">
        <f t="shared" si="39"/>
        <v>-1</v>
      </c>
      <c r="M146" s="58">
        <f t="shared" si="40"/>
        <v>-1</v>
      </c>
      <c r="R146" s="54"/>
      <c r="S146" s="54"/>
      <c r="T146" s="54"/>
      <c r="U146" s="54"/>
      <c r="V146" s="54"/>
    </row>
    <row r="147" spans="1:22" s="51" customFormat="1" x14ac:dyDescent="0.2">
      <c r="B147" s="51" t="s">
        <v>207</v>
      </c>
      <c r="C147" s="51" t="s">
        <v>208</v>
      </c>
      <c r="D147" s="57">
        <v>12027</v>
      </c>
      <c r="E147" s="57">
        <v>33441.660000000003</v>
      </c>
      <c r="F147" s="57">
        <v>260</v>
      </c>
      <c r="G147" s="57">
        <v>6135.66</v>
      </c>
      <c r="H147" s="57">
        <v>1043.5</v>
      </c>
      <c r="I147" s="57">
        <f t="shared" si="36"/>
        <v>7179.16</v>
      </c>
      <c r="J147" s="57">
        <f t="shared" si="37"/>
        <v>26262.500000000004</v>
      </c>
      <c r="K147" s="58">
        <f t="shared" si="38"/>
        <v>0.785322857776797</v>
      </c>
      <c r="L147" s="58">
        <f t="shared" si="39"/>
        <v>-0.99222526632948249</v>
      </c>
      <c r="M147" s="58">
        <f t="shared" si="40"/>
        <v>-0.81652645233520105</v>
      </c>
      <c r="R147" s="54"/>
      <c r="S147" s="54"/>
      <c r="T147" s="54"/>
      <c r="U147" s="54"/>
      <c r="V147" s="54"/>
    </row>
    <row r="148" spans="1:22" s="51" customFormat="1" x14ac:dyDescent="0.2">
      <c r="B148" s="51" t="s">
        <v>209</v>
      </c>
      <c r="C148" s="51" t="s">
        <v>210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f t="shared" si="36"/>
        <v>0</v>
      </c>
      <c r="J148" s="57">
        <f t="shared" si="37"/>
        <v>0</v>
      </c>
      <c r="K148" s="58" t="str">
        <f t="shared" si="38"/>
        <v>NA</v>
      </c>
      <c r="L148" s="58" t="str">
        <f t="shared" si="39"/>
        <v>NA</v>
      </c>
      <c r="M148" s="58" t="str">
        <f t="shared" si="40"/>
        <v>NA</v>
      </c>
      <c r="R148" s="54"/>
      <c r="S148" s="54"/>
      <c r="T148" s="54"/>
      <c r="U148" s="54"/>
      <c r="V148" s="54"/>
    </row>
    <row r="149" spans="1:22" s="51" customFormat="1" x14ac:dyDescent="0.2">
      <c r="A149" s="64" t="s">
        <v>239</v>
      </c>
      <c r="B149" s="64"/>
      <c r="C149" s="64"/>
      <c r="D149" s="65">
        <v>46476820.240000002</v>
      </c>
      <c r="E149" s="65">
        <v>48490488.469999991</v>
      </c>
      <c r="F149" s="65">
        <v>3323436.4399999995</v>
      </c>
      <c r="G149" s="65">
        <v>22503894.460000001</v>
      </c>
      <c r="H149" s="65">
        <v>1082185.8599999999</v>
      </c>
      <c r="I149" s="65">
        <f t="shared" si="36"/>
        <v>23586080.32</v>
      </c>
      <c r="J149" s="65">
        <f t="shared" si="37"/>
        <v>24904408.149999991</v>
      </c>
      <c r="K149" s="66">
        <f t="shared" si="38"/>
        <v>0.51359367446685567</v>
      </c>
      <c r="L149" s="66">
        <f t="shared" si="39"/>
        <v>-0.93146209607568431</v>
      </c>
      <c r="M149" s="66">
        <f t="shared" si="40"/>
        <v>-0.53591116175448161</v>
      </c>
      <c r="R149" s="54"/>
      <c r="S149" s="54"/>
      <c r="T149" s="54"/>
      <c r="U149" s="54"/>
      <c r="V149" s="54"/>
    </row>
    <row r="150" spans="1:22" s="51" customFormat="1" x14ac:dyDescent="0.2">
      <c r="A150" s="51" t="s">
        <v>240</v>
      </c>
      <c r="B150" s="51" t="s">
        <v>100</v>
      </c>
      <c r="C150" s="51" t="s">
        <v>101</v>
      </c>
      <c r="D150" s="57">
        <v>184284</v>
      </c>
      <c r="E150" s="57">
        <v>0</v>
      </c>
      <c r="F150" s="57">
        <v>4263.8</v>
      </c>
      <c r="G150" s="57">
        <v>4263.8</v>
      </c>
      <c r="H150" s="57">
        <v>0</v>
      </c>
      <c r="I150" s="57">
        <f t="shared" si="36"/>
        <v>4263.8</v>
      </c>
      <c r="J150" s="57">
        <f t="shared" si="37"/>
        <v>-4263.8</v>
      </c>
      <c r="K150" s="58" t="str">
        <f t="shared" si="38"/>
        <v>NA</v>
      </c>
      <c r="L150" s="58" t="str">
        <f t="shared" si="39"/>
        <v>NA</v>
      </c>
      <c r="M150" s="58" t="str">
        <f t="shared" si="40"/>
        <v>NA</v>
      </c>
      <c r="R150" s="54"/>
      <c r="S150" s="54"/>
      <c r="T150" s="54"/>
      <c r="U150" s="54"/>
      <c r="V150" s="54"/>
    </row>
    <row r="151" spans="1:22" s="51" customFormat="1" x14ac:dyDescent="0.2">
      <c r="B151" s="51" t="s">
        <v>102</v>
      </c>
      <c r="C151" s="51" t="s">
        <v>103</v>
      </c>
      <c r="D151" s="57">
        <v>0</v>
      </c>
      <c r="E151" s="57">
        <v>540.30999999999995</v>
      </c>
      <c r="F151" s="57">
        <v>810</v>
      </c>
      <c r="G151" s="57">
        <v>3690</v>
      </c>
      <c r="H151" s="57">
        <v>0</v>
      </c>
      <c r="I151" s="57">
        <f t="shared" si="36"/>
        <v>3690</v>
      </c>
      <c r="J151" s="57">
        <f t="shared" si="37"/>
        <v>-3149.69</v>
      </c>
      <c r="K151" s="58">
        <f t="shared" si="38"/>
        <v>-5.8294127445355448</v>
      </c>
      <c r="L151" s="58">
        <f t="shared" si="39"/>
        <v>0.49913938294682697</v>
      </c>
      <c r="M151" s="58">
        <f t="shared" si="40"/>
        <v>5.8294127445355448</v>
      </c>
      <c r="R151" s="54"/>
      <c r="S151" s="54"/>
      <c r="T151" s="54"/>
      <c r="U151" s="54"/>
      <c r="V151" s="54"/>
    </row>
    <row r="152" spans="1:22" s="51" customFormat="1" x14ac:dyDescent="0.2">
      <c r="B152" s="51" t="s">
        <v>104</v>
      </c>
      <c r="C152" s="51" t="s">
        <v>103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f t="shared" si="36"/>
        <v>0</v>
      </c>
      <c r="J152" s="57">
        <f t="shared" si="37"/>
        <v>0</v>
      </c>
      <c r="K152" s="58" t="str">
        <f t="shared" si="38"/>
        <v>NA</v>
      </c>
      <c r="L152" s="58" t="str">
        <f t="shared" si="39"/>
        <v>NA</v>
      </c>
      <c r="M152" s="58" t="str">
        <f t="shared" si="40"/>
        <v>NA</v>
      </c>
      <c r="R152" s="54"/>
      <c r="S152" s="54"/>
      <c r="T152" s="54"/>
      <c r="U152" s="54"/>
      <c r="V152" s="54"/>
    </row>
    <row r="153" spans="1:22" s="51" customFormat="1" x14ac:dyDescent="0.2">
      <c r="B153" s="51" t="s">
        <v>105</v>
      </c>
      <c r="C153" s="51" t="s">
        <v>106</v>
      </c>
      <c r="D153" s="57">
        <v>0</v>
      </c>
      <c r="E153" s="57">
        <v>2000</v>
      </c>
      <c r="F153" s="57">
        <v>0</v>
      </c>
      <c r="G153" s="57">
        <v>1115.58</v>
      </c>
      <c r="H153" s="57">
        <v>0</v>
      </c>
      <c r="I153" s="57">
        <f t="shared" si="36"/>
        <v>1115.58</v>
      </c>
      <c r="J153" s="57">
        <f t="shared" si="37"/>
        <v>884.42000000000007</v>
      </c>
      <c r="K153" s="58">
        <f t="shared" si="38"/>
        <v>0.44221000000000005</v>
      </c>
      <c r="L153" s="58">
        <f t="shared" si="39"/>
        <v>-1</v>
      </c>
      <c r="M153" s="58">
        <f t="shared" si="40"/>
        <v>-0.44221000000000005</v>
      </c>
      <c r="R153" s="54"/>
      <c r="S153" s="54"/>
      <c r="T153" s="54"/>
      <c r="U153" s="54"/>
      <c r="V153" s="54"/>
    </row>
    <row r="154" spans="1:22" s="51" customFormat="1" x14ac:dyDescent="0.2">
      <c r="B154" s="51" t="s">
        <v>107</v>
      </c>
      <c r="C154" s="51" t="s">
        <v>108</v>
      </c>
      <c r="D154" s="57">
        <v>0</v>
      </c>
      <c r="E154" s="57">
        <v>7750</v>
      </c>
      <c r="F154" s="57">
        <v>0</v>
      </c>
      <c r="G154" s="57">
        <v>17868.509999999998</v>
      </c>
      <c r="H154" s="57">
        <v>0</v>
      </c>
      <c r="I154" s="57">
        <f t="shared" si="36"/>
        <v>17868.509999999998</v>
      </c>
      <c r="J154" s="57">
        <f t="shared" si="37"/>
        <v>-10118.509999999998</v>
      </c>
      <c r="K154" s="58">
        <f t="shared" si="38"/>
        <v>-1.3056141935483869</v>
      </c>
      <c r="L154" s="58">
        <f t="shared" si="39"/>
        <v>-1</v>
      </c>
      <c r="M154" s="58">
        <f t="shared" si="40"/>
        <v>1.3056141935483869</v>
      </c>
      <c r="R154" s="54"/>
      <c r="S154" s="54"/>
      <c r="T154" s="54"/>
      <c r="U154" s="54"/>
      <c r="V154" s="54"/>
    </row>
    <row r="155" spans="1:22" s="51" customFormat="1" x14ac:dyDescent="0.2">
      <c r="B155" s="51" t="s">
        <v>115</v>
      </c>
      <c r="C155" s="51" t="s">
        <v>116</v>
      </c>
      <c r="D155" s="57"/>
      <c r="E155" s="57"/>
      <c r="F155" s="57">
        <v>0</v>
      </c>
      <c r="G155" s="57">
        <v>0</v>
      </c>
      <c r="H155" s="57">
        <v>0</v>
      </c>
      <c r="I155" s="57">
        <f t="shared" si="36"/>
        <v>0</v>
      </c>
      <c r="J155" s="57">
        <f t="shared" si="37"/>
        <v>0</v>
      </c>
      <c r="K155" s="58" t="str">
        <f t="shared" si="38"/>
        <v>NA</v>
      </c>
      <c r="L155" s="58" t="str">
        <f t="shared" si="39"/>
        <v>NA</v>
      </c>
      <c r="M155" s="58" t="str">
        <f t="shared" si="40"/>
        <v>NA</v>
      </c>
      <c r="R155" s="54"/>
      <c r="S155" s="54"/>
      <c r="T155" s="54"/>
      <c r="U155" s="54"/>
      <c r="V155" s="54"/>
    </row>
    <row r="156" spans="1:22" s="51" customFormat="1" x14ac:dyDescent="0.2">
      <c r="B156" s="51" t="s">
        <v>117</v>
      </c>
      <c r="C156" s="51" t="s">
        <v>118</v>
      </c>
      <c r="D156" s="57">
        <v>50001</v>
      </c>
      <c r="E156" s="57">
        <v>83871</v>
      </c>
      <c r="F156" s="57">
        <v>4503.1400000000003</v>
      </c>
      <c r="G156" s="57">
        <v>82066.83</v>
      </c>
      <c r="H156" s="57">
        <v>0</v>
      </c>
      <c r="I156" s="57">
        <f t="shared" si="36"/>
        <v>82066.83</v>
      </c>
      <c r="J156" s="57">
        <f t="shared" si="37"/>
        <v>1804.1699999999983</v>
      </c>
      <c r="K156" s="58">
        <f t="shared" si="38"/>
        <v>2.1511249418750204E-2</v>
      </c>
      <c r="L156" s="58">
        <f t="shared" si="39"/>
        <v>-0.94630873603510157</v>
      </c>
      <c r="M156" s="58">
        <f t="shared" si="40"/>
        <v>-2.1511249418750204E-2</v>
      </c>
      <c r="R156" s="54"/>
      <c r="S156" s="54"/>
      <c r="T156" s="54"/>
      <c r="U156" s="54"/>
      <c r="V156" s="54"/>
    </row>
    <row r="157" spans="1:22" s="51" customFormat="1" x14ac:dyDescent="0.2">
      <c r="B157" s="51" t="s">
        <v>223</v>
      </c>
      <c r="C157" s="51" t="s">
        <v>224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f t="shared" si="36"/>
        <v>0</v>
      </c>
      <c r="J157" s="57">
        <f t="shared" si="37"/>
        <v>0</v>
      </c>
      <c r="K157" s="58" t="str">
        <f t="shared" si="38"/>
        <v>NA</v>
      </c>
      <c r="L157" s="58" t="str">
        <f t="shared" si="39"/>
        <v>NA</v>
      </c>
      <c r="M157" s="58" t="str">
        <f t="shared" si="40"/>
        <v>NA</v>
      </c>
      <c r="R157" s="54"/>
      <c r="S157" s="54"/>
      <c r="T157" s="54"/>
      <c r="U157" s="54"/>
      <c r="V157" s="54"/>
    </row>
    <row r="158" spans="1:22" s="51" customFormat="1" x14ac:dyDescent="0.2">
      <c r="B158" s="51" t="s">
        <v>131</v>
      </c>
      <c r="C158" s="51" t="s">
        <v>132</v>
      </c>
      <c r="D158" s="57">
        <v>330602.5</v>
      </c>
      <c r="E158" s="57">
        <v>344589.5</v>
      </c>
      <c r="F158" s="57">
        <v>28325.32</v>
      </c>
      <c r="G158" s="57">
        <v>339122.82</v>
      </c>
      <c r="H158" s="57">
        <v>0</v>
      </c>
      <c r="I158" s="57">
        <f t="shared" si="36"/>
        <v>339122.82</v>
      </c>
      <c r="J158" s="57">
        <f t="shared" si="37"/>
        <v>5466.679999999993</v>
      </c>
      <c r="K158" s="58">
        <f t="shared" si="38"/>
        <v>1.586432552355772E-2</v>
      </c>
      <c r="L158" s="58">
        <f t="shared" si="39"/>
        <v>-0.91779981688356727</v>
      </c>
      <c r="M158" s="58">
        <f t="shared" si="40"/>
        <v>-1.586432552355772E-2</v>
      </c>
      <c r="R158" s="54"/>
      <c r="S158" s="54"/>
      <c r="T158" s="54"/>
      <c r="U158" s="54"/>
      <c r="V158" s="54"/>
    </row>
    <row r="159" spans="1:22" s="51" customFormat="1" x14ac:dyDescent="0.2">
      <c r="B159" s="51" t="s">
        <v>133</v>
      </c>
      <c r="C159" s="51" t="s">
        <v>134</v>
      </c>
      <c r="D159" s="57">
        <v>0</v>
      </c>
      <c r="E159" s="57">
        <v>95267</v>
      </c>
      <c r="F159" s="57">
        <v>-69493.87</v>
      </c>
      <c r="G159" s="57">
        <v>141821.07</v>
      </c>
      <c r="H159" s="57">
        <v>0</v>
      </c>
      <c r="I159" s="57">
        <f t="shared" si="36"/>
        <v>141821.07</v>
      </c>
      <c r="J159" s="57">
        <f t="shared" si="37"/>
        <v>-46554.070000000007</v>
      </c>
      <c r="K159" s="58">
        <f t="shared" si="38"/>
        <v>-0.48866942382986772</v>
      </c>
      <c r="L159" s="58">
        <f t="shared" si="39"/>
        <v>-1.7294642426023701</v>
      </c>
      <c r="M159" s="58">
        <f t="shared" si="40"/>
        <v>0.48866942382986772</v>
      </c>
      <c r="R159" s="54"/>
      <c r="S159" s="54"/>
      <c r="T159" s="54"/>
      <c r="U159" s="54"/>
      <c r="V159" s="54"/>
    </row>
    <row r="160" spans="1:22" s="51" customFormat="1" x14ac:dyDescent="0.2">
      <c r="B160" s="51" t="s">
        <v>135</v>
      </c>
      <c r="C160" s="51" t="s">
        <v>136</v>
      </c>
      <c r="D160" s="57">
        <v>0</v>
      </c>
      <c r="E160" s="57">
        <v>950181.07000000007</v>
      </c>
      <c r="F160" s="57">
        <v>0</v>
      </c>
      <c r="G160" s="57">
        <v>0</v>
      </c>
      <c r="H160" s="57">
        <v>0</v>
      </c>
      <c r="I160" s="57">
        <f t="shared" si="36"/>
        <v>0</v>
      </c>
      <c r="J160" s="57">
        <f t="shared" si="37"/>
        <v>950181.07000000007</v>
      </c>
      <c r="K160" s="58">
        <f t="shared" si="38"/>
        <v>1</v>
      </c>
      <c r="L160" s="58">
        <f t="shared" si="39"/>
        <v>-1</v>
      </c>
      <c r="M160" s="58">
        <f t="shared" si="40"/>
        <v>-1</v>
      </c>
      <c r="R160" s="54"/>
      <c r="S160" s="54"/>
      <c r="T160" s="54"/>
      <c r="U160" s="54"/>
      <c r="V160" s="54"/>
    </row>
    <row r="161" spans="2:22" s="51" customFormat="1" x14ac:dyDescent="0.2">
      <c r="B161" s="51" t="s">
        <v>137</v>
      </c>
      <c r="C161" s="51" t="s">
        <v>138</v>
      </c>
      <c r="D161" s="57">
        <v>0</v>
      </c>
      <c r="E161" s="57">
        <v>0</v>
      </c>
      <c r="F161" s="57">
        <v>0</v>
      </c>
      <c r="G161" s="57">
        <v>4099.0200000000004</v>
      </c>
      <c r="H161" s="57">
        <v>0</v>
      </c>
      <c r="I161" s="57">
        <f t="shared" si="36"/>
        <v>4099.0200000000004</v>
      </c>
      <c r="J161" s="57">
        <f t="shared" si="37"/>
        <v>-4099.0200000000004</v>
      </c>
      <c r="K161" s="58" t="str">
        <f t="shared" si="38"/>
        <v>NA</v>
      </c>
      <c r="L161" s="58" t="str">
        <f t="shared" si="39"/>
        <v>NA</v>
      </c>
      <c r="M161" s="58" t="str">
        <f t="shared" si="40"/>
        <v>NA</v>
      </c>
      <c r="R161" s="54"/>
      <c r="S161" s="54"/>
      <c r="T161" s="54"/>
      <c r="U161" s="54"/>
      <c r="V161" s="54"/>
    </row>
    <row r="162" spans="2:22" s="51" customFormat="1" x14ac:dyDescent="0.2">
      <c r="B162" s="51" t="s">
        <v>139</v>
      </c>
      <c r="C162" s="51" t="s">
        <v>140</v>
      </c>
      <c r="D162" s="57">
        <v>0</v>
      </c>
      <c r="E162" s="57">
        <v>1689</v>
      </c>
      <c r="F162" s="57">
        <v>0</v>
      </c>
      <c r="G162" s="57">
        <v>0</v>
      </c>
      <c r="H162" s="57">
        <v>0</v>
      </c>
      <c r="I162" s="57">
        <f t="shared" si="36"/>
        <v>0</v>
      </c>
      <c r="J162" s="57">
        <f t="shared" si="37"/>
        <v>1689</v>
      </c>
      <c r="K162" s="58">
        <f t="shared" si="38"/>
        <v>1</v>
      </c>
      <c r="L162" s="58">
        <f t="shared" si="39"/>
        <v>-1</v>
      </c>
      <c r="M162" s="58">
        <f t="shared" si="40"/>
        <v>-1</v>
      </c>
      <c r="R162" s="54"/>
      <c r="S162" s="54"/>
      <c r="T162" s="54"/>
      <c r="U162" s="54"/>
      <c r="V162" s="54"/>
    </row>
    <row r="163" spans="2:22" s="51" customFormat="1" x14ac:dyDescent="0.2">
      <c r="B163" s="51" t="s">
        <v>141</v>
      </c>
      <c r="C163" s="51" t="s">
        <v>142</v>
      </c>
      <c r="D163" s="57">
        <v>68040</v>
      </c>
      <c r="E163" s="57">
        <v>79380</v>
      </c>
      <c r="F163" s="57">
        <v>2052.5</v>
      </c>
      <c r="G163" s="57">
        <v>37232.04</v>
      </c>
      <c r="H163" s="57">
        <v>0</v>
      </c>
      <c r="I163" s="57">
        <f t="shared" si="36"/>
        <v>37232.04</v>
      </c>
      <c r="J163" s="57">
        <f t="shared" si="37"/>
        <v>42147.96</v>
      </c>
      <c r="K163" s="58">
        <f t="shared" si="38"/>
        <v>0.5309644746787604</v>
      </c>
      <c r="L163" s="58">
        <f t="shared" si="39"/>
        <v>-0.97414336104812294</v>
      </c>
      <c r="M163" s="58">
        <f t="shared" si="40"/>
        <v>-0.5309644746787604</v>
      </c>
      <c r="R163" s="54"/>
      <c r="S163" s="54"/>
      <c r="T163" s="54"/>
      <c r="U163" s="54"/>
      <c r="V163" s="54"/>
    </row>
    <row r="164" spans="2:22" s="51" customFormat="1" x14ac:dyDescent="0.2">
      <c r="B164" s="51" t="s">
        <v>143</v>
      </c>
      <c r="C164" s="51" t="s">
        <v>144</v>
      </c>
      <c r="D164" s="57">
        <v>111909.77</v>
      </c>
      <c r="E164" s="57">
        <v>76900.11</v>
      </c>
      <c r="F164" s="57">
        <v>2295.12</v>
      </c>
      <c r="G164" s="57">
        <v>76579.87</v>
      </c>
      <c r="H164" s="57">
        <v>0</v>
      </c>
      <c r="I164" s="57">
        <f t="shared" si="36"/>
        <v>76579.87</v>
      </c>
      <c r="J164" s="57">
        <f t="shared" si="37"/>
        <v>320.24000000000524</v>
      </c>
      <c r="K164" s="58">
        <f t="shared" si="38"/>
        <v>4.1643633539666623E-3</v>
      </c>
      <c r="L164" s="58">
        <f t="shared" si="39"/>
        <v>-0.9701545290377348</v>
      </c>
      <c r="M164" s="58">
        <f t="shared" si="40"/>
        <v>-4.1643633539666623E-3</v>
      </c>
      <c r="R164" s="54"/>
      <c r="S164" s="54"/>
      <c r="T164" s="54"/>
      <c r="U164" s="54"/>
      <c r="V164" s="54"/>
    </row>
    <row r="165" spans="2:22" s="51" customFormat="1" x14ac:dyDescent="0.2">
      <c r="B165" s="51" t="s">
        <v>155</v>
      </c>
      <c r="C165" s="51" t="s">
        <v>156</v>
      </c>
      <c r="D165" s="57">
        <v>14719.179999999998</v>
      </c>
      <c r="E165" s="57">
        <v>52827.909999999989</v>
      </c>
      <c r="F165" s="57">
        <v>-710.81</v>
      </c>
      <c r="G165" s="57">
        <v>27517.79</v>
      </c>
      <c r="H165" s="57">
        <v>0</v>
      </c>
      <c r="I165" s="57">
        <f t="shared" si="36"/>
        <v>27517.79</v>
      </c>
      <c r="J165" s="57">
        <f t="shared" si="37"/>
        <v>25310.119999999988</v>
      </c>
      <c r="K165" s="58">
        <f t="shared" si="38"/>
        <v>0.47910507911443012</v>
      </c>
      <c r="L165" s="58">
        <f t="shared" si="39"/>
        <v>-1.0134551982086741</v>
      </c>
      <c r="M165" s="58">
        <f t="shared" si="40"/>
        <v>-0.47910507911443012</v>
      </c>
      <c r="R165" s="54"/>
      <c r="S165" s="54"/>
      <c r="T165" s="54"/>
      <c r="U165" s="54"/>
      <c r="V165" s="54"/>
    </row>
    <row r="166" spans="2:22" s="51" customFormat="1" x14ac:dyDescent="0.2">
      <c r="B166" s="51" t="s">
        <v>157</v>
      </c>
      <c r="C166" s="51" t="s">
        <v>158</v>
      </c>
      <c r="D166" s="57">
        <v>27175748.170000002</v>
      </c>
      <c r="E166" s="57">
        <v>1057811.0899999999</v>
      </c>
      <c r="F166" s="57">
        <v>0</v>
      </c>
      <c r="G166" s="57">
        <v>27522.95</v>
      </c>
      <c r="H166" s="57">
        <v>0</v>
      </c>
      <c r="I166" s="57">
        <f t="shared" si="36"/>
        <v>27522.95</v>
      </c>
      <c r="J166" s="57">
        <f t="shared" si="37"/>
        <v>1030288.1399999999</v>
      </c>
      <c r="K166" s="58">
        <f t="shared" si="38"/>
        <v>0.97398122381190011</v>
      </c>
      <c r="L166" s="58">
        <f t="shared" si="39"/>
        <v>-1</v>
      </c>
      <c r="M166" s="58">
        <f t="shared" si="40"/>
        <v>-0.97398122381190011</v>
      </c>
      <c r="R166" s="54"/>
      <c r="S166" s="54"/>
      <c r="T166" s="54"/>
      <c r="U166" s="54"/>
      <c r="V166" s="54"/>
    </row>
    <row r="167" spans="2:22" s="51" customFormat="1" x14ac:dyDescent="0.2">
      <c r="B167" s="51" t="s">
        <v>312</v>
      </c>
      <c r="C167" s="51" t="s">
        <v>313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f t="shared" si="36"/>
        <v>0</v>
      </c>
      <c r="J167" s="57">
        <f t="shared" si="37"/>
        <v>0</v>
      </c>
      <c r="K167" s="58" t="str">
        <f t="shared" si="38"/>
        <v>NA</v>
      </c>
      <c r="L167" s="58" t="str">
        <f t="shared" si="39"/>
        <v>NA</v>
      </c>
      <c r="M167" s="58" t="str">
        <f t="shared" si="40"/>
        <v>NA</v>
      </c>
      <c r="R167" s="54"/>
      <c r="S167" s="54"/>
      <c r="T167" s="54"/>
      <c r="U167" s="54"/>
      <c r="V167" s="54"/>
    </row>
    <row r="168" spans="2:22" s="51" customFormat="1" x14ac:dyDescent="0.2">
      <c r="B168" s="51" t="s">
        <v>243</v>
      </c>
      <c r="C168" s="51" t="s">
        <v>244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f t="shared" si="36"/>
        <v>0</v>
      </c>
      <c r="J168" s="57">
        <f t="shared" si="37"/>
        <v>0</v>
      </c>
      <c r="K168" s="58" t="str">
        <f t="shared" si="38"/>
        <v>NA</v>
      </c>
      <c r="L168" s="58" t="str">
        <f t="shared" si="39"/>
        <v>NA</v>
      </c>
      <c r="M168" s="58" t="str">
        <f t="shared" si="40"/>
        <v>NA</v>
      </c>
      <c r="R168" s="54"/>
      <c r="S168" s="54"/>
      <c r="T168" s="54"/>
      <c r="U168" s="54"/>
      <c r="V168" s="54"/>
    </row>
    <row r="169" spans="2:22" s="51" customFormat="1" x14ac:dyDescent="0.2">
      <c r="B169" s="51" t="s">
        <v>163</v>
      </c>
      <c r="C169" s="51" t="s">
        <v>164</v>
      </c>
      <c r="D169" s="57">
        <v>60000</v>
      </c>
      <c r="E169" s="57">
        <v>47000</v>
      </c>
      <c r="F169" s="57">
        <v>0</v>
      </c>
      <c r="G169" s="57">
        <v>29475</v>
      </c>
      <c r="H169" s="57">
        <v>0</v>
      </c>
      <c r="I169" s="57">
        <f t="shared" si="36"/>
        <v>29475</v>
      </c>
      <c r="J169" s="57">
        <f t="shared" si="37"/>
        <v>17525</v>
      </c>
      <c r="K169" s="58">
        <f t="shared" si="38"/>
        <v>0.37287234042553191</v>
      </c>
      <c r="L169" s="58">
        <f t="shared" si="39"/>
        <v>-1</v>
      </c>
      <c r="M169" s="58">
        <f t="shared" si="40"/>
        <v>-0.37287234042553191</v>
      </c>
      <c r="R169" s="54"/>
      <c r="S169" s="54"/>
      <c r="T169" s="54"/>
      <c r="U169" s="54"/>
      <c r="V169" s="54"/>
    </row>
    <row r="170" spans="2:22" s="51" customFormat="1" x14ac:dyDescent="0.2">
      <c r="B170" s="51" t="s">
        <v>165</v>
      </c>
      <c r="C170" s="51" t="s">
        <v>166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f t="shared" si="36"/>
        <v>0</v>
      </c>
      <c r="J170" s="57">
        <f t="shared" si="37"/>
        <v>0</v>
      </c>
      <c r="K170" s="58" t="str">
        <f t="shared" si="38"/>
        <v>NA</v>
      </c>
      <c r="L170" s="58" t="str">
        <f t="shared" si="39"/>
        <v>NA</v>
      </c>
      <c r="M170" s="58" t="str">
        <f t="shared" si="40"/>
        <v>NA</v>
      </c>
      <c r="R170" s="54"/>
      <c r="S170" s="54"/>
      <c r="T170" s="54"/>
      <c r="U170" s="54"/>
      <c r="V170" s="54"/>
    </row>
    <row r="171" spans="2:22" s="51" customFormat="1" x14ac:dyDescent="0.2">
      <c r="B171" s="51" t="s">
        <v>167</v>
      </c>
      <c r="C171" s="51" t="s">
        <v>168</v>
      </c>
      <c r="D171" s="57">
        <v>2000</v>
      </c>
      <c r="E171" s="57">
        <v>2000</v>
      </c>
      <c r="F171" s="57">
        <v>0</v>
      </c>
      <c r="G171" s="57">
        <v>0</v>
      </c>
      <c r="H171" s="57">
        <v>0</v>
      </c>
      <c r="I171" s="57">
        <f t="shared" si="36"/>
        <v>0</v>
      </c>
      <c r="J171" s="57">
        <f t="shared" si="37"/>
        <v>2000</v>
      </c>
      <c r="K171" s="58">
        <f t="shared" si="38"/>
        <v>1</v>
      </c>
      <c r="L171" s="58">
        <f t="shared" si="39"/>
        <v>-1</v>
      </c>
      <c r="M171" s="58">
        <f t="shared" si="40"/>
        <v>-1</v>
      </c>
      <c r="R171" s="54"/>
      <c r="S171" s="54"/>
      <c r="T171" s="54"/>
      <c r="U171" s="54"/>
      <c r="V171" s="54"/>
    </row>
    <row r="172" spans="2:22" s="51" customFormat="1" x14ac:dyDescent="0.2">
      <c r="B172" s="51" t="s">
        <v>171</v>
      </c>
      <c r="C172" s="51" t="s">
        <v>172</v>
      </c>
      <c r="D172" s="57">
        <v>4100</v>
      </c>
      <c r="E172" s="57">
        <v>2500</v>
      </c>
      <c r="F172" s="57">
        <v>0</v>
      </c>
      <c r="G172" s="57">
        <v>1041.75</v>
      </c>
      <c r="H172" s="57">
        <v>0</v>
      </c>
      <c r="I172" s="57">
        <f t="shared" si="36"/>
        <v>1041.75</v>
      </c>
      <c r="J172" s="57">
        <f t="shared" si="37"/>
        <v>1458.25</v>
      </c>
      <c r="K172" s="58">
        <f t="shared" si="38"/>
        <v>0.58330000000000004</v>
      </c>
      <c r="L172" s="58">
        <f t="shared" si="39"/>
        <v>-1</v>
      </c>
      <c r="M172" s="58">
        <f t="shared" si="40"/>
        <v>-0.58330000000000004</v>
      </c>
      <c r="R172" s="54"/>
      <c r="S172" s="54"/>
      <c r="T172" s="54"/>
      <c r="U172" s="54"/>
      <c r="V172" s="54"/>
    </row>
    <row r="173" spans="2:22" s="51" customFormat="1" x14ac:dyDescent="0.2">
      <c r="B173" s="51" t="s">
        <v>173</v>
      </c>
      <c r="C173" s="51" t="s">
        <v>174</v>
      </c>
      <c r="D173" s="57">
        <v>49096.800000000003</v>
      </c>
      <c r="E173" s="57">
        <v>1310028</v>
      </c>
      <c r="F173" s="57">
        <v>185</v>
      </c>
      <c r="G173" s="57">
        <v>1309022</v>
      </c>
      <c r="H173" s="57">
        <v>0</v>
      </c>
      <c r="I173" s="57">
        <f t="shared" si="36"/>
        <v>1309022</v>
      </c>
      <c r="J173" s="57">
        <f t="shared" si="37"/>
        <v>1006</v>
      </c>
      <c r="K173" s="58">
        <f t="shared" si="38"/>
        <v>7.6792251768664484E-4</v>
      </c>
      <c r="L173" s="58">
        <f t="shared" si="39"/>
        <v>-0.99985878164436182</v>
      </c>
      <c r="M173" s="58">
        <f t="shared" si="40"/>
        <v>-7.6792251768664484E-4</v>
      </c>
      <c r="R173" s="54"/>
      <c r="S173" s="54"/>
      <c r="T173" s="54"/>
      <c r="U173" s="54"/>
      <c r="V173" s="54"/>
    </row>
    <row r="174" spans="2:22" s="51" customFormat="1" x14ac:dyDescent="0.2">
      <c r="B174" s="51" t="s">
        <v>177</v>
      </c>
      <c r="C174" s="51" t="s">
        <v>178</v>
      </c>
      <c r="D174" s="57">
        <v>36779</v>
      </c>
      <c r="E174" s="57">
        <v>82484.91</v>
      </c>
      <c r="F174" s="57">
        <v>12917</v>
      </c>
      <c r="G174" s="57">
        <v>30189.819999999996</v>
      </c>
      <c r="H174" s="57">
        <v>1548.8</v>
      </c>
      <c r="I174" s="57">
        <f t="shared" si="36"/>
        <v>31738.619999999995</v>
      </c>
      <c r="J174" s="57">
        <f t="shared" si="37"/>
        <v>50746.290000000008</v>
      </c>
      <c r="K174" s="58">
        <f t="shared" si="38"/>
        <v>0.61521907461619352</v>
      </c>
      <c r="L174" s="58">
        <f t="shared" si="39"/>
        <v>-0.84340165977025372</v>
      </c>
      <c r="M174" s="58">
        <f t="shared" si="40"/>
        <v>-0.63399584239105078</v>
      </c>
      <c r="R174" s="54"/>
      <c r="S174" s="54"/>
      <c r="T174" s="54"/>
      <c r="U174" s="54"/>
      <c r="V174" s="54"/>
    </row>
    <row r="175" spans="2:22" s="51" customFormat="1" x14ac:dyDescent="0.2">
      <c r="B175" s="51" t="s">
        <v>181</v>
      </c>
      <c r="C175" s="51" t="s">
        <v>182</v>
      </c>
      <c r="D175" s="57">
        <v>0</v>
      </c>
      <c r="E175" s="57">
        <v>57287.85</v>
      </c>
      <c r="F175" s="57">
        <v>0</v>
      </c>
      <c r="G175" s="57">
        <v>38709.450000000004</v>
      </c>
      <c r="H175" s="57">
        <v>0</v>
      </c>
      <c r="I175" s="57">
        <f t="shared" si="36"/>
        <v>38709.450000000004</v>
      </c>
      <c r="J175" s="57">
        <f t="shared" si="37"/>
        <v>18578.399999999994</v>
      </c>
      <c r="K175" s="58">
        <f t="shared" si="38"/>
        <v>0.32429913149123235</v>
      </c>
      <c r="L175" s="58">
        <f t="shared" si="39"/>
        <v>-1</v>
      </c>
      <c r="M175" s="58">
        <f t="shared" si="40"/>
        <v>-0.32429913149123241</v>
      </c>
      <c r="R175" s="54"/>
      <c r="S175" s="54"/>
      <c r="T175" s="54"/>
      <c r="U175" s="54"/>
      <c r="V175" s="54"/>
    </row>
    <row r="176" spans="2:22" s="51" customFormat="1" x14ac:dyDescent="0.2">
      <c r="B176" s="51" t="s">
        <v>183</v>
      </c>
      <c r="C176" s="51" t="s">
        <v>184</v>
      </c>
      <c r="D176" s="57">
        <v>208400</v>
      </c>
      <c r="E176" s="57">
        <v>569510.03999999992</v>
      </c>
      <c r="F176" s="57">
        <v>76570.12</v>
      </c>
      <c r="G176" s="57">
        <v>504497.83999999979</v>
      </c>
      <c r="H176" s="57">
        <v>9849.6699999999983</v>
      </c>
      <c r="I176" s="57">
        <f t="shared" si="36"/>
        <v>514347.50999999978</v>
      </c>
      <c r="J176" s="57">
        <f t="shared" si="37"/>
        <v>55162.530000000144</v>
      </c>
      <c r="K176" s="58">
        <f t="shared" si="38"/>
        <v>9.6859626917200889E-2</v>
      </c>
      <c r="L176" s="58">
        <f t="shared" si="39"/>
        <v>-0.86555088651290502</v>
      </c>
      <c r="M176" s="58">
        <f t="shared" si="40"/>
        <v>-0.11415461613284313</v>
      </c>
      <c r="R176" s="54"/>
      <c r="S176" s="54"/>
      <c r="T176" s="54"/>
      <c r="U176" s="54"/>
      <c r="V176" s="54"/>
    </row>
    <row r="177" spans="1:22" s="51" customFormat="1" x14ac:dyDescent="0.2">
      <c r="B177" s="51" t="s">
        <v>185</v>
      </c>
      <c r="C177" s="51" t="s">
        <v>186</v>
      </c>
      <c r="D177" s="57">
        <v>14150</v>
      </c>
      <c r="E177" s="57">
        <v>14291.009999999997</v>
      </c>
      <c r="F177" s="57">
        <v>0</v>
      </c>
      <c r="G177" s="57">
        <v>7054.24</v>
      </c>
      <c r="H177" s="57">
        <v>0</v>
      </c>
      <c r="I177" s="57">
        <f t="shared" si="36"/>
        <v>7054.24</v>
      </c>
      <c r="J177" s="57">
        <f t="shared" si="37"/>
        <v>7236.7699999999968</v>
      </c>
      <c r="K177" s="58">
        <f t="shared" si="38"/>
        <v>0.50638618264209445</v>
      </c>
      <c r="L177" s="58">
        <f t="shared" si="39"/>
        <v>-1</v>
      </c>
      <c r="M177" s="58">
        <f t="shared" si="40"/>
        <v>-0.50638618264209456</v>
      </c>
      <c r="R177" s="54"/>
      <c r="S177" s="54"/>
      <c r="T177" s="54"/>
      <c r="U177" s="54"/>
      <c r="V177" s="54"/>
    </row>
    <row r="178" spans="1:22" s="51" customFormat="1" x14ac:dyDescent="0.2">
      <c r="B178" s="51" t="s">
        <v>187</v>
      </c>
      <c r="C178" s="51" t="s">
        <v>188</v>
      </c>
      <c r="D178" s="57">
        <v>309583</v>
      </c>
      <c r="E178" s="57">
        <v>337731</v>
      </c>
      <c r="F178" s="57">
        <v>0</v>
      </c>
      <c r="G178" s="57">
        <v>67591.259999999995</v>
      </c>
      <c r="H178" s="57">
        <v>76.97</v>
      </c>
      <c r="I178" s="57">
        <f t="shared" si="36"/>
        <v>67668.23</v>
      </c>
      <c r="J178" s="57">
        <f t="shared" si="37"/>
        <v>270062.77</v>
      </c>
      <c r="K178" s="58">
        <f t="shared" si="38"/>
        <v>0.79963867693519408</v>
      </c>
      <c r="L178" s="58">
        <f t="shared" si="39"/>
        <v>-1</v>
      </c>
      <c r="M178" s="58">
        <f t="shared" si="40"/>
        <v>-0.79986658020732471</v>
      </c>
      <c r="R178" s="54"/>
      <c r="S178" s="54"/>
      <c r="T178" s="54"/>
      <c r="U178" s="54"/>
      <c r="V178" s="54"/>
    </row>
    <row r="179" spans="1:22" s="51" customFormat="1" x14ac:dyDescent="0.2">
      <c r="B179" s="51" t="s">
        <v>189</v>
      </c>
      <c r="C179" s="51" t="s">
        <v>190</v>
      </c>
      <c r="D179" s="57">
        <v>8000</v>
      </c>
      <c r="E179" s="57">
        <v>436747.16999999993</v>
      </c>
      <c r="F179" s="57">
        <v>43715.140000000014</v>
      </c>
      <c r="G179" s="57">
        <v>415916.84</v>
      </c>
      <c r="H179" s="57">
        <v>14635.099999999999</v>
      </c>
      <c r="I179" s="57">
        <f t="shared" si="36"/>
        <v>430551.94</v>
      </c>
      <c r="J179" s="57">
        <f t="shared" si="37"/>
        <v>6195.2299999999232</v>
      </c>
      <c r="K179" s="58">
        <f t="shared" si="38"/>
        <v>1.4184934501120921E-2</v>
      </c>
      <c r="L179" s="58">
        <f t="shared" si="39"/>
        <v>-0.89990744530754485</v>
      </c>
      <c r="M179" s="58">
        <f t="shared" si="40"/>
        <v>-4.7694252947305657E-2</v>
      </c>
      <c r="R179" s="54"/>
      <c r="S179" s="54"/>
      <c r="T179" s="54"/>
      <c r="U179" s="54"/>
      <c r="V179" s="54"/>
    </row>
    <row r="180" spans="1:22" s="51" customFormat="1" x14ac:dyDescent="0.2">
      <c r="B180" s="51" t="s">
        <v>191</v>
      </c>
      <c r="C180" s="51" t="s">
        <v>192</v>
      </c>
      <c r="D180" s="57">
        <v>29500</v>
      </c>
      <c r="E180" s="57">
        <v>86875.860000000015</v>
      </c>
      <c r="F180" s="57">
        <v>2878.91</v>
      </c>
      <c r="G180" s="57">
        <v>17364.869999999995</v>
      </c>
      <c r="H180" s="57">
        <v>42684.84</v>
      </c>
      <c r="I180" s="57">
        <f t="shared" si="36"/>
        <v>60049.709999999992</v>
      </c>
      <c r="J180" s="57">
        <f t="shared" si="37"/>
        <v>26826.150000000023</v>
      </c>
      <c r="K180" s="58">
        <f t="shared" si="38"/>
        <v>0.30878715905661269</v>
      </c>
      <c r="L180" s="58">
        <f t="shared" si="39"/>
        <v>-0.96686179567028163</v>
      </c>
      <c r="M180" s="58">
        <f t="shared" si="40"/>
        <v>-0.80011858299877558</v>
      </c>
      <c r="R180" s="54"/>
      <c r="S180" s="54"/>
      <c r="T180" s="54"/>
      <c r="U180" s="54"/>
      <c r="V180" s="54"/>
    </row>
    <row r="181" spans="1:22" s="51" customFormat="1" x14ac:dyDescent="0.2">
      <c r="B181" s="51" t="s">
        <v>195</v>
      </c>
      <c r="C181" s="51" t="s">
        <v>196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f t="shared" si="36"/>
        <v>0</v>
      </c>
      <c r="J181" s="57">
        <f t="shared" si="37"/>
        <v>0</v>
      </c>
      <c r="K181" s="58" t="str">
        <f t="shared" si="38"/>
        <v>NA</v>
      </c>
      <c r="L181" s="58" t="str">
        <f t="shared" si="39"/>
        <v>NA</v>
      </c>
      <c r="M181" s="58" t="str">
        <f t="shared" si="40"/>
        <v>NA</v>
      </c>
      <c r="R181" s="54"/>
      <c r="S181" s="54"/>
      <c r="T181" s="54"/>
      <c r="U181" s="54"/>
      <c r="V181" s="54"/>
    </row>
    <row r="182" spans="1:22" s="51" customFormat="1" x14ac:dyDescent="0.2">
      <c r="B182" s="51" t="s">
        <v>197</v>
      </c>
      <c r="C182" s="51" t="s">
        <v>198</v>
      </c>
      <c r="D182" s="57">
        <v>3017</v>
      </c>
      <c r="E182" s="57">
        <v>33893.97</v>
      </c>
      <c r="F182" s="57">
        <v>478.8</v>
      </c>
      <c r="G182" s="57">
        <v>24572.109999999997</v>
      </c>
      <c r="H182" s="57">
        <v>2327.6999999999998</v>
      </c>
      <c r="I182" s="57">
        <f t="shared" si="36"/>
        <v>26899.809999999998</v>
      </c>
      <c r="J182" s="57">
        <f t="shared" si="37"/>
        <v>6994.1600000000035</v>
      </c>
      <c r="K182" s="58">
        <f t="shared" si="38"/>
        <v>0.2063541095953057</v>
      </c>
      <c r="L182" s="58">
        <f t="shared" si="39"/>
        <v>-0.98587359344449754</v>
      </c>
      <c r="M182" s="58">
        <f t="shared" si="40"/>
        <v>-0.27503004221694904</v>
      </c>
      <c r="R182" s="54"/>
      <c r="S182" s="54"/>
      <c r="T182" s="54"/>
      <c r="U182" s="54"/>
      <c r="V182" s="54"/>
    </row>
    <row r="183" spans="1:22" s="51" customFormat="1" x14ac:dyDescent="0.2">
      <c r="B183" s="51" t="s">
        <v>203</v>
      </c>
      <c r="C183" s="51" t="s">
        <v>204</v>
      </c>
      <c r="D183" s="57">
        <v>1000</v>
      </c>
      <c r="E183" s="57">
        <v>1000</v>
      </c>
      <c r="F183" s="57">
        <v>0</v>
      </c>
      <c r="G183" s="57">
        <v>0</v>
      </c>
      <c r="H183" s="57">
        <v>0</v>
      </c>
      <c r="I183" s="57">
        <f t="shared" si="36"/>
        <v>0</v>
      </c>
      <c r="J183" s="57">
        <f t="shared" si="37"/>
        <v>1000</v>
      </c>
      <c r="K183" s="58">
        <f t="shared" si="38"/>
        <v>1</v>
      </c>
      <c r="L183" s="58">
        <f t="shared" si="39"/>
        <v>-1</v>
      </c>
      <c r="M183" s="58">
        <f t="shared" si="40"/>
        <v>-1</v>
      </c>
      <c r="R183" s="54"/>
      <c r="S183" s="54"/>
      <c r="T183" s="54"/>
      <c r="U183" s="54"/>
      <c r="V183" s="54"/>
    </row>
    <row r="184" spans="1:22" s="51" customFormat="1" x14ac:dyDescent="0.2">
      <c r="B184" s="51" t="s">
        <v>207</v>
      </c>
      <c r="C184" s="51" t="s">
        <v>208</v>
      </c>
      <c r="D184" s="57">
        <v>34700</v>
      </c>
      <c r="E184" s="57">
        <v>43835</v>
      </c>
      <c r="F184" s="57">
        <v>4570</v>
      </c>
      <c r="G184" s="57">
        <v>22253</v>
      </c>
      <c r="H184" s="57">
        <v>900</v>
      </c>
      <c r="I184" s="57">
        <f t="shared" si="36"/>
        <v>23153</v>
      </c>
      <c r="J184" s="57">
        <f t="shared" si="37"/>
        <v>20682</v>
      </c>
      <c r="K184" s="58">
        <f t="shared" si="38"/>
        <v>0.471814759895061</v>
      </c>
      <c r="L184" s="58">
        <f t="shared" si="39"/>
        <v>-0.89574540891981291</v>
      </c>
      <c r="M184" s="58">
        <f t="shared" si="40"/>
        <v>-0.49234629861982432</v>
      </c>
      <c r="R184" s="54"/>
      <c r="S184" s="54"/>
      <c r="T184" s="54"/>
      <c r="U184" s="54"/>
      <c r="V184" s="54"/>
    </row>
    <row r="185" spans="1:22" s="51" customFormat="1" x14ac:dyDescent="0.2">
      <c r="B185" s="51" t="s">
        <v>209</v>
      </c>
      <c r="C185" s="51" t="s">
        <v>210</v>
      </c>
      <c r="D185" s="57"/>
      <c r="E185" s="57"/>
      <c r="F185" s="57">
        <v>0</v>
      </c>
      <c r="G185" s="57">
        <v>0</v>
      </c>
      <c r="H185" s="57">
        <v>0</v>
      </c>
      <c r="I185" s="57">
        <f t="shared" si="36"/>
        <v>0</v>
      </c>
      <c r="J185" s="57">
        <f t="shared" si="37"/>
        <v>0</v>
      </c>
      <c r="K185" s="58" t="str">
        <f t="shared" si="38"/>
        <v>NA</v>
      </c>
      <c r="L185" s="58" t="str">
        <f t="shared" si="39"/>
        <v>NA</v>
      </c>
      <c r="M185" s="58" t="str">
        <f t="shared" si="40"/>
        <v>NA</v>
      </c>
      <c r="R185" s="54"/>
      <c r="S185" s="54"/>
      <c r="T185" s="54"/>
      <c r="U185" s="54"/>
      <c r="V185" s="54"/>
    </row>
    <row r="186" spans="1:22" s="51" customFormat="1" x14ac:dyDescent="0.2">
      <c r="B186" s="51" t="s">
        <v>421</v>
      </c>
      <c r="C186" s="51" t="s">
        <v>93</v>
      </c>
      <c r="D186" s="57">
        <v>3000</v>
      </c>
      <c r="E186" s="57">
        <v>0</v>
      </c>
      <c r="F186" s="57">
        <v>0</v>
      </c>
      <c r="G186" s="57">
        <v>0</v>
      </c>
      <c r="H186" s="57">
        <v>0</v>
      </c>
      <c r="I186" s="57">
        <f t="shared" si="36"/>
        <v>0</v>
      </c>
      <c r="J186" s="57">
        <f t="shared" si="37"/>
        <v>0</v>
      </c>
      <c r="K186" s="58" t="str">
        <f t="shared" si="38"/>
        <v>NA</v>
      </c>
      <c r="L186" s="58" t="str">
        <f t="shared" si="39"/>
        <v>NA</v>
      </c>
      <c r="M186" s="58" t="str">
        <f t="shared" si="40"/>
        <v>NA</v>
      </c>
      <c r="R186" s="54"/>
      <c r="S186" s="54"/>
      <c r="T186" s="54"/>
      <c r="U186" s="54"/>
      <c r="V186" s="54"/>
    </row>
    <row r="187" spans="1:22" s="51" customFormat="1" x14ac:dyDescent="0.2">
      <c r="A187" s="64" t="s">
        <v>249</v>
      </c>
      <c r="B187" s="64"/>
      <c r="C187" s="64"/>
      <c r="D187" s="65">
        <v>28698630.420000002</v>
      </c>
      <c r="E187" s="65">
        <v>5777991.7999999998</v>
      </c>
      <c r="F187" s="65">
        <v>113360.17000000003</v>
      </c>
      <c r="G187" s="65">
        <v>3230588.46</v>
      </c>
      <c r="H187" s="65">
        <v>72023.079999999987</v>
      </c>
      <c r="I187" s="65">
        <f t="shared" si="36"/>
        <v>3302611.54</v>
      </c>
      <c r="J187" s="65">
        <f t="shared" si="37"/>
        <v>2475380.2599999998</v>
      </c>
      <c r="K187" s="66">
        <f t="shared" si="38"/>
        <v>0.4284153293537038</v>
      </c>
      <c r="L187" s="66">
        <f t="shared" si="39"/>
        <v>-0.98038069732116961</v>
      </c>
      <c r="M187" s="66">
        <f t="shared" si="40"/>
        <v>-0.44088040069561885</v>
      </c>
      <c r="R187" s="54"/>
      <c r="S187" s="54"/>
      <c r="T187" s="54"/>
      <c r="U187" s="54"/>
      <c r="V187" s="54"/>
    </row>
    <row r="188" spans="1:22" s="51" customFormat="1" x14ac:dyDescent="0.2">
      <c r="A188" s="51" t="s">
        <v>250</v>
      </c>
      <c r="B188" s="51" t="s">
        <v>100</v>
      </c>
      <c r="C188" s="51" t="s">
        <v>101</v>
      </c>
      <c r="D188" s="57"/>
      <c r="E188" s="57"/>
      <c r="F188" s="57">
        <v>0</v>
      </c>
      <c r="G188" s="57">
        <v>0</v>
      </c>
      <c r="H188" s="57">
        <v>0</v>
      </c>
      <c r="I188" s="57">
        <f t="shared" si="36"/>
        <v>0</v>
      </c>
      <c r="J188" s="57">
        <f t="shared" si="37"/>
        <v>0</v>
      </c>
      <c r="K188" s="58" t="str">
        <f t="shared" si="38"/>
        <v>NA</v>
      </c>
      <c r="L188" s="58" t="str">
        <f t="shared" si="39"/>
        <v>NA</v>
      </c>
      <c r="M188" s="58" t="str">
        <f t="shared" si="40"/>
        <v>NA</v>
      </c>
      <c r="R188" s="54"/>
      <c r="S188" s="54"/>
      <c r="T188" s="54"/>
      <c r="U188" s="54"/>
      <c r="V188" s="54"/>
    </row>
    <row r="189" spans="1:22" s="51" customFormat="1" x14ac:dyDescent="0.2">
      <c r="B189" s="51" t="s">
        <v>102</v>
      </c>
      <c r="C189" s="51" t="s">
        <v>103</v>
      </c>
      <c r="D189" s="57">
        <v>0</v>
      </c>
      <c r="E189" s="57">
        <v>24590</v>
      </c>
      <c r="F189" s="57">
        <v>0</v>
      </c>
      <c r="G189" s="57">
        <v>13051.880000000001</v>
      </c>
      <c r="H189" s="57">
        <v>0</v>
      </c>
      <c r="I189" s="57">
        <f t="shared" si="36"/>
        <v>13051.880000000001</v>
      </c>
      <c r="J189" s="57">
        <f t="shared" si="37"/>
        <v>11538.119999999999</v>
      </c>
      <c r="K189" s="58">
        <f t="shared" si="38"/>
        <v>0.46922000813338749</v>
      </c>
      <c r="L189" s="58">
        <f t="shared" si="39"/>
        <v>-1</v>
      </c>
      <c r="M189" s="58">
        <f t="shared" si="40"/>
        <v>-0.46922000813338749</v>
      </c>
      <c r="R189" s="54"/>
      <c r="S189" s="54"/>
      <c r="T189" s="54"/>
      <c r="U189" s="54"/>
      <c r="V189" s="54"/>
    </row>
    <row r="190" spans="1:22" s="51" customFormat="1" x14ac:dyDescent="0.2">
      <c r="B190" s="51" t="s">
        <v>104</v>
      </c>
      <c r="C190" s="51" t="s">
        <v>103</v>
      </c>
      <c r="D190" s="57">
        <v>0</v>
      </c>
      <c r="E190" s="57">
        <v>35820</v>
      </c>
      <c r="F190" s="57">
        <v>0</v>
      </c>
      <c r="G190" s="57">
        <v>0</v>
      </c>
      <c r="H190" s="57">
        <v>0</v>
      </c>
      <c r="I190" s="57">
        <f t="shared" si="36"/>
        <v>0</v>
      </c>
      <c r="J190" s="57">
        <f t="shared" si="37"/>
        <v>35820</v>
      </c>
      <c r="K190" s="58">
        <f t="shared" si="38"/>
        <v>1</v>
      </c>
      <c r="L190" s="58">
        <f t="shared" si="39"/>
        <v>-1</v>
      </c>
      <c r="M190" s="58">
        <f t="shared" si="40"/>
        <v>-1</v>
      </c>
      <c r="R190" s="54"/>
      <c r="S190" s="54"/>
      <c r="T190" s="54"/>
      <c r="U190" s="54"/>
      <c r="V190" s="54"/>
    </row>
    <row r="191" spans="1:22" s="51" customFormat="1" x14ac:dyDescent="0.2">
      <c r="B191" s="51" t="s">
        <v>107</v>
      </c>
      <c r="C191" s="51" t="s">
        <v>108</v>
      </c>
      <c r="D191" s="57">
        <v>54226</v>
      </c>
      <c r="E191" s="57">
        <v>14281951.559999999</v>
      </c>
      <c r="F191" s="57">
        <v>570127.31999999995</v>
      </c>
      <c r="G191" s="57">
        <v>1547740.38</v>
      </c>
      <c r="H191" s="57">
        <v>0</v>
      </c>
      <c r="I191" s="57">
        <f t="shared" si="36"/>
        <v>1547740.38</v>
      </c>
      <c r="J191" s="57">
        <f t="shared" si="37"/>
        <v>12734211.18</v>
      </c>
      <c r="K191" s="58">
        <f t="shared" si="38"/>
        <v>0.89162962964145498</v>
      </c>
      <c r="L191" s="58">
        <f t="shared" si="39"/>
        <v>-0.96008057319023699</v>
      </c>
      <c r="M191" s="58">
        <f t="shared" si="40"/>
        <v>-0.89162962964145498</v>
      </c>
      <c r="R191" s="54"/>
      <c r="S191" s="54"/>
      <c r="T191" s="54"/>
      <c r="U191" s="54"/>
      <c r="V191" s="54"/>
    </row>
    <row r="192" spans="1:22" s="51" customFormat="1" x14ac:dyDescent="0.2">
      <c r="B192" s="51" t="s">
        <v>109</v>
      </c>
      <c r="C192" s="51" t="s">
        <v>110</v>
      </c>
      <c r="D192" s="57">
        <v>0</v>
      </c>
      <c r="E192" s="57">
        <v>0</v>
      </c>
      <c r="F192" s="57">
        <v>0</v>
      </c>
      <c r="G192" s="57">
        <v>1190</v>
      </c>
      <c r="H192" s="57">
        <v>0</v>
      </c>
      <c r="I192" s="57">
        <f t="shared" si="36"/>
        <v>1190</v>
      </c>
      <c r="J192" s="57">
        <f t="shared" si="37"/>
        <v>-1190</v>
      </c>
      <c r="K192" s="58" t="str">
        <f t="shared" si="38"/>
        <v>NA</v>
      </c>
      <c r="L192" s="58" t="str">
        <f t="shared" si="39"/>
        <v>NA</v>
      </c>
      <c r="M192" s="58" t="str">
        <f t="shared" si="40"/>
        <v>NA</v>
      </c>
      <c r="R192" s="54"/>
      <c r="S192" s="54"/>
      <c r="T192" s="54"/>
      <c r="U192" s="54"/>
      <c r="V192" s="54"/>
    </row>
    <row r="193" spans="2:22" s="51" customFormat="1" x14ac:dyDescent="0.2">
      <c r="B193" s="51" t="s">
        <v>121</v>
      </c>
      <c r="C193" s="51" t="s">
        <v>122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f t="shared" si="36"/>
        <v>0</v>
      </c>
      <c r="J193" s="57">
        <f t="shared" si="37"/>
        <v>0</v>
      </c>
      <c r="K193" s="58" t="str">
        <f t="shared" si="38"/>
        <v>NA</v>
      </c>
      <c r="L193" s="58" t="str">
        <f t="shared" si="39"/>
        <v>NA</v>
      </c>
      <c r="M193" s="58" t="str">
        <f t="shared" si="40"/>
        <v>NA</v>
      </c>
      <c r="R193" s="54"/>
      <c r="S193" s="54"/>
      <c r="T193" s="54"/>
      <c r="U193" s="54"/>
      <c r="V193" s="54"/>
    </row>
    <row r="194" spans="2:22" s="51" customFormat="1" x14ac:dyDescent="0.2">
      <c r="B194" s="51" t="s">
        <v>221</v>
      </c>
      <c r="C194" s="51" t="s">
        <v>222</v>
      </c>
      <c r="D194" s="57"/>
      <c r="E194" s="57"/>
      <c r="F194" s="57">
        <v>0</v>
      </c>
      <c r="G194" s="57">
        <v>0</v>
      </c>
      <c r="H194" s="57">
        <v>0</v>
      </c>
      <c r="I194" s="57">
        <f t="shared" si="36"/>
        <v>0</v>
      </c>
      <c r="J194" s="57">
        <f t="shared" si="37"/>
        <v>0</v>
      </c>
      <c r="K194" s="58" t="str">
        <f t="shared" si="38"/>
        <v>NA</v>
      </c>
      <c r="L194" s="58" t="str">
        <f t="shared" si="39"/>
        <v>NA</v>
      </c>
      <c r="M194" s="58" t="str">
        <f t="shared" si="40"/>
        <v>NA</v>
      </c>
      <c r="R194" s="54"/>
      <c r="S194" s="54"/>
      <c r="T194" s="54"/>
      <c r="U194" s="54"/>
      <c r="V194" s="54"/>
    </row>
    <row r="195" spans="2:22" s="51" customFormat="1" x14ac:dyDescent="0.2">
      <c r="B195" s="51" t="s">
        <v>131</v>
      </c>
      <c r="C195" s="51" t="s">
        <v>132</v>
      </c>
      <c r="D195" s="57">
        <v>0</v>
      </c>
      <c r="E195" s="57">
        <v>60000</v>
      </c>
      <c r="F195" s="57">
        <v>11250</v>
      </c>
      <c r="G195" s="57">
        <v>31050</v>
      </c>
      <c r="H195" s="57">
        <v>0</v>
      </c>
      <c r="I195" s="57">
        <f t="shared" si="36"/>
        <v>31050</v>
      </c>
      <c r="J195" s="57">
        <f t="shared" si="37"/>
        <v>28950</v>
      </c>
      <c r="K195" s="58">
        <f t="shared" si="38"/>
        <v>0.48249999999999998</v>
      </c>
      <c r="L195" s="58">
        <f t="shared" si="39"/>
        <v>-0.8125</v>
      </c>
      <c r="M195" s="58">
        <f t="shared" si="40"/>
        <v>-0.48249999999999998</v>
      </c>
      <c r="R195" s="54"/>
      <c r="S195" s="54"/>
      <c r="T195" s="54"/>
      <c r="U195" s="54"/>
      <c r="V195" s="54"/>
    </row>
    <row r="196" spans="2:22" s="51" customFormat="1" x14ac:dyDescent="0.2">
      <c r="B196" s="51" t="s">
        <v>133</v>
      </c>
      <c r="C196" s="51" t="s">
        <v>134</v>
      </c>
      <c r="D196" s="57">
        <v>2477064</v>
      </c>
      <c r="E196" s="57">
        <v>14333160.649999999</v>
      </c>
      <c r="F196" s="57">
        <v>267475.32999999996</v>
      </c>
      <c r="G196" s="57">
        <v>10796128.819999998</v>
      </c>
      <c r="H196" s="57">
        <v>0</v>
      </c>
      <c r="I196" s="57">
        <f t="shared" si="36"/>
        <v>10796128.819999998</v>
      </c>
      <c r="J196" s="57">
        <f t="shared" si="37"/>
        <v>3537031.83</v>
      </c>
      <c r="K196" s="58">
        <f t="shared" si="38"/>
        <v>0.24677263559450863</v>
      </c>
      <c r="L196" s="58">
        <f t="shared" si="39"/>
        <v>-0.98133870563991754</v>
      </c>
      <c r="M196" s="58">
        <f t="shared" si="40"/>
        <v>-0.24677263559450863</v>
      </c>
      <c r="R196" s="54"/>
      <c r="S196" s="54"/>
      <c r="T196" s="54"/>
      <c r="U196" s="54"/>
      <c r="V196" s="54"/>
    </row>
    <row r="197" spans="2:22" s="51" customFormat="1" x14ac:dyDescent="0.2">
      <c r="B197" s="51" t="s">
        <v>135</v>
      </c>
      <c r="C197" s="51" t="s">
        <v>136</v>
      </c>
      <c r="D197" s="57">
        <v>11394196.76</v>
      </c>
      <c r="E197" s="57">
        <v>2754978.82</v>
      </c>
      <c r="F197" s="57">
        <v>876785.46000000008</v>
      </c>
      <c r="G197" s="57">
        <v>922173.01000000013</v>
      </c>
      <c r="H197" s="57">
        <v>0</v>
      </c>
      <c r="I197" s="57">
        <f t="shared" si="36"/>
        <v>922173.01000000013</v>
      </c>
      <c r="J197" s="57">
        <f t="shared" si="37"/>
        <v>1832805.8099999996</v>
      </c>
      <c r="K197" s="58">
        <f t="shared" si="38"/>
        <v>0.66527038128009985</v>
      </c>
      <c r="L197" s="58">
        <f t="shared" si="39"/>
        <v>-0.68174511773560564</v>
      </c>
      <c r="M197" s="58">
        <f t="shared" si="40"/>
        <v>-0.66527038128009985</v>
      </c>
      <c r="R197" s="54"/>
      <c r="S197" s="54"/>
      <c r="T197" s="54"/>
      <c r="U197" s="54"/>
      <c r="V197" s="54"/>
    </row>
    <row r="198" spans="2:22" s="51" customFormat="1" x14ac:dyDescent="0.2">
      <c r="B198" s="51" t="s">
        <v>139</v>
      </c>
      <c r="C198" s="51" t="s">
        <v>140</v>
      </c>
      <c r="D198" s="57">
        <v>0</v>
      </c>
      <c r="E198" s="57">
        <v>156274</v>
      </c>
      <c r="F198" s="57">
        <v>0</v>
      </c>
      <c r="G198" s="57">
        <v>0</v>
      </c>
      <c r="H198" s="57">
        <v>0</v>
      </c>
      <c r="I198" s="57">
        <f t="shared" si="36"/>
        <v>0</v>
      </c>
      <c r="J198" s="57">
        <f t="shared" si="37"/>
        <v>156274</v>
      </c>
      <c r="K198" s="58">
        <f t="shared" si="38"/>
        <v>1</v>
      </c>
      <c r="L198" s="58">
        <f t="shared" si="39"/>
        <v>-1</v>
      </c>
      <c r="M198" s="58">
        <f t="shared" si="40"/>
        <v>-1</v>
      </c>
      <c r="R198" s="54"/>
      <c r="S198" s="54"/>
      <c r="T198" s="54"/>
      <c r="U198" s="54"/>
      <c r="V198" s="54"/>
    </row>
    <row r="199" spans="2:22" s="51" customFormat="1" x14ac:dyDescent="0.2">
      <c r="B199" s="51" t="s">
        <v>141</v>
      </c>
      <c r="C199" s="51" t="s">
        <v>142</v>
      </c>
      <c r="D199" s="57">
        <v>1576260</v>
      </c>
      <c r="E199" s="57">
        <v>1881711</v>
      </c>
      <c r="F199" s="57">
        <v>246480</v>
      </c>
      <c r="G199" s="57">
        <v>2003431.33</v>
      </c>
      <c r="H199" s="57">
        <v>0</v>
      </c>
      <c r="I199" s="57">
        <f t="shared" si="36"/>
        <v>2003431.33</v>
      </c>
      <c r="J199" s="57">
        <f t="shared" si="37"/>
        <v>-121720.33000000007</v>
      </c>
      <c r="K199" s="58">
        <f t="shared" si="38"/>
        <v>-6.4685985254908998E-2</v>
      </c>
      <c r="L199" s="58">
        <f t="shared" si="39"/>
        <v>-0.86901282928143586</v>
      </c>
      <c r="M199" s="58">
        <f t="shared" si="40"/>
        <v>6.4685985254908998E-2</v>
      </c>
      <c r="R199" s="54"/>
      <c r="S199" s="54"/>
      <c r="T199" s="54"/>
      <c r="U199" s="54"/>
      <c r="V199" s="54"/>
    </row>
    <row r="200" spans="2:22" s="51" customFormat="1" x14ac:dyDescent="0.2">
      <c r="B200" s="51" t="s">
        <v>143</v>
      </c>
      <c r="C200" s="51" t="s">
        <v>144</v>
      </c>
      <c r="D200" s="57">
        <v>2420051.1999999997</v>
      </c>
      <c r="E200" s="57">
        <v>2877060.67</v>
      </c>
      <c r="F200" s="57">
        <v>233673.05999999991</v>
      </c>
      <c r="G200" s="57">
        <v>2320129.8900000006</v>
      </c>
      <c r="H200" s="57">
        <v>0</v>
      </c>
      <c r="I200" s="57">
        <f t="shared" si="36"/>
        <v>2320129.8900000006</v>
      </c>
      <c r="J200" s="57">
        <f t="shared" si="37"/>
        <v>556930.77999999933</v>
      </c>
      <c r="K200" s="58">
        <f t="shared" si="38"/>
        <v>0.19357630716908009</v>
      </c>
      <c r="L200" s="58">
        <f t="shared" si="39"/>
        <v>-0.91878062828615981</v>
      </c>
      <c r="M200" s="58">
        <f t="shared" si="40"/>
        <v>-0.19357630716908009</v>
      </c>
      <c r="R200" s="54"/>
      <c r="S200" s="54"/>
      <c r="T200" s="54"/>
      <c r="U200" s="54"/>
      <c r="V200" s="54"/>
    </row>
    <row r="201" spans="2:22" s="51" customFormat="1" x14ac:dyDescent="0.2">
      <c r="B201" s="51" t="s">
        <v>155</v>
      </c>
      <c r="C201" s="51" t="s">
        <v>156</v>
      </c>
      <c r="D201" s="57">
        <v>375254.35000000003</v>
      </c>
      <c r="E201" s="57">
        <v>758941.2200000002</v>
      </c>
      <c r="F201" s="57">
        <v>58160.460000000043</v>
      </c>
      <c r="G201" s="57">
        <v>482020.67999999988</v>
      </c>
      <c r="H201" s="57">
        <v>0</v>
      </c>
      <c r="I201" s="57">
        <f t="shared" si="36"/>
        <v>482020.67999999988</v>
      </c>
      <c r="J201" s="57">
        <f t="shared" si="37"/>
        <v>276920.54000000033</v>
      </c>
      <c r="K201" s="58">
        <f t="shared" si="38"/>
        <v>0.36487745388239717</v>
      </c>
      <c r="L201" s="58">
        <f t="shared" si="39"/>
        <v>-0.92336631814516534</v>
      </c>
      <c r="M201" s="58">
        <f t="shared" si="40"/>
        <v>-0.36487745388239717</v>
      </c>
      <c r="R201" s="54"/>
      <c r="S201" s="54"/>
      <c r="T201" s="54"/>
      <c r="U201" s="54"/>
      <c r="V201" s="54"/>
    </row>
    <row r="202" spans="2:22" s="51" customFormat="1" x14ac:dyDescent="0.2">
      <c r="B202" s="51" t="s">
        <v>157</v>
      </c>
      <c r="C202" s="51" t="s">
        <v>158</v>
      </c>
      <c r="D202" s="57">
        <v>27412633.43</v>
      </c>
      <c r="E202" s="57">
        <v>5426186.0899999999</v>
      </c>
      <c r="F202" s="57">
        <v>134616</v>
      </c>
      <c r="G202" s="57">
        <v>1211522.29</v>
      </c>
      <c r="H202" s="57">
        <v>234312.39</v>
      </c>
      <c r="I202" s="57">
        <f t="shared" si="36"/>
        <v>1445834.6800000002</v>
      </c>
      <c r="J202" s="57">
        <f t="shared" si="37"/>
        <v>3980351.4099999997</v>
      </c>
      <c r="K202" s="58">
        <f t="shared" si="38"/>
        <v>0.73354495109105256</v>
      </c>
      <c r="L202" s="58">
        <f t="shared" si="39"/>
        <v>-0.97519141478614491</v>
      </c>
      <c r="M202" s="58">
        <f t="shared" si="40"/>
        <v>-0.77672673404387427</v>
      </c>
      <c r="R202" s="54"/>
      <c r="S202" s="54"/>
      <c r="T202" s="54"/>
      <c r="U202" s="54"/>
      <c r="V202" s="54"/>
    </row>
    <row r="203" spans="2:22" s="51" customFormat="1" x14ac:dyDescent="0.2">
      <c r="B203" s="51" t="s">
        <v>163</v>
      </c>
      <c r="C203" s="51" t="s">
        <v>164</v>
      </c>
      <c r="D203" s="57">
        <v>0</v>
      </c>
      <c r="E203" s="57">
        <v>59144</v>
      </c>
      <c r="F203" s="57">
        <v>0</v>
      </c>
      <c r="G203" s="57">
        <v>0</v>
      </c>
      <c r="H203" s="57">
        <v>0</v>
      </c>
      <c r="I203" s="57">
        <f t="shared" si="36"/>
        <v>0</v>
      </c>
      <c r="J203" s="57">
        <f t="shared" si="37"/>
        <v>59144</v>
      </c>
      <c r="K203" s="58">
        <f t="shared" si="38"/>
        <v>1</v>
      </c>
      <c r="L203" s="58">
        <f t="shared" si="39"/>
        <v>-1</v>
      </c>
      <c r="M203" s="58">
        <f t="shared" si="40"/>
        <v>-1</v>
      </c>
      <c r="R203" s="54"/>
      <c r="S203" s="54"/>
      <c r="T203" s="54"/>
      <c r="U203" s="54"/>
      <c r="V203" s="54"/>
    </row>
    <row r="204" spans="2:22" s="51" customFormat="1" x14ac:dyDescent="0.2">
      <c r="B204" s="51" t="s">
        <v>422</v>
      </c>
      <c r="C204" s="51" t="s">
        <v>423</v>
      </c>
      <c r="D204" s="57">
        <v>0</v>
      </c>
      <c r="E204" s="57">
        <v>28563</v>
      </c>
      <c r="F204" s="57">
        <v>0</v>
      </c>
      <c r="G204" s="57">
        <v>11200</v>
      </c>
      <c r="H204" s="57">
        <v>0</v>
      </c>
      <c r="I204" s="57">
        <f t="shared" si="36"/>
        <v>11200</v>
      </c>
      <c r="J204" s="57">
        <f t="shared" si="37"/>
        <v>17363</v>
      </c>
      <c r="K204" s="58">
        <f t="shared" si="38"/>
        <v>0.6078843258761335</v>
      </c>
      <c r="L204" s="58">
        <f t="shared" si="39"/>
        <v>-1</v>
      </c>
      <c r="M204" s="58">
        <f t="shared" si="40"/>
        <v>-0.6078843258761335</v>
      </c>
      <c r="R204" s="54"/>
      <c r="S204" s="54"/>
      <c r="T204" s="54"/>
      <c r="U204" s="54"/>
      <c r="V204" s="54"/>
    </row>
    <row r="205" spans="2:22" s="51" customFormat="1" x14ac:dyDescent="0.2">
      <c r="B205" s="51" t="s">
        <v>424</v>
      </c>
      <c r="C205" s="51" t="s">
        <v>425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f t="shared" si="36"/>
        <v>0</v>
      </c>
      <c r="J205" s="57">
        <f t="shared" si="37"/>
        <v>0</v>
      </c>
      <c r="K205" s="58" t="str">
        <f t="shared" si="38"/>
        <v>NA</v>
      </c>
      <c r="L205" s="58" t="str">
        <f t="shared" si="39"/>
        <v>NA</v>
      </c>
      <c r="M205" s="58" t="str">
        <f t="shared" si="40"/>
        <v>NA</v>
      </c>
      <c r="R205" s="54"/>
      <c r="S205" s="54"/>
      <c r="T205" s="54"/>
      <c r="U205" s="54"/>
      <c r="V205" s="54"/>
    </row>
    <row r="206" spans="2:22" s="51" customFormat="1" x14ac:dyDescent="0.2">
      <c r="B206" s="51" t="s">
        <v>173</v>
      </c>
      <c r="C206" s="51" t="s">
        <v>174</v>
      </c>
      <c r="D206" s="57">
        <v>51649</v>
      </c>
      <c r="E206" s="57">
        <v>2220054</v>
      </c>
      <c r="F206" s="57">
        <v>0</v>
      </c>
      <c r="G206" s="57">
        <v>698509</v>
      </c>
      <c r="H206" s="57">
        <v>1425</v>
      </c>
      <c r="I206" s="57">
        <f t="shared" si="36"/>
        <v>699934</v>
      </c>
      <c r="J206" s="57">
        <f t="shared" si="37"/>
        <v>1520120</v>
      </c>
      <c r="K206" s="58">
        <f t="shared" si="38"/>
        <v>0.68472208333671158</v>
      </c>
      <c r="L206" s="58">
        <f t="shared" si="39"/>
        <v>-1</v>
      </c>
      <c r="M206" s="58">
        <f t="shared" si="40"/>
        <v>-0.68536395961539676</v>
      </c>
      <c r="R206" s="54"/>
      <c r="S206" s="54"/>
      <c r="T206" s="54"/>
      <c r="U206" s="54"/>
      <c r="V206" s="54"/>
    </row>
    <row r="207" spans="2:22" s="51" customFormat="1" x14ac:dyDescent="0.2">
      <c r="B207" s="51" t="s">
        <v>177</v>
      </c>
      <c r="C207" s="51" t="s">
        <v>178</v>
      </c>
      <c r="D207" s="57">
        <v>118573</v>
      </c>
      <c r="E207" s="57">
        <v>1052608.95</v>
      </c>
      <c r="F207" s="57">
        <v>83218.51999999999</v>
      </c>
      <c r="G207" s="57">
        <v>342654.44999999995</v>
      </c>
      <c r="H207" s="57">
        <v>7024.27</v>
      </c>
      <c r="I207" s="57">
        <f t="shared" si="36"/>
        <v>349678.72</v>
      </c>
      <c r="J207" s="57">
        <f t="shared" si="37"/>
        <v>702930.23</v>
      </c>
      <c r="K207" s="58">
        <f t="shared" si="38"/>
        <v>0.66779807448910633</v>
      </c>
      <c r="L207" s="58">
        <f t="shared" si="39"/>
        <v>-0.92094070642283632</v>
      </c>
      <c r="M207" s="58">
        <f t="shared" si="40"/>
        <v>-0.67447127444622246</v>
      </c>
      <c r="R207" s="54"/>
      <c r="S207" s="54"/>
      <c r="T207" s="54"/>
      <c r="U207" s="54"/>
      <c r="V207" s="54"/>
    </row>
    <row r="208" spans="2:22" s="51" customFormat="1" x14ac:dyDescent="0.2">
      <c r="B208" s="51" t="s">
        <v>181</v>
      </c>
      <c r="C208" s="51" t="s">
        <v>182</v>
      </c>
      <c r="D208" s="57">
        <v>0</v>
      </c>
      <c r="E208" s="57">
        <v>20299</v>
      </c>
      <c r="F208" s="57">
        <v>0</v>
      </c>
      <c r="G208" s="57">
        <v>0</v>
      </c>
      <c r="H208" s="57">
        <v>0</v>
      </c>
      <c r="I208" s="57">
        <f t="shared" si="36"/>
        <v>0</v>
      </c>
      <c r="J208" s="57">
        <f t="shared" si="37"/>
        <v>20299</v>
      </c>
      <c r="K208" s="58">
        <f t="shared" si="38"/>
        <v>1</v>
      </c>
      <c r="L208" s="58">
        <f t="shared" si="39"/>
        <v>-1</v>
      </c>
      <c r="M208" s="58">
        <f t="shared" si="40"/>
        <v>-1</v>
      </c>
      <c r="R208" s="54"/>
      <c r="S208" s="54"/>
      <c r="T208" s="54"/>
      <c r="U208" s="54"/>
      <c r="V208" s="54"/>
    </row>
    <row r="209" spans="1:22" s="51" customFormat="1" x14ac:dyDescent="0.2">
      <c r="B209" s="51" t="s">
        <v>183</v>
      </c>
      <c r="C209" s="51" t="s">
        <v>184</v>
      </c>
      <c r="D209" s="57">
        <v>177015.66999999998</v>
      </c>
      <c r="E209" s="57">
        <v>2173876</v>
      </c>
      <c r="F209" s="57">
        <v>56667.839999999997</v>
      </c>
      <c r="G209" s="57">
        <v>271254.05999999994</v>
      </c>
      <c r="H209" s="57">
        <v>35912.14</v>
      </c>
      <c r="I209" s="57">
        <f t="shared" si="36"/>
        <v>307166.19999999995</v>
      </c>
      <c r="J209" s="57">
        <f t="shared" si="37"/>
        <v>1866709.8</v>
      </c>
      <c r="K209" s="58">
        <f t="shared" si="38"/>
        <v>0.85870114026743016</v>
      </c>
      <c r="L209" s="58">
        <f t="shared" si="39"/>
        <v>-0.97393234940723394</v>
      </c>
      <c r="M209" s="58">
        <f t="shared" si="40"/>
        <v>-0.875221006165945</v>
      </c>
      <c r="R209" s="54"/>
      <c r="S209" s="54"/>
      <c r="T209" s="54"/>
      <c r="U209" s="54"/>
      <c r="V209" s="54"/>
    </row>
    <row r="210" spans="1:22" s="51" customFormat="1" x14ac:dyDescent="0.2">
      <c r="B210" s="51" t="s">
        <v>185</v>
      </c>
      <c r="C210" s="51" t="s">
        <v>186</v>
      </c>
      <c r="D210" s="57">
        <v>36279</v>
      </c>
      <c r="E210" s="57">
        <v>1080</v>
      </c>
      <c r="F210" s="57">
        <v>45.61</v>
      </c>
      <c r="G210" s="57">
        <v>7965.61</v>
      </c>
      <c r="H210" s="57">
        <v>0</v>
      </c>
      <c r="I210" s="57">
        <f t="shared" si="36"/>
        <v>7965.61</v>
      </c>
      <c r="J210" s="57">
        <f t="shared" si="37"/>
        <v>-6885.61</v>
      </c>
      <c r="K210" s="58">
        <f t="shared" si="38"/>
        <v>-6.3755648148148145</v>
      </c>
      <c r="L210" s="58">
        <f t="shared" si="39"/>
        <v>-0.95776851851851863</v>
      </c>
      <c r="M210" s="58">
        <f t="shared" si="40"/>
        <v>6.3755648148148145</v>
      </c>
      <c r="R210" s="54"/>
      <c r="S210" s="54"/>
      <c r="T210" s="54"/>
      <c r="U210" s="54"/>
      <c r="V210" s="54"/>
    </row>
    <row r="211" spans="1:22" s="51" customFormat="1" x14ac:dyDescent="0.2">
      <c r="B211" s="51" t="s">
        <v>187</v>
      </c>
      <c r="C211" s="51" t="s">
        <v>188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f t="shared" si="36"/>
        <v>0</v>
      </c>
      <c r="J211" s="57">
        <f t="shared" si="37"/>
        <v>0</v>
      </c>
      <c r="K211" s="58" t="str">
        <f t="shared" si="38"/>
        <v>NA</v>
      </c>
      <c r="L211" s="58" t="str">
        <f t="shared" si="39"/>
        <v>NA</v>
      </c>
      <c r="M211" s="58" t="str">
        <f t="shared" si="40"/>
        <v>NA</v>
      </c>
      <c r="R211" s="54"/>
      <c r="S211" s="54"/>
      <c r="T211" s="54"/>
      <c r="U211" s="54"/>
      <c r="V211" s="54"/>
    </row>
    <row r="212" spans="1:22" s="51" customFormat="1" x14ac:dyDescent="0.2">
      <c r="B212" s="51" t="s">
        <v>189</v>
      </c>
      <c r="C212" s="51" t="s">
        <v>190</v>
      </c>
      <c r="D212" s="57">
        <v>2400</v>
      </c>
      <c r="E212" s="57">
        <v>2810335</v>
      </c>
      <c r="F212" s="57">
        <v>81.680000000000007</v>
      </c>
      <c r="G212" s="57">
        <v>6749.7800000000007</v>
      </c>
      <c r="H212" s="57">
        <v>17754.46</v>
      </c>
      <c r="I212" s="57">
        <f t="shared" si="36"/>
        <v>24504.239999999998</v>
      </c>
      <c r="J212" s="57">
        <f t="shared" si="37"/>
        <v>2785830.76</v>
      </c>
      <c r="K212" s="58">
        <f t="shared" si="38"/>
        <v>0.99128066938638981</v>
      </c>
      <c r="L212" s="58">
        <f t="shared" si="39"/>
        <v>-0.99997093584928476</v>
      </c>
      <c r="M212" s="58">
        <f t="shared" si="40"/>
        <v>-0.99759822939258136</v>
      </c>
      <c r="R212" s="54"/>
      <c r="S212" s="54"/>
      <c r="T212" s="54"/>
      <c r="U212" s="54"/>
      <c r="V212" s="54"/>
    </row>
    <row r="213" spans="1:22" s="51" customFormat="1" x14ac:dyDescent="0.2">
      <c r="B213" s="51" t="s">
        <v>191</v>
      </c>
      <c r="C213" s="51" t="s">
        <v>192</v>
      </c>
      <c r="D213" s="57">
        <v>96840</v>
      </c>
      <c r="E213" s="57">
        <v>185528.74</v>
      </c>
      <c r="F213" s="57">
        <v>0</v>
      </c>
      <c r="G213" s="57">
        <v>37920</v>
      </c>
      <c r="H213" s="57">
        <v>0</v>
      </c>
      <c r="I213" s="57">
        <f t="shared" si="36"/>
        <v>37920</v>
      </c>
      <c r="J213" s="57">
        <f t="shared" si="37"/>
        <v>147608.74</v>
      </c>
      <c r="K213" s="58">
        <f t="shared" si="38"/>
        <v>0.79561118131886199</v>
      </c>
      <c r="L213" s="58">
        <f t="shared" si="39"/>
        <v>-1</v>
      </c>
      <c r="M213" s="58">
        <f t="shared" si="40"/>
        <v>-0.79561118131886199</v>
      </c>
      <c r="R213" s="54"/>
      <c r="S213" s="54"/>
      <c r="T213" s="54"/>
      <c r="U213" s="54"/>
      <c r="V213" s="54"/>
    </row>
    <row r="214" spans="1:22" s="51" customFormat="1" x14ac:dyDescent="0.2">
      <c r="B214" s="51" t="s">
        <v>193</v>
      </c>
      <c r="C214" s="51" t="s">
        <v>194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f t="shared" si="36"/>
        <v>0</v>
      </c>
      <c r="J214" s="57">
        <f t="shared" si="37"/>
        <v>0</v>
      </c>
      <c r="K214" s="58" t="str">
        <f t="shared" si="38"/>
        <v>NA</v>
      </c>
      <c r="L214" s="58" t="str">
        <f t="shared" si="39"/>
        <v>NA</v>
      </c>
      <c r="M214" s="58" t="str">
        <f t="shared" si="40"/>
        <v>NA</v>
      </c>
      <c r="R214" s="54"/>
      <c r="S214" s="54"/>
      <c r="T214" s="54"/>
      <c r="U214" s="54"/>
      <c r="V214" s="54"/>
    </row>
    <row r="215" spans="1:22" s="51" customFormat="1" x14ac:dyDescent="0.2">
      <c r="B215" s="51" t="s">
        <v>197</v>
      </c>
      <c r="C215" s="51" t="s">
        <v>198</v>
      </c>
      <c r="D215" s="57">
        <v>389276.71</v>
      </c>
      <c r="E215" s="57">
        <v>7525690.7999999998</v>
      </c>
      <c r="F215" s="57">
        <v>19598.68</v>
      </c>
      <c r="G215" s="57">
        <v>237327.58000000002</v>
      </c>
      <c r="H215" s="57">
        <v>45927.94999999999</v>
      </c>
      <c r="I215" s="57">
        <f t="shared" si="36"/>
        <v>283255.53000000003</v>
      </c>
      <c r="J215" s="57">
        <f t="shared" si="37"/>
        <v>7242435.2699999996</v>
      </c>
      <c r="K215" s="58">
        <f t="shared" si="38"/>
        <v>0.9623615243400645</v>
      </c>
      <c r="L215" s="58">
        <f t="shared" si="39"/>
        <v>-0.99739576332314905</v>
      </c>
      <c r="M215" s="58">
        <f t="shared" si="40"/>
        <v>-0.96846434615676746</v>
      </c>
      <c r="R215" s="54"/>
      <c r="S215" s="54"/>
      <c r="T215" s="54"/>
      <c r="U215" s="54"/>
      <c r="V215" s="54"/>
    </row>
    <row r="216" spans="1:22" s="51" customFormat="1" x14ac:dyDescent="0.2">
      <c r="B216" s="51" t="s">
        <v>203</v>
      </c>
      <c r="C216" s="51" t="s">
        <v>204</v>
      </c>
      <c r="D216" s="57"/>
      <c r="E216" s="57"/>
      <c r="F216" s="57">
        <v>0</v>
      </c>
      <c r="G216" s="57">
        <v>0</v>
      </c>
      <c r="H216" s="57">
        <v>0</v>
      </c>
      <c r="I216" s="57">
        <f t="shared" ref="I216:I377" si="46">SUM(G216:H216)</f>
        <v>0</v>
      </c>
      <c r="J216" s="57">
        <f t="shared" ref="J216:J377" si="47">E216-I216</f>
        <v>0</v>
      </c>
      <c r="K216" s="58" t="str">
        <f t="shared" ref="K216:K377" si="48">IF(E216=0,"NA",J216/E216)</f>
        <v>NA</v>
      </c>
      <c r="L216" s="58" t="str">
        <f t="shared" ref="L216:L377" si="49">IF(E216=0,"NA",(  ( F216 - (E216/$L$6)) / (E216/$L$6)))</f>
        <v>NA</v>
      </c>
      <c r="M216" s="58" t="str">
        <f t="shared" ref="M216:M377" si="50">IF(E216=0,"NA",(  ( G216 - ($M$6*(E216/12))) / ($M$6*(E216/12))))</f>
        <v>NA</v>
      </c>
      <c r="R216" s="54"/>
      <c r="S216" s="54"/>
      <c r="T216" s="54"/>
      <c r="U216" s="54"/>
      <c r="V216" s="54"/>
    </row>
    <row r="217" spans="1:22" s="51" customFormat="1" x14ac:dyDescent="0.2">
      <c r="B217" s="51" t="s">
        <v>207</v>
      </c>
      <c r="C217" s="51" t="s">
        <v>208</v>
      </c>
      <c r="D217" s="57">
        <v>689149.70000000007</v>
      </c>
      <c r="E217" s="57">
        <v>3066346.52</v>
      </c>
      <c r="F217" s="57">
        <v>36662</v>
      </c>
      <c r="G217" s="57">
        <v>377705.83999999997</v>
      </c>
      <c r="H217" s="57">
        <v>36043</v>
      </c>
      <c r="I217" s="57">
        <f t="shared" si="46"/>
        <v>413748.83999999997</v>
      </c>
      <c r="J217" s="57">
        <f t="shared" si="47"/>
        <v>2652597.6800000002</v>
      </c>
      <c r="K217" s="58">
        <f t="shared" si="48"/>
        <v>0.8650678136664085</v>
      </c>
      <c r="L217" s="58">
        <f t="shared" si="49"/>
        <v>-0.98804375181967363</v>
      </c>
      <c r="M217" s="58">
        <f t="shared" si="50"/>
        <v>-0.87682219294641239</v>
      </c>
      <c r="R217" s="54"/>
      <c r="S217" s="54"/>
      <c r="T217" s="54"/>
      <c r="U217" s="54"/>
      <c r="V217" s="54"/>
    </row>
    <row r="218" spans="1:22" s="51" customFormat="1" x14ac:dyDescent="0.2">
      <c r="B218" s="51" t="s">
        <v>209</v>
      </c>
      <c r="C218" s="51" t="s">
        <v>210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f t="shared" si="46"/>
        <v>0</v>
      </c>
      <c r="J218" s="57">
        <f t="shared" si="47"/>
        <v>0</v>
      </c>
      <c r="K218" s="58" t="str">
        <f t="shared" si="48"/>
        <v>NA</v>
      </c>
      <c r="L218" s="58" t="str">
        <f t="shared" si="49"/>
        <v>NA</v>
      </c>
      <c r="M218" s="58" t="str">
        <f t="shared" si="50"/>
        <v>NA</v>
      </c>
      <c r="R218" s="54"/>
      <c r="S218" s="54"/>
      <c r="T218" s="54"/>
      <c r="U218" s="54"/>
      <c r="V218" s="54"/>
    </row>
    <row r="219" spans="1:22" s="51" customFormat="1" x14ac:dyDescent="0.2">
      <c r="A219" s="64" t="s">
        <v>251</v>
      </c>
      <c r="B219" s="64"/>
      <c r="C219" s="64"/>
      <c r="D219" s="65">
        <v>47270868.820000008</v>
      </c>
      <c r="E219" s="65">
        <v>61734200.019999996</v>
      </c>
      <c r="F219" s="65">
        <v>2594841.96</v>
      </c>
      <c r="G219" s="65">
        <v>21319724.599999994</v>
      </c>
      <c r="H219" s="65">
        <v>378399.21</v>
      </c>
      <c r="I219" s="65">
        <f t="shared" si="46"/>
        <v>21698123.809999995</v>
      </c>
      <c r="J219" s="65">
        <f t="shared" si="47"/>
        <v>40036076.210000001</v>
      </c>
      <c r="K219" s="66">
        <f t="shared" si="48"/>
        <v>0.64852344724689936</v>
      </c>
      <c r="L219" s="66">
        <f t="shared" si="49"/>
        <v>-0.95796751299669625</v>
      </c>
      <c r="M219" s="66">
        <f t="shared" si="50"/>
        <v>-0.65465293802960023</v>
      </c>
      <c r="R219" s="54"/>
      <c r="S219" s="54"/>
      <c r="T219" s="54"/>
      <c r="U219" s="54"/>
      <c r="V219" s="54"/>
    </row>
    <row r="220" spans="1:22" s="51" customFormat="1" x14ac:dyDescent="0.2">
      <c r="A220" s="51" t="s">
        <v>252</v>
      </c>
      <c r="B220" s="51" t="s">
        <v>117</v>
      </c>
      <c r="C220" s="51" t="s">
        <v>118</v>
      </c>
      <c r="D220" s="57">
        <v>0</v>
      </c>
      <c r="E220" s="57">
        <v>0</v>
      </c>
      <c r="F220" s="57">
        <v>1343.38</v>
      </c>
      <c r="G220" s="57">
        <v>1343.38</v>
      </c>
      <c r="H220" s="57">
        <v>0</v>
      </c>
      <c r="I220" s="57">
        <f t="shared" si="46"/>
        <v>1343.38</v>
      </c>
      <c r="J220" s="57">
        <f t="shared" si="47"/>
        <v>-1343.38</v>
      </c>
      <c r="K220" s="58" t="str">
        <f t="shared" si="48"/>
        <v>NA</v>
      </c>
      <c r="L220" s="58" t="str">
        <f t="shared" si="49"/>
        <v>NA</v>
      </c>
      <c r="M220" s="58" t="str">
        <f t="shared" si="50"/>
        <v>NA</v>
      </c>
      <c r="R220" s="54"/>
      <c r="S220" s="54"/>
      <c r="T220" s="54"/>
      <c r="U220" s="54"/>
      <c r="V220" s="54"/>
    </row>
    <row r="221" spans="1:22" s="51" customFormat="1" x14ac:dyDescent="0.2">
      <c r="B221" s="51" t="s">
        <v>253</v>
      </c>
      <c r="C221" s="51" t="s">
        <v>254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f t="shared" si="46"/>
        <v>0</v>
      </c>
      <c r="J221" s="57">
        <f t="shared" si="47"/>
        <v>0</v>
      </c>
      <c r="K221" s="58" t="str">
        <f t="shared" si="48"/>
        <v>NA</v>
      </c>
      <c r="L221" s="58" t="str">
        <f t="shared" si="49"/>
        <v>NA</v>
      </c>
      <c r="M221" s="58" t="str">
        <f t="shared" si="50"/>
        <v>NA</v>
      </c>
      <c r="R221" s="54"/>
      <c r="S221" s="54"/>
      <c r="T221" s="54"/>
      <c r="U221" s="54"/>
      <c r="V221" s="54"/>
    </row>
    <row r="222" spans="1:22" s="51" customFormat="1" x14ac:dyDescent="0.2">
      <c r="B222" s="51" t="s">
        <v>135</v>
      </c>
      <c r="C222" s="51" t="s">
        <v>136</v>
      </c>
      <c r="D222" s="57">
        <v>2800000</v>
      </c>
      <c r="E222" s="57">
        <v>2800500</v>
      </c>
      <c r="F222" s="57">
        <v>0</v>
      </c>
      <c r="G222" s="57">
        <v>0</v>
      </c>
      <c r="H222" s="57">
        <v>0</v>
      </c>
      <c r="I222" s="57">
        <f t="shared" si="46"/>
        <v>0</v>
      </c>
      <c r="J222" s="57">
        <f t="shared" si="47"/>
        <v>2800500</v>
      </c>
      <c r="K222" s="58">
        <f t="shared" si="48"/>
        <v>1</v>
      </c>
      <c r="L222" s="58">
        <f t="shared" si="49"/>
        <v>-1</v>
      </c>
      <c r="M222" s="58">
        <f t="shared" si="50"/>
        <v>-1</v>
      </c>
      <c r="R222" s="54"/>
      <c r="S222" s="54"/>
      <c r="T222" s="54"/>
      <c r="U222" s="54"/>
      <c r="V222" s="54"/>
    </row>
    <row r="223" spans="1:22" s="51" customFormat="1" x14ac:dyDescent="0.2">
      <c r="B223" s="51" t="s">
        <v>141</v>
      </c>
      <c r="C223" s="51" t="s">
        <v>142</v>
      </c>
      <c r="D223" s="57">
        <v>0</v>
      </c>
      <c r="E223" s="57">
        <v>0</v>
      </c>
      <c r="F223" s="57">
        <v>0</v>
      </c>
      <c r="G223" s="57">
        <v>0</v>
      </c>
      <c r="H223" s="57">
        <v>0</v>
      </c>
      <c r="I223" s="57">
        <f t="shared" si="46"/>
        <v>0</v>
      </c>
      <c r="J223" s="57">
        <f t="shared" si="47"/>
        <v>0</v>
      </c>
      <c r="K223" s="58" t="str">
        <f t="shared" si="48"/>
        <v>NA</v>
      </c>
      <c r="L223" s="58" t="str">
        <f t="shared" si="49"/>
        <v>NA</v>
      </c>
      <c r="M223" s="58" t="str">
        <f t="shared" si="50"/>
        <v>NA</v>
      </c>
      <c r="R223" s="54"/>
      <c r="S223" s="54"/>
      <c r="T223" s="54"/>
      <c r="U223" s="54"/>
      <c r="V223" s="54"/>
    </row>
    <row r="224" spans="1:22" s="51" customFormat="1" x14ac:dyDescent="0.2">
      <c r="B224" s="51" t="s">
        <v>143</v>
      </c>
      <c r="C224" s="51" t="s">
        <v>144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f t="shared" si="46"/>
        <v>0</v>
      </c>
      <c r="J224" s="57">
        <f t="shared" si="47"/>
        <v>0</v>
      </c>
      <c r="K224" s="58" t="str">
        <f t="shared" si="48"/>
        <v>NA</v>
      </c>
      <c r="L224" s="58" t="str">
        <f t="shared" si="49"/>
        <v>NA</v>
      </c>
      <c r="M224" s="58" t="str">
        <f t="shared" si="50"/>
        <v>NA</v>
      </c>
      <c r="R224" s="54"/>
      <c r="S224" s="54"/>
      <c r="T224" s="54"/>
      <c r="U224" s="54"/>
      <c r="V224" s="54"/>
    </row>
    <row r="225" spans="1:22" s="51" customFormat="1" x14ac:dyDescent="0.2">
      <c r="B225" s="51" t="s">
        <v>155</v>
      </c>
      <c r="C225" s="51" t="s">
        <v>156</v>
      </c>
      <c r="D225" s="57">
        <v>74200</v>
      </c>
      <c r="E225" s="57">
        <v>74200</v>
      </c>
      <c r="F225" s="57">
        <v>102.77</v>
      </c>
      <c r="G225" s="57">
        <v>102.77</v>
      </c>
      <c r="H225" s="57">
        <v>0</v>
      </c>
      <c r="I225" s="57">
        <f t="shared" si="46"/>
        <v>102.77</v>
      </c>
      <c r="J225" s="57">
        <f t="shared" si="47"/>
        <v>74097.23</v>
      </c>
      <c r="K225" s="58">
        <f t="shared" si="48"/>
        <v>0.99861495956873314</v>
      </c>
      <c r="L225" s="58">
        <f t="shared" si="49"/>
        <v>-0.99861495956873314</v>
      </c>
      <c r="M225" s="58">
        <f t="shared" si="50"/>
        <v>-0.99861495956873314</v>
      </c>
      <c r="R225" s="54"/>
      <c r="S225" s="54"/>
      <c r="T225" s="54"/>
      <c r="U225" s="54"/>
      <c r="V225" s="54"/>
    </row>
    <row r="226" spans="1:22" s="51" customFormat="1" x14ac:dyDescent="0.2">
      <c r="B226" s="51" t="s">
        <v>157</v>
      </c>
      <c r="C226" s="51" t="s">
        <v>158</v>
      </c>
      <c r="D226" s="57">
        <v>0</v>
      </c>
      <c r="E226" s="57">
        <v>215882</v>
      </c>
      <c r="F226" s="57">
        <v>0</v>
      </c>
      <c r="G226" s="57">
        <v>0</v>
      </c>
      <c r="H226" s="57">
        <v>0</v>
      </c>
      <c r="I226" s="57">
        <f t="shared" si="46"/>
        <v>0</v>
      </c>
      <c r="J226" s="57">
        <f t="shared" si="47"/>
        <v>215882</v>
      </c>
      <c r="K226" s="58">
        <f t="shared" si="48"/>
        <v>1</v>
      </c>
      <c r="L226" s="58">
        <f t="shared" si="49"/>
        <v>-1</v>
      </c>
      <c r="M226" s="58">
        <f t="shared" si="50"/>
        <v>-1</v>
      </c>
      <c r="R226" s="54"/>
      <c r="S226" s="54"/>
      <c r="T226" s="54"/>
      <c r="U226" s="54"/>
      <c r="V226" s="54"/>
    </row>
    <row r="227" spans="1:22" s="51" customFormat="1" x14ac:dyDescent="0.2">
      <c r="B227" s="51" t="s">
        <v>189</v>
      </c>
      <c r="C227" s="51" t="s">
        <v>190</v>
      </c>
      <c r="D227" s="57">
        <v>5000</v>
      </c>
      <c r="E227" s="57">
        <v>7209.74</v>
      </c>
      <c r="F227" s="57">
        <v>2492.85</v>
      </c>
      <c r="G227" s="57">
        <v>7209.74</v>
      </c>
      <c r="H227" s="57">
        <v>0</v>
      </c>
      <c r="I227" s="57">
        <f t="shared" si="46"/>
        <v>7209.74</v>
      </c>
      <c r="J227" s="57">
        <f t="shared" si="47"/>
        <v>0</v>
      </c>
      <c r="K227" s="58">
        <f t="shared" si="48"/>
        <v>0</v>
      </c>
      <c r="L227" s="58">
        <f t="shared" si="49"/>
        <v>-0.65423857170993682</v>
      </c>
      <c r="M227" s="58">
        <f t="shared" si="50"/>
        <v>0</v>
      </c>
      <c r="R227" s="54"/>
      <c r="S227" s="54"/>
      <c r="T227" s="54"/>
      <c r="U227" s="54"/>
      <c r="V227" s="54"/>
    </row>
    <row r="228" spans="1:22" s="51" customFormat="1" x14ac:dyDescent="0.2">
      <c r="B228" s="51" t="s">
        <v>197</v>
      </c>
      <c r="C228" s="51" t="s">
        <v>198</v>
      </c>
      <c r="D228" s="57">
        <v>14375</v>
      </c>
      <c r="E228" s="57">
        <v>77882</v>
      </c>
      <c r="F228" s="57">
        <v>2592.52</v>
      </c>
      <c r="G228" s="57">
        <v>39098.109999999993</v>
      </c>
      <c r="H228" s="57">
        <v>48648.119999999995</v>
      </c>
      <c r="I228" s="57">
        <f t="shared" si="46"/>
        <v>87746.229999999981</v>
      </c>
      <c r="J228" s="57">
        <f t="shared" si="47"/>
        <v>-9864.2299999999814</v>
      </c>
      <c r="K228" s="58">
        <f t="shared" si="48"/>
        <v>-0.1266560951182556</v>
      </c>
      <c r="L228" s="58">
        <f t="shared" si="49"/>
        <v>-0.96671220564443638</v>
      </c>
      <c r="M228" s="58">
        <f t="shared" si="50"/>
        <v>-0.49798271744433897</v>
      </c>
      <c r="R228" s="54"/>
      <c r="S228" s="54"/>
      <c r="T228" s="54"/>
      <c r="U228" s="54"/>
      <c r="V228" s="54"/>
    </row>
    <row r="229" spans="1:22" s="51" customFormat="1" x14ac:dyDescent="0.2">
      <c r="A229" s="64" t="s">
        <v>255</v>
      </c>
      <c r="B229" s="64"/>
      <c r="C229" s="64"/>
      <c r="D229" s="65">
        <v>2893575</v>
      </c>
      <c r="E229" s="65">
        <v>3175673.74</v>
      </c>
      <c r="F229" s="65">
        <v>6531.52</v>
      </c>
      <c r="G229" s="65">
        <v>47753.999999999993</v>
      </c>
      <c r="H229" s="65">
        <v>48648.119999999995</v>
      </c>
      <c r="I229" s="65">
        <f t="shared" si="46"/>
        <v>96402.12</v>
      </c>
      <c r="J229" s="65">
        <f t="shared" si="47"/>
        <v>3079271.62</v>
      </c>
      <c r="K229" s="66">
        <f t="shared" si="48"/>
        <v>0.96964356924146744</v>
      </c>
      <c r="L229" s="66">
        <f t="shared" si="49"/>
        <v>-0.99794326478890738</v>
      </c>
      <c r="M229" s="66">
        <f t="shared" si="50"/>
        <v>-0.984962561046967</v>
      </c>
      <c r="R229" s="54"/>
      <c r="S229" s="54"/>
      <c r="T229" s="54"/>
      <c r="U229" s="54"/>
      <c r="V229" s="54"/>
    </row>
    <row r="230" spans="1:22" s="51" customFormat="1" x14ac:dyDescent="0.2">
      <c r="A230" s="51" t="s">
        <v>426</v>
      </c>
      <c r="B230" s="51" t="s">
        <v>102</v>
      </c>
      <c r="C230" s="51" t="s">
        <v>103</v>
      </c>
      <c r="D230" s="57"/>
      <c r="E230" s="57"/>
      <c r="F230" s="57">
        <v>0</v>
      </c>
      <c r="G230" s="57">
        <v>0</v>
      </c>
      <c r="H230" s="57">
        <v>0</v>
      </c>
      <c r="I230" s="57">
        <f t="shared" si="46"/>
        <v>0</v>
      </c>
      <c r="J230" s="57">
        <f t="shared" si="47"/>
        <v>0</v>
      </c>
      <c r="K230" s="58" t="str">
        <f t="shared" si="48"/>
        <v>NA</v>
      </c>
      <c r="L230" s="58" t="str">
        <f t="shared" si="49"/>
        <v>NA</v>
      </c>
      <c r="M230" s="58" t="str">
        <f t="shared" si="50"/>
        <v>NA</v>
      </c>
      <c r="R230" s="54"/>
      <c r="S230" s="54"/>
      <c r="T230" s="54"/>
      <c r="U230" s="54"/>
      <c r="V230" s="54"/>
    </row>
    <row r="231" spans="1:22" s="51" customFormat="1" x14ac:dyDescent="0.2">
      <c r="B231" s="51" t="s">
        <v>104</v>
      </c>
      <c r="C231" s="51" t="s">
        <v>103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f t="shared" si="46"/>
        <v>0</v>
      </c>
      <c r="J231" s="57">
        <f t="shared" si="47"/>
        <v>0</v>
      </c>
      <c r="K231" s="58" t="str">
        <f t="shared" si="48"/>
        <v>NA</v>
      </c>
      <c r="L231" s="58" t="str">
        <f t="shared" si="49"/>
        <v>NA</v>
      </c>
      <c r="M231" s="58" t="str">
        <f t="shared" si="50"/>
        <v>NA</v>
      </c>
      <c r="R231" s="54"/>
      <c r="S231" s="54"/>
      <c r="T231" s="54"/>
      <c r="U231" s="54"/>
      <c r="V231" s="54"/>
    </row>
    <row r="232" spans="1:22" s="51" customFormat="1" x14ac:dyDescent="0.2">
      <c r="B232" s="51" t="s">
        <v>107</v>
      </c>
      <c r="C232" s="51" t="s">
        <v>108</v>
      </c>
      <c r="D232" s="57">
        <v>0</v>
      </c>
      <c r="E232" s="57">
        <v>5000</v>
      </c>
      <c r="F232" s="57">
        <v>0</v>
      </c>
      <c r="G232" s="57">
        <v>0</v>
      </c>
      <c r="H232" s="57">
        <v>0</v>
      </c>
      <c r="I232" s="57">
        <f t="shared" si="46"/>
        <v>0</v>
      </c>
      <c r="J232" s="57">
        <f t="shared" si="47"/>
        <v>5000</v>
      </c>
      <c r="K232" s="58">
        <f t="shared" si="48"/>
        <v>1</v>
      </c>
      <c r="L232" s="58">
        <f t="shared" si="49"/>
        <v>-1</v>
      </c>
      <c r="M232" s="58">
        <f t="shared" si="50"/>
        <v>-1</v>
      </c>
      <c r="R232" s="54"/>
      <c r="S232" s="54"/>
      <c r="T232" s="54"/>
      <c r="U232" s="54"/>
      <c r="V232" s="54"/>
    </row>
    <row r="233" spans="1:22" s="51" customFormat="1" x14ac:dyDescent="0.2">
      <c r="B233" s="51" t="s">
        <v>109</v>
      </c>
      <c r="C233" s="51" t="s">
        <v>110</v>
      </c>
      <c r="D233" s="57"/>
      <c r="E233" s="57"/>
      <c r="F233" s="57">
        <v>2096</v>
      </c>
      <c r="G233" s="57">
        <v>2096</v>
      </c>
      <c r="H233" s="57">
        <v>0</v>
      </c>
      <c r="I233" s="57">
        <f t="shared" si="46"/>
        <v>2096</v>
      </c>
      <c r="J233" s="57">
        <f t="shared" si="47"/>
        <v>-2096</v>
      </c>
      <c r="K233" s="58" t="str">
        <f t="shared" si="48"/>
        <v>NA</v>
      </c>
      <c r="L233" s="58" t="str">
        <f t="shared" si="49"/>
        <v>NA</v>
      </c>
      <c r="M233" s="58" t="str">
        <f t="shared" si="50"/>
        <v>NA</v>
      </c>
      <c r="R233" s="54"/>
      <c r="S233" s="54"/>
      <c r="T233" s="54"/>
      <c r="U233" s="54"/>
      <c r="V233" s="54"/>
    </row>
    <row r="234" spans="1:22" s="51" customFormat="1" x14ac:dyDescent="0.2">
      <c r="B234" s="51" t="s">
        <v>427</v>
      </c>
      <c r="C234" s="51" t="s">
        <v>428</v>
      </c>
      <c r="D234" s="57">
        <v>0</v>
      </c>
      <c r="E234" s="57">
        <v>0</v>
      </c>
      <c r="F234" s="57">
        <v>1663.5</v>
      </c>
      <c r="G234" s="57">
        <v>1663.5</v>
      </c>
      <c r="H234" s="57">
        <v>0</v>
      </c>
      <c r="I234" s="57">
        <f t="shared" si="46"/>
        <v>1663.5</v>
      </c>
      <c r="J234" s="57">
        <f t="shared" si="47"/>
        <v>-1663.5</v>
      </c>
      <c r="K234" s="58" t="str">
        <f t="shared" si="48"/>
        <v>NA</v>
      </c>
      <c r="L234" s="58" t="str">
        <f t="shared" si="49"/>
        <v>NA</v>
      </c>
      <c r="M234" s="58" t="str">
        <f t="shared" si="50"/>
        <v>NA</v>
      </c>
      <c r="R234" s="54"/>
      <c r="S234" s="54"/>
      <c r="T234" s="54"/>
      <c r="U234" s="54"/>
      <c r="V234" s="54"/>
    </row>
    <row r="235" spans="1:22" s="51" customFormat="1" x14ac:dyDescent="0.2">
      <c r="B235" s="51" t="s">
        <v>117</v>
      </c>
      <c r="C235" s="51" t="s">
        <v>118</v>
      </c>
      <c r="D235" s="57">
        <v>18209</v>
      </c>
      <c r="E235" s="57">
        <v>381688</v>
      </c>
      <c r="F235" s="57">
        <v>14261.03</v>
      </c>
      <c r="G235" s="57">
        <v>178530.77</v>
      </c>
      <c r="H235" s="57">
        <v>0</v>
      </c>
      <c r="I235" s="57">
        <f t="shared" si="46"/>
        <v>178530.77</v>
      </c>
      <c r="J235" s="57">
        <f t="shared" si="47"/>
        <v>203157.23</v>
      </c>
      <c r="K235" s="58">
        <f t="shared" si="48"/>
        <v>0.53225993481587053</v>
      </c>
      <c r="L235" s="58">
        <f t="shared" si="49"/>
        <v>-0.96263694431053626</v>
      </c>
      <c r="M235" s="58">
        <f t="shared" si="50"/>
        <v>-0.53225993481587053</v>
      </c>
      <c r="R235" s="54"/>
      <c r="S235" s="54"/>
      <c r="T235" s="54"/>
      <c r="U235" s="54"/>
      <c r="V235" s="54"/>
    </row>
    <row r="236" spans="1:22" s="51" customFormat="1" x14ac:dyDescent="0.2">
      <c r="B236" s="51" t="s">
        <v>302</v>
      </c>
      <c r="C236" s="51" t="s">
        <v>303</v>
      </c>
      <c r="D236" s="57">
        <v>0</v>
      </c>
      <c r="E236" s="57">
        <v>0</v>
      </c>
      <c r="F236" s="57">
        <v>12858.02</v>
      </c>
      <c r="G236" s="57">
        <v>12858.02</v>
      </c>
      <c r="H236" s="57">
        <v>0</v>
      </c>
      <c r="I236" s="57">
        <f t="shared" si="46"/>
        <v>12858.02</v>
      </c>
      <c r="J236" s="57">
        <f t="shared" si="47"/>
        <v>-12858.02</v>
      </c>
      <c r="K236" s="58" t="str">
        <f t="shared" si="48"/>
        <v>NA</v>
      </c>
      <c r="L236" s="58" t="str">
        <f t="shared" si="49"/>
        <v>NA</v>
      </c>
      <c r="M236" s="58" t="str">
        <f t="shared" si="50"/>
        <v>NA</v>
      </c>
      <c r="R236" s="54"/>
      <c r="S236" s="54"/>
      <c r="T236" s="54"/>
      <c r="U236" s="54"/>
      <c r="V236" s="54"/>
    </row>
    <row r="237" spans="1:22" s="51" customFormat="1" x14ac:dyDescent="0.2">
      <c r="B237" s="51" t="s">
        <v>221</v>
      </c>
      <c r="C237" s="51" t="s">
        <v>222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f t="shared" si="46"/>
        <v>0</v>
      </c>
      <c r="J237" s="57">
        <f t="shared" si="47"/>
        <v>0</v>
      </c>
      <c r="K237" s="58" t="str">
        <f t="shared" si="48"/>
        <v>NA</v>
      </c>
      <c r="L237" s="58" t="str">
        <f t="shared" si="49"/>
        <v>NA</v>
      </c>
      <c r="M237" s="58" t="str">
        <f t="shared" si="50"/>
        <v>NA</v>
      </c>
      <c r="R237" s="54"/>
      <c r="S237" s="54"/>
      <c r="T237" s="54"/>
      <c r="U237" s="54"/>
      <c r="V237" s="54"/>
    </row>
    <row r="238" spans="1:22" s="51" customFormat="1" x14ac:dyDescent="0.2">
      <c r="B238" s="51" t="s">
        <v>223</v>
      </c>
      <c r="C238" s="51" t="s">
        <v>224</v>
      </c>
      <c r="D238" s="57">
        <v>114614</v>
      </c>
      <c r="E238" s="57">
        <v>0</v>
      </c>
      <c r="F238" s="57">
        <v>0</v>
      </c>
      <c r="G238" s="57">
        <v>0</v>
      </c>
      <c r="H238" s="57">
        <v>0</v>
      </c>
      <c r="I238" s="57">
        <f t="shared" si="46"/>
        <v>0</v>
      </c>
      <c r="J238" s="57">
        <f t="shared" si="47"/>
        <v>0</v>
      </c>
      <c r="K238" s="58" t="str">
        <f t="shared" si="48"/>
        <v>NA</v>
      </c>
      <c r="L238" s="58" t="str">
        <f t="shared" si="49"/>
        <v>NA</v>
      </c>
      <c r="M238" s="58" t="str">
        <f t="shared" si="50"/>
        <v>NA</v>
      </c>
      <c r="R238" s="54"/>
      <c r="S238" s="54"/>
      <c r="T238" s="54"/>
      <c r="U238" s="54"/>
      <c r="V238" s="54"/>
    </row>
    <row r="239" spans="1:22" s="51" customFormat="1" x14ac:dyDescent="0.2">
      <c r="B239" s="51" t="s">
        <v>131</v>
      </c>
      <c r="C239" s="51" t="s">
        <v>132</v>
      </c>
      <c r="D239" s="57">
        <v>1801623.9</v>
      </c>
      <c r="E239" s="57">
        <v>373473</v>
      </c>
      <c r="F239" s="57">
        <v>141885.84</v>
      </c>
      <c r="G239" s="57">
        <v>355828.27</v>
      </c>
      <c r="H239" s="57">
        <v>0</v>
      </c>
      <c r="I239" s="57">
        <f t="shared" si="46"/>
        <v>355828.27</v>
      </c>
      <c r="J239" s="57">
        <f t="shared" si="47"/>
        <v>17644.729999999981</v>
      </c>
      <c r="K239" s="58">
        <f t="shared" si="48"/>
        <v>4.7244994952781005E-2</v>
      </c>
      <c r="L239" s="58">
        <f t="shared" si="49"/>
        <v>-0.62009076961386767</v>
      </c>
      <c r="M239" s="58">
        <f t="shared" si="50"/>
        <v>-4.7244994952781005E-2</v>
      </c>
      <c r="R239" s="54"/>
      <c r="S239" s="54"/>
      <c r="T239" s="54"/>
      <c r="U239" s="54"/>
      <c r="V239" s="54"/>
    </row>
    <row r="240" spans="1:22" s="51" customFormat="1" x14ac:dyDescent="0.2">
      <c r="B240" s="51" t="s">
        <v>133</v>
      </c>
      <c r="C240" s="51" t="s">
        <v>134</v>
      </c>
      <c r="D240" s="57">
        <v>313385.09999999998</v>
      </c>
      <c r="E240" s="57">
        <v>3291274.8099999996</v>
      </c>
      <c r="F240" s="57">
        <v>60553.19</v>
      </c>
      <c r="G240" s="57">
        <v>2200291.42</v>
      </c>
      <c r="H240" s="57">
        <v>0</v>
      </c>
      <c r="I240" s="57">
        <f t="shared" si="46"/>
        <v>2200291.42</v>
      </c>
      <c r="J240" s="57">
        <f t="shared" si="47"/>
        <v>1090983.3899999997</v>
      </c>
      <c r="K240" s="58">
        <f t="shared" si="48"/>
        <v>0.33147745265306477</v>
      </c>
      <c r="L240" s="58">
        <f t="shared" si="49"/>
        <v>-0.98160190397470948</v>
      </c>
      <c r="M240" s="58">
        <f t="shared" si="50"/>
        <v>-0.33147745265306477</v>
      </c>
      <c r="R240" s="54"/>
      <c r="S240" s="54"/>
      <c r="T240" s="54"/>
      <c r="U240" s="54"/>
      <c r="V240" s="54"/>
    </row>
    <row r="241" spans="2:22" s="51" customFormat="1" x14ac:dyDescent="0.2">
      <c r="B241" s="51" t="s">
        <v>135</v>
      </c>
      <c r="C241" s="51" t="s">
        <v>136</v>
      </c>
      <c r="D241" s="57">
        <v>1200000</v>
      </c>
      <c r="E241" s="57">
        <v>1620698.69</v>
      </c>
      <c r="F241" s="57">
        <v>0</v>
      </c>
      <c r="G241" s="57">
        <v>10000</v>
      </c>
      <c r="H241" s="57">
        <v>0</v>
      </c>
      <c r="I241" s="57">
        <f t="shared" si="46"/>
        <v>10000</v>
      </c>
      <c r="J241" s="57">
        <f t="shared" si="47"/>
        <v>1610698.69</v>
      </c>
      <c r="K241" s="58">
        <f t="shared" si="48"/>
        <v>0.99382982163081779</v>
      </c>
      <c r="L241" s="58">
        <f t="shared" si="49"/>
        <v>-1</v>
      </c>
      <c r="M241" s="58">
        <f t="shared" si="50"/>
        <v>-0.99382982163081779</v>
      </c>
      <c r="R241" s="54"/>
      <c r="S241" s="54"/>
      <c r="T241" s="54"/>
      <c r="U241" s="54"/>
      <c r="V241" s="54"/>
    </row>
    <row r="242" spans="2:22" s="51" customFormat="1" x14ac:dyDescent="0.2">
      <c r="B242" s="51" t="s">
        <v>137</v>
      </c>
      <c r="C242" s="51" t="s">
        <v>138</v>
      </c>
      <c r="D242" s="57">
        <v>0</v>
      </c>
      <c r="E242" s="57">
        <v>0</v>
      </c>
      <c r="F242" s="57">
        <v>0</v>
      </c>
      <c r="G242" s="57">
        <v>0</v>
      </c>
      <c r="H242" s="57">
        <v>0</v>
      </c>
      <c r="I242" s="57">
        <f t="shared" si="46"/>
        <v>0</v>
      </c>
      <c r="J242" s="57">
        <f t="shared" si="47"/>
        <v>0</v>
      </c>
      <c r="K242" s="58" t="str">
        <f t="shared" si="48"/>
        <v>NA</v>
      </c>
      <c r="L242" s="58" t="str">
        <f t="shared" si="49"/>
        <v>NA</v>
      </c>
      <c r="M242" s="58" t="str">
        <f t="shared" si="50"/>
        <v>NA</v>
      </c>
      <c r="R242" s="54"/>
      <c r="S242" s="54"/>
      <c r="T242" s="54"/>
      <c r="U242" s="54"/>
      <c r="V242" s="54"/>
    </row>
    <row r="243" spans="2:22" s="51" customFormat="1" x14ac:dyDescent="0.2">
      <c r="B243" s="51" t="s">
        <v>141</v>
      </c>
      <c r="C243" s="51" t="s">
        <v>142</v>
      </c>
      <c r="D243" s="57">
        <v>246645</v>
      </c>
      <c r="E243" s="57">
        <v>520859.45</v>
      </c>
      <c r="F243" s="57">
        <v>31511.25</v>
      </c>
      <c r="G243" s="57">
        <v>313097.66000000003</v>
      </c>
      <c r="H243" s="57">
        <v>0</v>
      </c>
      <c r="I243" s="57">
        <f t="shared" si="46"/>
        <v>313097.66000000003</v>
      </c>
      <c r="J243" s="57">
        <f t="shared" si="47"/>
        <v>207761.78999999998</v>
      </c>
      <c r="K243" s="58">
        <f t="shared" si="48"/>
        <v>0.39888263522913903</v>
      </c>
      <c r="L243" s="58">
        <f t="shared" si="49"/>
        <v>-0.93950143364011152</v>
      </c>
      <c r="M243" s="58">
        <f t="shared" si="50"/>
        <v>-0.39888263522913908</v>
      </c>
      <c r="R243" s="54"/>
      <c r="S243" s="54"/>
      <c r="T243" s="54"/>
      <c r="U243" s="54"/>
      <c r="V243" s="54"/>
    </row>
    <row r="244" spans="2:22" s="51" customFormat="1" x14ac:dyDescent="0.2">
      <c r="B244" s="51" t="s">
        <v>143</v>
      </c>
      <c r="C244" s="51" t="s">
        <v>144</v>
      </c>
      <c r="D244" s="57">
        <v>445295.51</v>
      </c>
      <c r="E244" s="57">
        <v>863066.3</v>
      </c>
      <c r="F244" s="57">
        <v>43170.420000000006</v>
      </c>
      <c r="G244" s="57">
        <v>617646.89</v>
      </c>
      <c r="H244" s="57">
        <v>0</v>
      </c>
      <c r="I244" s="57">
        <f t="shared" si="46"/>
        <v>617646.89</v>
      </c>
      <c r="J244" s="57">
        <f t="shared" si="47"/>
        <v>245419.41000000003</v>
      </c>
      <c r="K244" s="58">
        <f t="shared" si="48"/>
        <v>0.28435754008701303</v>
      </c>
      <c r="L244" s="58">
        <f t="shared" si="49"/>
        <v>-0.94998018112861082</v>
      </c>
      <c r="M244" s="58">
        <f t="shared" si="50"/>
        <v>-0.28435754008701303</v>
      </c>
      <c r="R244" s="54"/>
      <c r="S244" s="54"/>
      <c r="T244" s="54"/>
      <c r="U244" s="54"/>
      <c r="V244" s="54"/>
    </row>
    <row r="245" spans="2:22" s="51" customFormat="1" x14ac:dyDescent="0.2">
      <c r="B245" s="51" t="s">
        <v>155</v>
      </c>
      <c r="C245" s="51" t="s">
        <v>156</v>
      </c>
      <c r="D245" s="57">
        <v>91367.55</v>
      </c>
      <c r="E245" s="57">
        <v>200984.50999999998</v>
      </c>
      <c r="F245" s="57">
        <v>9502.98</v>
      </c>
      <c r="G245" s="57">
        <v>118424.4</v>
      </c>
      <c r="H245" s="57">
        <v>0</v>
      </c>
      <c r="I245" s="57">
        <f t="shared" si="46"/>
        <v>118424.4</v>
      </c>
      <c r="J245" s="57">
        <f t="shared" si="47"/>
        <v>82560.109999999986</v>
      </c>
      <c r="K245" s="58">
        <f t="shared" si="48"/>
        <v>0.41077847243053706</v>
      </c>
      <c r="L245" s="58">
        <f t="shared" si="49"/>
        <v>-0.95271784875361787</v>
      </c>
      <c r="M245" s="58">
        <f t="shared" si="50"/>
        <v>-0.41077847243053695</v>
      </c>
      <c r="R245" s="54"/>
      <c r="S245" s="54"/>
      <c r="T245" s="54"/>
      <c r="U245" s="54"/>
      <c r="V245" s="54"/>
    </row>
    <row r="246" spans="2:22" s="51" customFormat="1" x14ac:dyDescent="0.2">
      <c r="B246" s="51" t="s">
        <v>157</v>
      </c>
      <c r="C246" s="51" t="s">
        <v>158</v>
      </c>
      <c r="D246" s="57">
        <v>-5635750</v>
      </c>
      <c r="E246" s="57">
        <v>607466.32999999996</v>
      </c>
      <c r="F246" s="57">
        <v>64972.72</v>
      </c>
      <c r="G246" s="57">
        <v>276697.8</v>
      </c>
      <c r="H246" s="57">
        <v>140329.07999999999</v>
      </c>
      <c r="I246" s="57">
        <f t="shared" si="46"/>
        <v>417026.88</v>
      </c>
      <c r="J246" s="57">
        <f t="shared" si="47"/>
        <v>190439.44999999995</v>
      </c>
      <c r="K246" s="58">
        <f t="shared" si="48"/>
        <v>0.31349795140086195</v>
      </c>
      <c r="L246" s="58">
        <f t="shared" si="49"/>
        <v>-0.89304309261058146</v>
      </c>
      <c r="M246" s="58">
        <f t="shared" si="50"/>
        <v>-0.54450512508240578</v>
      </c>
      <c r="R246" s="54"/>
      <c r="S246" s="54"/>
      <c r="T246" s="54"/>
      <c r="U246" s="54"/>
      <c r="V246" s="54"/>
    </row>
    <row r="247" spans="2:22" s="51" customFormat="1" x14ac:dyDescent="0.2">
      <c r="B247" s="51" t="s">
        <v>429</v>
      </c>
      <c r="C247" s="51" t="s">
        <v>430</v>
      </c>
      <c r="D247" s="57">
        <v>0</v>
      </c>
      <c r="E247" s="57">
        <v>0</v>
      </c>
      <c r="F247" s="57">
        <v>0</v>
      </c>
      <c r="G247" s="57">
        <v>0</v>
      </c>
      <c r="H247" s="57">
        <v>0</v>
      </c>
      <c r="I247" s="57">
        <f t="shared" si="46"/>
        <v>0</v>
      </c>
      <c r="J247" s="57">
        <f t="shared" si="47"/>
        <v>0</v>
      </c>
      <c r="K247" s="58" t="str">
        <f t="shared" si="48"/>
        <v>NA</v>
      </c>
      <c r="L247" s="58" t="str">
        <f t="shared" si="49"/>
        <v>NA</v>
      </c>
      <c r="M247" s="58" t="str">
        <f t="shared" si="50"/>
        <v>NA</v>
      </c>
      <c r="R247" s="54"/>
      <c r="S247" s="54"/>
      <c r="T247" s="54"/>
      <c r="U247" s="54"/>
      <c r="V247" s="54"/>
    </row>
    <row r="248" spans="2:22" s="51" customFormat="1" x14ac:dyDescent="0.2">
      <c r="B248" s="51" t="s">
        <v>163</v>
      </c>
      <c r="C248" s="51" t="s">
        <v>164</v>
      </c>
      <c r="D248" s="57">
        <v>0</v>
      </c>
      <c r="E248" s="57">
        <v>0</v>
      </c>
      <c r="F248" s="57">
        <v>0</v>
      </c>
      <c r="G248" s="57">
        <v>0</v>
      </c>
      <c r="H248" s="57">
        <v>0</v>
      </c>
      <c r="I248" s="57">
        <f t="shared" si="46"/>
        <v>0</v>
      </c>
      <c r="J248" s="57">
        <f t="shared" si="47"/>
        <v>0</v>
      </c>
      <c r="K248" s="58" t="str">
        <f t="shared" si="48"/>
        <v>NA</v>
      </c>
      <c r="L248" s="58" t="str">
        <f t="shared" si="49"/>
        <v>NA</v>
      </c>
      <c r="M248" s="58" t="str">
        <f t="shared" si="50"/>
        <v>NA</v>
      </c>
      <c r="R248" s="54"/>
      <c r="S248" s="54"/>
      <c r="T248" s="54"/>
      <c r="U248" s="54"/>
      <c r="V248" s="54"/>
    </row>
    <row r="249" spans="2:22" s="51" customFormat="1" x14ac:dyDescent="0.2">
      <c r="B249" s="51" t="s">
        <v>264</v>
      </c>
      <c r="C249" s="51" t="s">
        <v>265</v>
      </c>
      <c r="D249" s="57"/>
      <c r="E249" s="57"/>
      <c r="F249" s="57">
        <v>0</v>
      </c>
      <c r="G249" s="57">
        <v>0</v>
      </c>
      <c r="H249" s="57">
        <v>0</v>
      </c>
      <c r="I249" s="57">
        <f t="shared" si="46"/>
        <v>0</v>
      </c>
      <c r="J249" s="57">
        <f t="shared" si="47"/>
        <v>0</v>
      </c>
      <c r="K249" s="58" t="str">
        <f t="shared" si="48"/>
        <v>NA</v>
      </c>
      <c r="L249" s="58" t="str">
        <f t="shared" si="49"/>
        <v>NA</v>
      </c>
      <c r="M249" s="58" t="str">
        <f t="shared" si="50"/>
        <v>NA</v>
      </c>
      <c r="R249" s="54"/>
      <c r="S249" s="54"/>
      <c r="T249" s="54"/>
      <c r="U249" s="54"/>
      <c r="V249" s="54"/>
    </row>
    <row r="250" spans="2:22" s="51" customFormat="1" x14ac:dyDescent="0.2">
      <c r="B250" s="51" t="s">
        <v>171</v>
      </c>
      <c r="C250" s="51" t="s">
        <v>172</v>
      </c>
      <c r="D250" s="57">
        <v>1575</v>
      </c>
      <c r="E250" s="57">
        <v>20000</v>
      </c>
      <c r="F250" s="57">
        <v>504.54</v>
      </c>
      <c r="G250" s="57">
        <v>557.87</v>
      </c>
      <c r="H250" s="57">
        <v>0</v>
      </c>
      <c r="I250" s="57">
        <f t="shared" si="46"/>
        <v>557.87</v>
      </c>
      <c r="J250" s="57">
        <f t="shared" si="47"/>
        <v>19442.13</v>
      </c>
      <c r="K250" s="58">
        <f t="shared" si="48"/>
        <v>0.9721065000000001</v>
      </c>
      <c r="L250" s="58">
        <f t="shared" si="49"/>
        <v>-0.974773</v>
      </c>
      <c r="M250" s="58">
        <f t="shared" si="50"/>
        <v>-0.9721065000000001</v>
      </c>
      <c r="R250" s="54"/>
      <c r="S250" s="54"/>
      <c r="T250" s="54"/>
      <c r="U250" s="54"/>
      <c r="V250" s="54"/>
    </row>
    <row r="251" spans="2:22" s="51" customFormat="1" x14ac:dyDescent="0.2">
      <c r="B251" s="51" t="s">
        <v>173</v>
      </c>
      <c r="C251" s="51" t="s">
        <v>174</v>
      </c>
      <c r="D251" s="57">
        <v>0</v>
      </c>
      <c r="E251" s="57">
        <v>2000</v>
      </c>
      <c r="F251" s="57">
        <v>0</v>
      </c>
      <c r="G251" s="57">
        <v>0</v>
      </c>
      <c r="H251" s="57">
        <v>0</v>
      </c>
      <c r="I251" s="57">
        <f t="shared" si="46"/>
        <v>0</v>
      </c>
      <c r="J251" s="57">
        <f t="shared" si="47"/>
        <v>2000</v>
      </c>
      <c r="K251" s="58">
        <f t="shared" si="48"/>
        <v>1</v>
      </c>
      <c r="L251" s="58">
        <f t="shared" si="49"/>
        <v>-1</v>
      </c>
      <c r="M251" s="58">
        <f t="shared" si="50"/>
        <v>-1</v>
      </c>
      <c r="R251" s="54"/>
      <c r="S251" s="54"/>
      <c r="T251" s="54"/>
      <c r="U251" s="54"/>
      <c r="V251" s="54"/>
    </row>
    <row r="252" spans="2:22" s="51" customFormat="1" x14ac:dyDescent="0.2">
      <c r="B252" s="51" t="s">
        <v>177</v>
      </c>
      <c r="C252" s="51" t="s">
        <v>178</v>
      </c>
      <c r="D252" s="57">
        <v>7300</v>
      </c>
      <c r="E252" s="57">
        <v>28000</v>
      </c>
      <c r="F252" s="57">
        <v>4037.45</v>
      </c>
      <c r="G252" s="57">
        <v>23898.219999999998</v>
      </c>
      <c r="H252" s="57">
        <v>0</v>
      </c>
      <c r="I252" s="57">
        <f t="shared" si="46"/>
        <v>23898.219999999998</v>
      </c>
      <c r="J252" s="57">
        <f t="shared" si="47"/>
        <v>4101.7800000000025</v>
      </c>
      <c r="K252" s="58">
        <f t="shared" si="48"/>
        <v>0.14649214285714293</v>
      </c>
      <c r="L252" s="58">
        <f t="shared" si="49"/>
        <v>-0.8558053571428571</v>
      </c>
      <c r="M252" s="58">
        <f t="shared" si="50"/>
        <v>-0.14649214285714293</v>
      </c>
      <c r="R252" s="54"/>
      <c r="S252" s="54"/>
      <c r="T252" s="54"/>
      <c r="U252" s="54"/>
      <c r="V252" s="54"/>
    </row>
    <row r="253" spans="2:22" s="51" customFormat="1" x14ac:dyDescent="0.2">
      <c r="B253" s="51" t="s">
        <v>183</v>
      </c>
      <c r="C253" s="51" t="s">
        <v>184</v>
      </c>
      <c r="D253" s="57">
        <v>54806</v>
      </c>
      <c r="E253" s="57">
        <v>103779.4</v>
      </c>
      <c r="F253" s="57">
        <v>14341.449999999999</v>
      </c>
      <c r="G253" s="57">
        <v>35691.119999999995</v>
      </c>
      <c r="H253" s="57">
        <v>5127.7099999999991</v>
      </c>
      <c r="I253" s="57">
        <f t="shared" si="46"/>
        <v>40818.829999999994</v>
      </c>
      <c r="J253" s="57">
        <f t="shared" si="47"/>
        <v>62960.57</v>
      </c>
      <c r="K253" s="58">
        <f t="shared" si="48"/>
        <v>0.60667695130247434</v>
      </c>
      <c r="L253" s="58">
        <f t="shared" si="49"/>
        <v>-0.86180831648670164</v>
      </c>
      <c r="M253" s="58">
        <f t="shared" si="50"/>
        <v>-0.65608666074384703</v>
      </c>
      <c r="R253" s="54"/>
      <c r="S253" s="54"/>
      <c r="T253" s="54"/>
      <c r="U253" s="54"/>
      <c r="V253" s="54"/>
    </row>
    <row r="254" spans="2:22" s="51" customFormat="1" x14ac:dyDescent="0.2">
      <c r="B254" s="51" t="s">
        <v>185</v>
      </c>
      <c r="C254" s="51" t="s">
        <v>186</v>
      </c>
      <c r="D254" s="57">
        <v>6950</v>
      </c>
      <c r="E254" s="57">
        <v>5400</v>
      </c>
      <c r="F254" s="57">
        <v>96.39</v>
      </c>
      <c r="G254" s="57">
        <v>481.97</v>
      </c>
      <c r="H254" s="57">
        <v>41.98</v>
      </c>
      <c r="I254" s="57">
        <f t="shared" si="46"/>
        <v>523.95000000000005</v>
      </c>
      <c r="J254" s="57">
        <f t="shared" si="47"/>
        <v>4876.05</v>
      </c>
      <c r="K254" s="58">
        <f t="shared" si="48"/>
        <v>0.90297222222222229</v>
      </c>
      <c r="L254" s="58">
        <f t="shared" si="49"/>
        <v>-0.98214999999999997</v>
      </c>
      <c r="M254" s="58">
        <f t="shared" si="50"/>
        <v>-0.91074629629629622</v>
      </c>
      <c r="R254" s="54"/>
      <c r="S254" s="54"/>
      <c r="T254" s="54"/>
      <c r="U254" s="54"/>
      <c r="V254" s="54"/>
    </row>
    <row r="255" spans="2:22" s="51" customFormat="1" x14ac:dyDescent="0.2">
      <c r="B255" s="51" t="s">
        <v>187</v>
      </c>
      <c r="C255" s="51" t="s">
        <v>188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f t="shared" si="46"/>
        <v>0</v>
      </c>
      <c r="J255" s="57">
        <f t="shared" si="47"/>
        <v>0</v>
      </c>
      <c r="K255" s="58" t="str">
        <f t="shared" si="48"/>
        <v>NA</v>
      </c>
      <c r="L255" s="58" t="str">
        <f t="shared" si="49"/>
        <v>NA</v>
      </c>
      <c r="M255" s="58" t="str">
        <f t="shared" si="50"/>
        <v>NA</v>
      </c>
      <c r="R255" s="54"/>
      <c r="S255" s="54"/>
      <c r="T255" s="54"/>
      <c r="U255" s="54"/>
      <c r="V255" s="54"/>
    </row>
    <row r="256" spans="2:22" s="51" customFormat="1" x14ac:dyDescent="0.2">
      <c r="B256" s="51" t="s">
        <v>189</v>
      </c>
      <c r="C256" s="51" t="s">
        <v>190</v>
      </c>
      <c r="D256" s="57">
        <v>5000</v>
      </c>
      <c r="E256" s="57">
        <v>58585</v>
      </c>
      <c r="F256" s="57">
        <v>984.03</v>
      </c>
      <c r="G256" s="57">
        <v>3485.39</v>
      </c>
      <c r="H256" s="57">
        <v>3.79</v>
      </c>
      <c r="I256" s="57">
        <f t="shared" si="46"/>
        <v>3489.18</v>
      </c>
      <c r="J256" s="57">
        <f t="shared" si="47"/>
        <v>55095.82</v>
      </c>
      <c r="K256" s="58">
        <f t="shared" si="48"/>
        <v>0.94044243407015449</v>
      </c>
      <c r="L256" s="58">
        <f t="shared" si="49"/>
        <v>-0.98320337970470262</v>
      </c>
      <c r="M256" s="58">
        <f t="shared" si="50"/>
        <v>-0.94050712639754208</v>
      </c>
      <c r="R256" s="54"/>
      <c r="S256" s="54"/>
      <c r="T256" s="54"/>
      <c r="U256" s="54"/>
      <c r="V256" s="54"/>
    </row>
    <row r="257" spans="1:22" s="51" customFormat="1" x14ac:dyDescent="0.2">
      <c r="B257" s="51" t="s">
        <v>191</v>
      </c>
      <c r="C257" s="51" t="s">
        <v>192</v>
      </c>
      <c r="D257" s="57">
        <v>12200</v>
      </c>
      <c r="E257" s="57">
        <v>124932</v>
      </c>
      <c r="F257" s="57">
        <v>0</v>
      </c>
      <c r="G257" s="57">
        <v>91732.59</v>
      </c>
      <c r="H257" s="57">
        <v>21968.38</v>
      </c>
      <c r="I257" s="57">
        <f t="shared" si="46"/>
        <v>113700.97</v>
      </c>
      <c r="J257" s="57">
        <f t="shared" si="47"/>
        <v>11231.029999999999</v>
      </c>
      <c r="K257" s="58">
        <f t="shared" si="48"/>
        <v>8.9897144046361205E-2</v>
      </c>
      <c r="L257" s="58">
        <f t="shared" si="49"/>
        <v>-1</v>
      </c>
      <c r="M257" s="58">
        <f t="shared" si="50"/>
        <v>-0.26573984247430604</v>
      </c>
      <c r="R257" s="54"/>
      <c r="S257" s="54"/>
      <c r="T257" s="54"/>
      <c r="U257" s="54"/>
      <c r="V257" s="54"/>
    </row>
    <row r="258" spans="1:22" s="51" customFormat="1" x14ac:dyDescent="0.2">
      <c r="B258" s="51" t="s">
        <v>197</v>
      </c>
      <c r="C258" s="51" t="s">
        <v>198</v>
      </c>
      <c r="D258" s="57">
        <v>0</v>
      </c>
      <c r="E258" s="57">
        <v>2000</v>
      </c>
      <c r="F258" s="57">
        <v>0</v>
      </c>
      <c r="G258" s="57">
        <v>0</v>
      </c>
      <c r="H258" s="57">
        <v>0</v>
      </c>
      <c r="I258" s="57">
        <f t="shared" si="46"/>
        <v>0</v>
      </c>
      <c r="J258" s="57">
        <f t="shared" si="47"/>
        <v>2000</v>
      </c>
      <c r="K258" s="58">
        <f t="shared" si="48"/>
        <v>1</v>
      </c>
      <c r="L258" s="58">
        <f t="shared" si="49"/>
        <v>-1</v>
      </c>
      <c r="M258" s="58">
        <f t="shared" si="50"/>
        <v>-1</v>
      </c>
      <c r="R258" s="54"/>
      <c r="S258" s="54"/>
      <c r="T258" s="54"/>
      <c r="U258" s="54"/>
      <c r="V258" s="54"/>
    </row>
    <row r="259" spans="1:22" s="51" customFormat="1" x14ac:dyDescent="0.2">
      <c r="B259" s="51" t="s">
        <v>207</v>
      </c>
      <c r="C259" s="51" t="s">
        <v>208</v>
      </c>
      <c r="D259" s="57">
        <v>3000</v>
      </c>
      <c r="E259" s="57">
        <v>18000</v>
      </c>
      <c r="F259" s="57">
        <v>3950</v>
      </c>
      <c r="G259" s="57">
        <v>10575</v>
      </c>
      <c r="H259" s="57">
        <v>0</v>
      </c>
      <c r="I259" s="57">
        <f t="shared" si="46"/>
        <v>10575</v>
      </c>
      <c r="J259" s="57">
        <f t="shared" si="47"/>
        <v>7425</v>
      </c>
      <c r="K259" s="58">
        <f t="shared" si="48"/>
        <v>0.41249999999999998</v>
      </c>
      <c r="L259" s="58">
        <f t="shared" si="49"/>
        <v>-0.78055555555555556</v>
      </c>
      <c r="M259" s="58">
        <f t="shared" si="50"/>
        <v>-0.41249999999999998</v>
      </c>
      <c r="R259" s="54"/>
      <c r="S259" s="54"/>
      <c r="T259" s="54"/>
      <c r="U259" s="54"/>
      <c r="V259" s="54"/>
    </row>
    <row r="260" spans="1:22" s="51" customFormat="1" x14ac:dyDescent="0.2">
      <c r="B260" s="51" t="s">
        <v>431</v>
      </c>
      <c r="C260" s="51" t="s">
        <v>432</v>
      </c>
      <c r="D260" s="57">
        <v>0</v>
      </c>
      <c r="E260" s="57">
        <v>0</v>
      </c>
      <c r="F260" s="57">
        <v>0</v>
      </c>
      <c r="G260" s="57">
        <v>0</v>
      </c>
      <c r="H260" s="57">
        <v>0</v>
      </c>
      <c r="I260" s="57">
        <f t="shared" si="46"/>
        <v>0</v>
      </c>
      <c r="J260" s="57">
        <f t="shared" si="47"/>
        <v>0</v>
      </c>
      <c r="K260" s="58" t="str">
        <f t="shared" si="48"/>
        <v>NA</v>
      </c>
      <c r="L260" s="58" t="str">
        <f t="shared" si="49"/>
        <v>NA</v>
      </c>
      <c r="M260" s="58" t="str">
        <f t="shared" si="50"/>
        <v>NA</v>
      </c>
      <c r="R260" s="54"/>
      <c r="S260" s="54"/>
      <c r="T260" s="54"/>
      <c r="U260" s="54"/>
      <c r="V260" s="54"/>
    </row>
    <row r="261" spans="1:22" s="51" customFormat="1" x14ac:dyDescent="0.2">
      <c r="B261" s="51" t="s">
        <v>209</v>
      </c>
      <c r="C261" s="51" t="s">
        <v>210</v>
      </c>
      <c r="D261" s="57"/>
      <c r="E261" s="57"/>
      <c r="F261" s="57">
        <v>0</v>
      </c>
      <c r="G261" s="57">
        <v>0</v>
      </c>
      <c r="H261" s="57">
        <v>0</v>
      </c>
      <c r="I261" s="57">
        <f t="shared" si="46"/>
        <v>0</v>
      </c>
      <c r="J261" s="57">
        <f t="shared" si="47"/>
        <v>0</v>
      </c>
      <c r="K261" s="58" t="str">
        <f t="shared" si="48"/>
        <v>NA</v>
      </c>
      <c r="L261" s="58" t="str">
        <f t="shared" si="49"/>
        <v>NA</v>
      </c>
      <c r="M261" s="58" t="str">
        <f t="shared" si="50"/>
        <v>NA</v>
      </c>
      <c r="R261" s="54"/>
      <c r="S261" s="54"/>
      <c r="T261" s="54"/>
      <c r="U261" s="54"/>
      <c r="V261" s="54"/>
    </row>
    <row r="262" spans="1:22" s="51" customFormat="1" x14ac:dyDescent="0.2">
      <c r="A262" s="64" t="s">
        <v>433</v>
      </c>
      <c r="B262" s="64"/>
      <c r="C262" s="64"/>
      <c r="D262" s="65">
        <v>-1313778.9400000004</v>
      </c>
      <c r="E262" s="65">
        <v>8227207.4900000002</v>
      </c>
      <c r="F262" s="65">
        <v>406388.81</v>
      </c>
      <c r="G262" s="65">
        <v>4253556.8900000006</v>
      </c>
      <c r="H262" s="65">
        <v>167470.94</v>
      </c>
      <c r="I262" s="65">
        <f t="shared" si="46"/>
        <v>4421027.830000001</v>
      </c>
      <c r="J262" s="65">
        <f t="shared" si="47"/>
        <v>3806179.6599999992</v>
      </c>
      <c r="K262" s="66">
        <f t="shared" si="48"/>
        <v>0.46263324033413905</v>
      </c>
      <c r="L262" s="66">
        <f t="shared" si="49"/>
        <v>-0.95060428334961078</v>
      </c>
      <c r="M262" s="66">
        <f t="shared" si="50"/>
        <v>-0.48298898561023157</v>
      </c>
      <c r="R262" s="54"/>
      <c r="S262" s="54"/>
      <c r="T262" s="54"/>
      <c r="U262" s="54"/>
      <c r="V262" s="54"/>
    </row>
    <row r="263" spans="1:22" s="51" customFormat="1" x14ac:dyDescent="0.2">
      <c r="A263" s="51" t="s">
        <v>256</v>
      </c>
      <c r="B263" s="51" t="s">
        <v>100</v>
      </c>
      <c r="C263" s="51" t="s">
        <v>101</v>
      </c>
      <c r="D263" s="57"/>
      <c r="E263" s="57"/>
      <c r="F263" s="57">
        <v>0</v>
      </c>
      <c r="G263" s="57">
        <v>0</v>
      </c>
      <c r="H263" s="57">
        <v>0</v>
      </c>
      <c r="I263" s="57">
        <f t="shared" si="46"/>
        <v>0</v>
      </c>
      <c r="J263" s="57">
        <f t="shared" si="47"/>
        <v>0</v>
      </c>
      <c r="K263" s="58" t="str">
        <f t="shared" si="48"/>
        <v>NA</v>
      </c>
      <c r="L263" s="58" t="str">
        <f t="shared" si="49"/>
        <v>NA</v>
      </c>
      <c r="M263" s="58" t="str">
        <f t="shared" si="50"/>
        <v>NA</v>
      </c>
      <c r="R263" s="54"/>
      <c r="S263" s="54"/>
      <c r="T263" s="54"/>
      <c r="U263" s="54"/>
      <c r="V263" s="54"/>
    </row>
    <row r="264" spans="1:22" s="51" customFormat="1" x14ac:dyDescent="0.2">
      <c r="B264" s="51" t="s">
        <v>257</v>
      </c>
      <c r="C264" s="51" t="s">
        <v>258</v>
      </c>
      <c r="D264" s="57">
        <v>0</v>
      </c>
      <c r="E264" s="57">
        <v>0</v>
      </c>
      <c r="F264" s="57">
        <v>0</v>
      </c>
      <c r="G264" s="57">
        <v>0</v>
      </c>
      <c r="H264" s="57">
        <v>0</v>
      </c>
      <c r="I264" s="57">
        <f t="shared" si="46"/>
        <v>0</v>
      </c>
      <c r="J264" s="57">
        <f t="shared" si="47"/>
        <v>0</v>
      </c>
      <c r="K264" s="58" t="str">
        <f t="shared" si="48"/>
        <v>NA</v>
      </c>
      <c r="L264" s="58" t="str">
        <f t="shared" si="49"/>
        <v>NA</v>
      </c>
      <c r="M264" s="58" t="str">
        <f t="shared" si="50"/>
        <v>NA</v>
      </c>
      <c r="R264" s="54"/>
      <c r="S264" s="54"/>
      <c r="T264" s="54"/>
      <c r="U264" s="54"/>
      <c r="V264" s="54"/>
    </row>
    <row r="265" spans="1:22" s="51" customFormat="1" x14ac:dyDescent="0.2">
      <c r="B265" s="51" t="s">
        <v>259</v>
      </c>
      <c r="C265" s="51" t="s">
        <v>260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f t="shared" si="46"/>
        <v>0</v>
      </c>
      <c r="J265" s="57">
        <f t="shared" si="47"/>
        <v>0</v>
      </c>
      <c r="K265" s="58" t="str">
        <f t="shared" si="48"/>
        <v>NA</v>
      </c>
      <c r="L265" s="58" t="str">
        <f t="shared" si="49"/>
        <v>NA</v>
      </c>
      <c r="M265" s="58" t="str">
        <f t="shared" si="50"/>
        <v>NA</v>
      </c>
      <c r="R265" s="54"/>
      <c r="S265" s="54"/>
      <c r="T265" s="54"/>
      <c r="U265" s="54"/>
      <c r="V265" s="54"/>
    </row>
    <row r="266" spans="1:22" s="51" customFormat="1" x14ac:dyDescent="0.2">
      <c r="B266" s="51" t="s">
        <v>241</v>
      </c>
      <c r="C266" s="51" t="s">
        <v>242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f t="shared" si="46"/>
        <v>0</v>
      </c>
      <c r="J266" s="57">
        <f t="shared" si="47"/>
        <v>0</v>
      </c>
      <c r="K266" s="58" t="str">
        <f t="shared" si="48"/>
        <v>NA</v>
      </c>
      <c r="L266" s="58" t="str">
        <f t="shared" si="49"/>
        <v>NA</v>
      </c>
      <c r="M266" s="58" t="str">
        <f t="shared" si="50"/>
        <v>NA</v>
      </c>
      <c r="R266" s="54"/>
      <c r="S266" s="54"/>
      <c r="T266" s="54"/>
      <c r="U266" s="54"/>
      <c r="V266" s="54"/>
    </row>
    <row r="267" spans="1:22" s="51" customFormat="1" x14ac:dyDescent="0.2">
      <c r="B267" s="51" t="s">
        <v>117</v>
      </c>
      <c r="C267" s="51" t="s">
        <v>118</v>
      </c>
      <c r="D267" s="57">
        <v>87110</v>
      </c>
      <c r="E267" s="57">
        <v>94365</v>
      </c>
      <c r="F267" s="57">
        <v>7807.8</v>
      </c>
      <c r="G267" s="57">
        <v>67221.460000000006</v>
      </c>
      <c r="H267" s="57">
        <v>0</v>
      </c>
      <c r="I267" s="57">
        <f t="shared" si="46"/>
        <v>67221.460000000006</v>
      </c>
      <c r="J267" s="57">
        <f t="shared" si="47"/>
        <v>27143.539999999994</v>
      </c>
      <c r="K267" s="58">
        <f t="shared" si="48"/>
        <v>0.28764414772426211</v>
      </c>
      <c r="L267" s="58">
        <f t="shared" si="49"/>
        <v>-0.91725957717374018</v>
      </c>
      <c r="M267" s="58">
        <f t="shared" si="50"/>
        <v>-0.28764414772426211</v>
      </c>
      <c r="R267" s="54"/>
      <c r="S267" s="54"/>
      <c r="T267" s="54"/>
      <c r="U267" s="54"/>
      <c r="V267" s="54"/>
    </row>
    <row r="268" spans="1:22" s="51" customFormat="1" x14ac:dyDescent="0.2">
      <c r="B268" s="51" t="s">
        <v>131</v>
      </c>
      <c r="C268" s="51" t="s">
        <v>132</v>
      </c>
      <c r="D268" s="57">
        <v>0</v>
      </c>
      <c r="E268" s="57">
        <v>337606.58</v>
      </c>
      <c r="F268" s="57">
        <v>0</v>
      </c>
      <c r="G268" s="57">
        <v>0</v>
      </c>
      <c r="H268" s="57">
        <v>0</v>
      </c>
      <c r="I268" s="57">
        <f t="shared" si="46"/>
        <v>0</v>
      </c>
      <c r="J268" s="57">
        <f t="shared" si="47"/>
        <v>337606.58</v>
      </c>
      <c r="K268" s="58">
        <f t="shared" si="48"/>
        <v>1</v>
      </c>
      <c r="L268" s="58">
        <f t="shared" si="49"/>
        <v>-1</v>
      </c>
      <c r="M268" s="58">
        <f t="shared" si="50"/>
        <v>-1</v>
      </c>
      <c r="R268" s="54"/>
      <c r="S268" s="54"/>
      <c r="T268" s="54"/>
      <c r="U268" s="54"/>
      <c r="V268" s="54"/>
    </row>
    <row r="269" spans="1:22" s="51" customFormat="1" x14ac:dyDescent="0.2">
      <c r="B269" s="51" t="s">
        <v>133</v>
      </c>
      <c r="C269" s="51" t="s">
        <v>134</v>
      </c>
      <c r="D269" s="57">
        <v>514189</v>
      </c>
      <c r="E269" s="57">
        <v>463286</v>
      </c>
      <c r="F269" s="57">
        <v>78180.2</v>
      </c>
      <c r="G269" s="57">
        <v>721648.11</v>
      </c>
      <c r="H269" s="57">
        <v>0</v>
      </c>
      <c r="I269" s="57">
        <f t="shared" si="46"/>
        <v>721648.11</v>
      </c>
      <c r="J269" s="57">
        <f t="shared" si="47"/>
        <v>-258362.11</v>
      </c>
      <c r="K269" s="58">
        <f t="shared" si="48"/>
        <v>-0.55767303566263604</v>
      </c>
      <c r="L269" s="58">
        <f t="shared" si="49"/>
        <v>-0.83124851603545102</v>
      </c>
      <c r="M269" s="58">
        <f t="shared" si="50"/>
        <v>0.55767303566263604</v>
      </c>
      <c r="R269" s="54"/>
      <c r="S269" s="54"/>
      <c r="T269" s="54"/>
      <c r="U269" s="54"/>
      <c r="V269" s="54"/>
    </row>
    <row r="270" spans="1:22" s="51" customFormat="1" x14ac:dyDescent="0.2">
      <c r="B270" s="51" t="s">
        <v>135</v>
      </c>
      <c r="C270" s="51" t="s">
        <v>136</v>
      </c>
      <c r="D270" s="57">
        <v>1700000</v>
      </c>
      <c r="E270" s="57">
        <v>2387118.42</v>
      </c>
      <c r="F270" s="57">
        <v>0</v>
      </c>
      <c r="G270" s="57">
        <v>0</v>
      </c>
      <c r="H270" s="57">
        <v>0</v>
      </c>
      <c r="I270" s="57">
        <f t="shared" si="46"/>
        <v>0</v>
      </c>
      <c r="J270" s="57">
        <f t="shared" si="47"/>
        <v>2387118.42</v>
      </c>
      <c r="K270" s="58">
        <f t="shared" si="48"/>
        <v>1</v>
      </c>
      <c r="L270" s="58">
        <f t="shared" si="49"/>
        <v>-1</v>
      </c>
      <c r="M270" s="58">
        <f t="shared" si="50"/>
        <v>-1</v>
      </c>
      <c r="R270" s="54"/>
      <c r="S270" s="54"/>
      <c r="T270" s="54"/>
      <c r="U270" s="54"/>
      <c r="V270" s="54"/>
    </row>
    <row r="271" spans="1:22" s="51" customFormat="1" x14ac:dyDescent="0.2">
      <c r="B271" s="51" t="s">
        <v>139</v>
      </c>
      <c r="C271" s="51" t="s">
        <v>140</v>
      </c>
      <c r="D271" s="57">
        <v>0</v>
      </c>
      <c r="E271" s="57">
        <v>0</v>
      </c>
      <c r="F271" s="57">
        <v>0</v>
      </c>
      <c r="G271" s="57">
        <v>0</v>
      </c>
      <c r="H271" s="57">
        <v>0</v>
      </c>
      <c r="I271" s="57">
        <f t="shared" si="46"/>
        <v>0</v>
      </c>
      <c r="J271" s="57">
        <f t="shared" si="47"/>
        <v>0</v>
      </c>
      <c r="K271" s="58" t="str">
        <f t="shared" si="48"/>
        <v>NA</v>
      </c>
      <c r="L271" s="58" t="str">
        <f t="shared" si="49"/>
        <v>NA</v>
      </c>
      <c r="M271" s="58" t="str">
        <f t="shared" si="50"/>
        <v>NA</v>
      </c>
      <c r="R271" s="54"/>
      <c r="S271" s="54"/>
      <c r="T271" s="54"/>
      <c r="U271" s="54"/>
      <c r="V271" s="54"/>
    </row>
    <row r="272" spans="1:22" s="51" customFormat="1" x14ac:dyDescent="0.2">
      <c r="B272" s="51" t="s">
        <v>141</v>
      </c>
      <c r="C272" s="51" t="s">
        <v>142</v>
      </c>
      <c r="D272" s="57">
        <v>79380</v>
      </c>
      <c r="E272" s="57">
        <v>135195</v>
      </c>
      <c r="F272" s="57">
        <v>16591.8</v>
      </c>
      <c r="G272" s="57">
        <v>168076.05</v>
      </c>
      <c r="H272" s="57">
        <v>0</v>
      </c>
      <c r="I272" s="57">
        <f t="shared" si="46"/>
        <v>168076.05</v>
      </c>
      <c r="J272" s="57">
        <f t="shared" si="47"/>
        <v>-32881.049999999988</v>
      </c>
      <c r="K272" s="58">
        <f t="shared" si="48"/>
        <v>-0.24321202707200701</v>
      </c>
      <c r="L272" s="58">
        <f t="shared" si="49"/>
        <v>-0.87727504715411075</v>
      </c>
      <c r="M272" s="58">
        <f t="shared" si="50"/>
        <v>0.24321202707200701</v>
      </c>
      <c r="R272" s="54"/>
      <c r="S272" s="54"/>
      <c r="T272" s="54"/>
      <c r="U272" s="54"/>
      <c r="V272" s="54"/>
    </row>
    <row r="273" spans="2:22" s="51" customFormat="1" x14ac:dyDescent="0.2">
      <c r="B273" s="51" t="s">
        <v>143</v>
      </c>
      <c r="C273" s="51" t="s">
        <v>144</v>
      </c>
      <c r="D273" s="57">
        <v>119117.32999999999</v>
      </c>
      <c r="E273" s="57">
        <v>194243</v>
      </c>
      <c r="F273" s="57">
        <v>19749.439999999999</v>
      </c>
      <c r="G273" s="57">
        <v>191478.48000000004</v>
      </c>
      <c r="H273" s="57">
        <v>0</v>
      </c>
      <c r="I273" s="57">
        <f t="shared" si="46"/>
        <v>191478.48000000004</v>
      </c>
      <c r="J273" s="57">
        <f t="shared" si="47"/>
        <v>2764.5199999999604</v>
      </c>
      <c r="K273" s="58">
        <f t="shared" si="48"/>
        <v>1.4232276066576198E-2</v>
      </c>
      <c r="L273" s="58">
        <f t="shared" si="49"/>
        <v>-0.89832611728607981</v>
      </c>
      <c r="M273" s="58">
        <f t="shared" si="50"/>
        <v>-1.4232276066576198E-2</v>
      </c>
      <c r="R273" s="54"/>
      <c r="S273" s="54"/>
      <c r="T273" s="54"/>
      <c r="U273" s="54"/>
      <c r="V273" s="54"/>
    </row>
    <row r="274" spans="2:22" s="51" customFormat="1" x14ac:dyDescent="0.2">
      <c r="B274" s="51" t="s">
        <v>155</v>
      </c>
      <c r="C274" s="51" t="s">
        <v>156</v>
      </c>
      <c r="D274" s="57">
        <v>60984.43</v>
      </c>
      <c r="E274" s="57">
        <v>116135.00000000001</v>
      </c>
      <c r="F274" s="57">
        <v>3799.2799999999997</v>
      </c>
      <c r="G274" s="57">
        <v>37569.32</v>
      </c>
      <c r="H274" s="57">
        <v>0</v>
      </c>
      <c r="I274" s="57">
        <f t="shared" si="46"/>
        <v>37569.32</v>
      </c>
      <c r="J274" s="57">
        <f t="shared" si="47"/>
        <v>78565.680000000022</v>
      </c>
      <c r="K274" s="58">
        <f t="shared" si="48"/>
        <v>0.67650303526068811</v>
      </c>
      <c r="L274" s="58">
        <f t="shared" si="49"/>
        <v>-0.96728565893141605</v>
      </c>
      <c r="M274" s="58">
        <f t="shared" si="50"/>
        <v>-0.67650303526068811</v>
      </c>
      <c r="R274" s="54"/>
      <c r="S274" s="54"/>
      <c r="T274" s="54"/>
      <c r="U274" s="54"/>
      <c r="V274" s="54"/>
    </row>
    <row r="275" spans="2:22" s="51" customFormat="1" x14ac:dyDescent="0.2">
      <c r="B275" s="51" t="s">
        <v>157</v>
      </c>
      <c r="C275" s="51" t="s">
        <v>158</v>
      </c>
      <c r="D275" s="57">
        <v>26144855</v>
      </c>
      <c r="E275" s="57">
        <v>663996.82999999996</v>
      </c>
      <c r="F275" s="57">
        <v>223272.33000000002</v>
      </c>
      <c r="G275" s="57">
        <v>223272.33000000002</v>
      </c>
      <c r="H275" s="57">
        <v>0</v>
      </c>
      <c r="I275" s="57">
        <f t="shared" si="46"/>
        <v>223272.33000000002</v>
      </c>
      <c r="J275" s="57">
        <f t="shared" si="47"/>
        <v>440724.49999999994</v>
      </c>
      <c r="K275" s="58">
        <f t="shared" si="48"/>
        <v>0.66374488564952938</v>
      </c>
      <c r="L275" s="58">
        <f t="shared" si="49"/>
        <v>-0.66374488564952938</v>
      </c>
      <c r="M275" s="58">
        <f t="shared" si="50"/>
        <v>-0.66374488564952938</v>
      </c>
      <c r="R275" s="54"/>
      <c r="S275" s="54"/>
      <c r="T275" s="54"/>
      <c r="U275" s="54"/>
      <c r="V275" s="54"/>
    </row>
    <row r="276" spans="2:22" s="51" customFormat="1" x14ac:dyDescent="0.2">
      <c r="B276" s="51" t="s">
        <v>429</v>
      </c>
      <c r="C276" s="51" t="s">
        <v>430</v>
      </c>
      <c r="D276" s="57">
        <v>0</v>
      </c>
      <c r="E276" s="57">
        <v>0</v>
      </c>
      <c r="F276" s="57">
        <v>0</v>
      </c>
      <c r="G276" s="57">
        <v>0</v>
      </c>
      <c r="H276" s="57">
        <v>0</v>
      </c>
      <c r="I276" s="57">
        <f t="shared" si="46"/>
        <v>0</v>
      </c>
      <c r="J276" s="57">
        <f t="shared" si="47"/>
        <v>0</v>
      </c>
      <c r="K276" s="58" t="str">
        <f t="shared" si="48"/>
        <v>NA</v>
      </c>
      <c r="L276" s="58" t="str">
        <f t="shared" si="49"/>
        <v>NA</v>
      </c>
      <c r="M276" s="58" t="str">
        <f t="shared" si="50"/>
        <v>NA</v>
      </c>
      <c r="R276" s="54"/>
      <c r="S276" s="54"/>
      <c r="T276" s="54"/>
      <c r="U276" s="54"/>
      <c r="V276" s="54"/>
    </row>
    <row r="277" spans="2:22" s="51" customFormat="1" x14ac:dyDescent="0.2">
      <c r="B277" s="51" t="s">
        <v>169</v>
      </c>
      <c r="C277" s="51" t="s">
        <v>170</v>
      </c>
      <c r="D277" s="57">
        <v>0</v>
      </c>
      <c r="E277" s="57">
        <v>1650</v>
      </c>
      <c r="F277" s="57">
        <v>0</v>
      </c>
      <c r="G277" s="57">
        <v>144.74</v>
      </c>
      <c r="H277" s="57">
        <v>1438.18</v>
      </c>
      <c r="I277" s="57">
        <f t="shared" si="46"/>
        <v>1582.92</v>
      </c>
      <c r="J277" s="57">
        <f t="shared" si="47"/>
        <v>67.079999999999927</v>
      </c>
      <c r="K277" s="58">
        <f t="shared" si="48"/>
        <v>4.0654545454545409E-2</v>
      </c>
      <c r="L277" s="58">
        <f t="shared" si="49"/>
        <v>-1</v>
      </c>
      <c r="M277" s="58">
        <f t="shared" si="50"/>
        <v>-0.91227878787878791</v>
      </c>
      <c r="R277" s="54"/>
      <c r="S277" s="54"/>
      <c r="T277" s="54"/>
      <c r="U277" s="54"/>
      <c r="V277" s="54"/>
    </row>
    <row r="278" spans="2:22" s="51" customFormat="1" x14ac:dyDescent="0.2">
      <c r="B278" s="51" t="s">
        <v>173</v>
      </c>
      <c r="C278" s="51" t="s">
        <v>174</v>
      </c>
      <c r="D278" s="57">
        <v>275433</v>
      </c>
      <c r="E278" s="57">
        <v>0</v>
      </c>
      <c r="F278" s="57">
        <v>0</v>
      </c>
      <c r="G278" s="57">
        <v>0</v>
      </c>
      <c r="H278" s="57">
        <v>0</v>
      </c>
      <c r="I278" s="57">
        <f t="shared" si="46"/>
        <v>0</v>
      </c>
      <c r="J278" s="57">
        <f t="shared" si="47"/>
        <v>0</v>
      </c>
      <c r="K278" s="58" t="str">
        <f t="shared" si="48"/>
        <v>NA</v>
      </c>
      <c r="L278" s="58" t="str">
        <f t="shared" si="49"/>
        <v>NA</v>
      </c>
      <c r="M278" s="58" t="str">
        <f t="shared" si="50"/>
        <v>NA</v>
      </c>
      <c r="R278" s="54"/>
      <c r="S278" s="54"/>
      <c r="T278" s="54"/>
      <c r="U278" s="54"/>
      <c r="V278" s="54"/>
    </row>
    <row r="279" spans="2:22" s="51" customFormat="1" x14ac:dyDescent="0.2">
      <c r="B279" s="51" t="s">
        <v>177</v>
      </c>
      <c r="C279" s="51" t="s">
        <v>178</v>
      </c>
      <c r="D279" s="57">
        <v>0</v>
      </c>
      <c r="E279" s="57">
        <v>0</v>
      </c>
      <c r="F279" s="57">
        <v>0</v>
      </c>
      <c r="G279" s="57">
        <v>-14.5</v>
      </c>
      <c r="H279" s="57">
        <v>0</v>
      </c>
      <c r="I279" s="57">
        <f t="shared" si="46"/>
        <v>-14.5</v>
      </c>
      <c r="J279" s="57">
        <f t="shared" si="47"/>
        <v>14.5</v>
      </c>
      <c r="K279" s="58" t="str">
        <f t="shared" si="48"/>
        <v>NA</v>
      </c>
      <c r="L279" s="58" t="str">
        <f t="shared" si="49"/>
        <v>NA</v>
      </c>
      <c r="M279" s="58" t="str">
        <f t="shared" si="50"/>
        <v>NA</v>
      </c>
      <c r="R279" s="54"/>
      <c r="S279" s="54"/>
      <c r="T279" s="54"/>
      <c r="U279" s="54"/>
      <c r="V279" s="54"/>
    </row>
    <row r="280" spans="2:22" s="51" customFormat="1" x14ac:dyDescent="0.2">
      <c r="B280" s="51" t="s">
        <v>181</v>
      </c>
      <c r="C280" s="51" t="s">
        <v>182</v>
      </c>
      <c r="D280" s="57">
        <v>0</v>
      </c>
      <c r="E280" s="57">
        <v>0</v>
      </c>
      <c r="F280" s="57">
        <v>0</v>
      </c>
      <c r="G280" s="57">
        <v>0</v>
      </c>
      <c r="H280" s="57">
        <v>0</v>
      </c>
      <c r="I280" s="57">
        <f t="shared" si="46"/>
        <v>0</v>
      </c>
      <c r="J280" s="57">
        <f t="shared" si="47"/>
        <v>0</v>
      </c>
      <c r="K280" s="58" t="str">
        <f t="shared" si="48"/>
        <v>NA</v>
      </c>
      <c r="L280" s="58" t="str">
        <f t="shared" si="49"/>
        <v>NA</v>
      </c>
      <c r="M280" s="58" t="str">
        <f t="shared" si="50"/>
        <v>NA</v>
      </c>
      <c r="R280" s="54"/>
      <c r="S280" s="54"/>
      <c r="T280" s="54"/>
      <c r="U280" s="54"/>
      <c r="V280" s="54"/>
    </row>
    <row r="281" spans="2:22" s="51" customFormat="1" x14ac:dyDescent="0.2">
      <c r="B281" s="51" t="s">
        <v>183</v>
      </c>
      <c r="C281" s="51" t="s">
        <v>184</v>
      </c>
      <c r="D281" s="57">
        <v>102055.66</v>
      </c>
      <c r="E281" s="57">
        <v>16490.66</v>
      </c>
      <c r="F281" s="57">
        <v>0</v>
      </c>
      <c r="G281" s="57">
        <v>13756.560000000001</v>
      </c>
      <c r="H281" s="57">
        <v>581.86</v>
      </c>
      <c r="I281" s="57">
        <f t="shared" si="46"/>
        <v>14338.420000000002</v>
      </c>
      <c r="J281" s="57">
        <f t="shared" si="47"/>
        <v>2152.239999999998</v>
      </c>
      <c r="K281" s="58">
        <f t="shared" si="48"/>
        <v>0.13051266595757829</v>
      </c>
      <c r="L281" s="58">
        <f t="shared" si="49"/>
        <v>-1</v>
      </c>
      <c r="M281" s="58">
        <f t="shared" si="50"/>
        <v>-0.16579688138619064</v>
      </c>
      <c r="R281" s="54"/>
      <c r="S281" s="54"/>
      <c r="T281" s="54"/>
      <c r="U281" s="54"/>
      <c r="V281" s="54"/>
    </row>
    <row r="282" spans="2:22" s="51" customFormat="1" x14ac:dyDescent="0.2">
      <c r="B282" s="51" t="s">
        <v>185</v>
      </c>
      <c r="C282" s="51" t="s">
        <v>186</v>
      </c>
      <c r="D282" s="57">
        <v>845000</v>
      </c>
      <c r="E282" s="57">
        <v>0</v>
      </c>
      <c r="F282" s="57">
        <v>0</v>
      </c>
      <c r="G282" s="57">
        <v>20509.759999999998</v>
      </c>
      <c r="H282" s="57">
        <v>0</v>
      </c>
      <c r="I282" s="57">
        <f t="shared" si="46"/>
        <v>20509.759999999998</v>
      </c>
      <c r="J282" s="57">
        <f t="shared" si="47"/>
        <v>-20509.759999999998</v>
      </c>
      <c r="K282" s="58" t="str">
        <f t="shared" si="48"/>
        <v>NA</v>
      </c>
      <c r="L282" s="58" t="str">
        <f t="shared" si="49"/>
        <v>NA</v>
      </c>
      <c r="M282" s="58" t="str">
        <f t="shared" si="50"/>
        <v>NA</v>
      </c>
      <c r="R282" s="54"/>
      <c r="S282" s="54"/>
      <c r="T282" s="54"/>
      <c r="U282" s="54"/>
      <c r="V282" s="54"/>
    </row>
    <row r="283" spans="2:22" s="51" customFormat="1" x14ac:dyDescent="0.2">
      <c r="B283" s="51" t="s">
        <v>187</v>
      </c>
      <c r="C283" s="51" t="s">
        <v>188</v>
      </c>
      <c r="D283" s="57">
        <v>1396752.5</v>
      </c>
      <c r="E283" s="57">
        <v>0</v>
      </c>
      <c r="F283" s="57">
        <v>0</v>
      </c>
      <c r="G283" s="57">
        <v>0</v>
      </c>
      <c r="H283" s="57">
        <v>0</v>
      </c>
      <c r="I283" s="57">
        <f t="shared" si="46"/>
        <v>0</v>
      </c>
      <c r="J283" s="57">
        <f t="shared" si="47"/>
        <v>0</v>
      </c>
      <c r="K283" s="58" t="str">
        <f t="shared" si="48"/>
        <v>NA</v>
      </c>
      <c r="L283" s="58" t="str">
        <f t="shared" si="49"/>
        <v>NA</v>
      </c>
      <c r="M283" s="58" t="str">
        <f t="shared" si="50"/>
        <v>NA</v>
      </c>
      <c r="R283" s="54"/>
      <c r="S283" s="54"/>
      <c r="T283" s="54"/>
      <c r="U283" s="54"/>
      <c r="V283" s="54"/>
    </row>
    <row r="284" spans="2:22" s="51" customFormat="1" x14ac:dyDescent="0.2">
      <c r="B284" s="51" t="s">
        <v>189</v>
      </c>
      <c r="C284" s="51" t="s">
        <v>190</v>
      </c>
      <c r="D284" s="57">
        <v>0</v>
      </c>
      <c r="E284" s="57">
        <v>3620</v>
      </c>
      <c r="F284" s="57">
        <v>610.30999999999995</v>
      </c>
      <c r="G284" s="57">
        <v>3460.31</v>
      </c>
      <c r="H284" s="57">
        <v>0</v>
      </c>
      <c r="I284" s="57">
        <f t="shared" si="46"/>
        <v>3460.31</v>
      </c>
      <c r="J284" s="57">
        <f t="shared" si="47"/>
        <v>159.69000000000005</v>
      </c>
      <c r="K284" s="58">
        <f t="shared" si="48"/>
        <v>4.4113259668508299E-2</v>
      </c>
      <c r="L284" s="58">
        <f t="shared" si="49"/>
        <v>-0.83140607734806626</v>
      </c>
      <c r="M284" s="58">
        <f t="shared" si="50"/>
        <v>-4.4113259668508299E-2</v>
      </c>
      <c r="R284" s="54"/>
      <c r="S284" s="54"/>
      <c r="T284" s="54"/>
      <c r="U284" s="54"/>
      <c r="V284" s="54"/>
    </row>
    <row r="285" spans="2:22" s="51" customFormat="1" x14ac:dyDescent="0.2">
      <c r="B285" s="51" t="s">
        <v>191</v>
      </c>
      <c r="C285" s="51" t="s">
        <v>192</v>
      </c>
      <c r="D285" s="57">
        <v>0</v>
      </c>
      <c r="E285" s="57">
        <v>0</v>
      </c>
      <c r="F285" s="57">
        <v>0</v>
      </c>
      <c r="G285" s="57">
        <v>94723.66</v>
      </c>
      <c r="H285" s="57">
        <v>0</v>
      </c>
      <c r="I285" s="57">
        <f t="shared" si="46"/>
        <v>94723.66</v>
      </c>
      <c r="J285" s="57">
        <f t="shared" si="47"/>
        <v>-94723.66</v>
      </c>
      <c r="K285" s="58" t="str">
        <f t="shared" si="48"/>
        <v>NA</v>
      </c>
      <c r="L285" s="58" t="str">
        <f t="shared" si="49"/>
        <v>NA</v>
      </c>
      <c r="M285" s="58" t="str">
        <f t="shared" si="50"/>
        <v>NA</v>
      </c>
      <c r="R285" s="54"/>
      <c r="S285" s="54"/>
      <c r="T285" s="54"/>
      <c r="U285" s="54"/>
      <c r="V285" s="54"/>
    </row>
    <row r="286" spans="2:22" s="51" customFormat="1" x14ac:dyDescent="0.2">
      <c r="B286" s="51" t="s">
        <v>207</v>
      </c>
      <c r="C286" s="51" t="s">
        <v>208</v>
      </c>
      <c r="D286" s="57">
        <v>0</v>
      </c>
      <c r="E286" s="57">
        <v>0</v>
      </c>
      <c r="F286" s="57">
        <v>0</v>
      </c>
      <c r="G286" s="57">
        <v>0</v>
      </c>
      <c r="H286" s="57">
        <v>0</v>
      </c>
      <c r="I286" s="57">
        <f t="shared" si="46"/>
        <v>0</v>
      </c>
      <c r="J286" s="57">
        <f t="shared" si="47"/>
        <v>0</v>
      </c>
      <c r="K286" s="58" t="str">
        <f t="shared" si="48"/>
        <v>NA</v>
      </c>
      <c r="L286" s="58" t="str">
        <f t="shared" si="49"/>
        <v>NA</v>
      </c>
      <c r="M286" s="58" t="str">
        <f t="shared" si="50"/>
        <v>NA</v>
      </c>
      <c r="R286" s="54"/>
      <c r="S286" s="54"/>
      <c r="T286" s="54"/>
      <c r="U286" s="54"/>
      <c r="V286" s="54"/>
    </row>
    <row r="287" spans="2:22" s="51" customFormat="1" x14ac:dyDescent="0.2">
      <c r="B287" s="51" t="s">
        <v>431</v>
      </c>
      <c r="C287" s="51" t="s">
        <v>432</v>
      </c>
      <c r="D287" s="57">
        <v>21085705.280000001</v>
      </c>
      <c r="E287" s="57">
        <v>45909449.480000004</v>
      </c>
      <c r="F287" s="57">
        <v>0</v>
      </c>
      <c r="G287" s="57">
        <v>190657.92000000001</v>
      </c>
      <c r="H287" s="57">
        <v>0</v>
      </c>
      <c r="I287" s="57">
        <f t="shared" si="46"/>
        <v>190657.92000000001</v>
      </c>
      <c r="J287" s="57">
        <f t="shared" si="47"/>
        <v>45718791.560000002</v>
      </c>
      <c r="K287" s="58">
        <f t="shared" si="48"/>
        <v>0.99584708764405772</v>
      </c>
      <c r="L287" s="58">
        <f t="shared" si="49"/>
        <v>-1</v>
      </c>
      <c r="M287" s="58">
        <f t="shared" si="50"/>
        <v>-0.99584708764405772</v>
      </c>
      <c r="R287" s="54"/>
      <c r="S287" s="54"/>
      <c r="T287" s="54"/>
      <c r="U287" s="54"/>
      <c r="V287" s="54"/>
    </row>
    <row r="288" spans="2:22" s="51" customFormat="1" x14ac:dyDescent="0.2">
      <c r="B288" s="51" t="s">
        <v>209</v>
      </c>
      <c r="C288" s="51" t="s">
        <v>210</v>
      </c>
      <c r="D288" s="57">
        <v>0</v>
      </c>
      <c r="E288" s="57">
        <v>0</v>
      </c>
      <c r="F288" s="57">
        <v>0</v>
      </c>
      <c r="G288" s="57">
        <v>0</v>
      </c>
      <c r="H288" s="57">
        <v>0</v>
      </c>
      <c r="I288" s="57">
        <f t="shared" si="46"/>
        <v>0</v>
      </c>
      <c r="J288" s="57">
        <f t="shared" si="47"/>
        <v>0</v>
      </c>
      <c r="K288" s="58" t="str">
        <f t="shared" si="48"/>
        <v>NA</v>
      </c>
      <c r="L288" s="58" t="str">
        <f t="shared" si="49"/>
        <v>NA</v>
      </c>
      <c r="M288" s="58" t="str">
        <f t="shared" si="50"/>
        <v>NA</v>
      </c>
      <c r="R288" s="54"/>
      <c r="S288" s="54"/>
      <c r="T288" s="54"/>
      <c r="U288" s="54"/>
      <c r="V288" s="54"/>
    </row>
    <row r="289" spans="1:22" s="51" customFormat="1" x14ac:dyDescent="0.2">
      <c r="A289" s="64" t="s">
        <v>294</v>
      </c>
      <c r="B289" s="64"/>
      <c r="C289" s="64"/>
      <c r="D289" s="65">
        <v>52410582.200000003</v>
      </c>
      <c r="E289" s="65">
        <v>50323155.970000006</v>
      </c>
      <c r="F289" s="65">
        <v>350011.16000000003</v>
      </c>
      <c r="G289" s="65">
        <v>1732504.2</v>
      </c>
      <c r="H289" s="65">
        <v>2020.04</v>
      </c>
      <c r="I289" s="65">
        <f t="shared" si="46"/>
        <v>1734524.24</v>
      </c>
      <c r="J289" s="65">
        <f t="shared" si="47"/>
        <v>48588631.730000004</v>
      </c>
      <c r="K289" s="66">
        <f t="shared" si="48"/>
        <v>0.96553228416290038</v>
      </c>
      <c r="L289" s="66">
        <f t="shared" si="49"/>
        <v>-0.99304472954342027</v>
      </c>
      <c r="M289" s="66">
        <f t="shared" si="50"/>
        <v>-0.96557242552448752</v>
      </c>
      <c r="R289" s="54"/>
      <c r="S289" s="54"/>
      <c r="T289" s="54"/>
      <c r="U289" s="54"/>
      <c r="V289" s="54"/>
    </row>
    <row r="290" spans="1:22" s="51" customFormat="1" x14ac:dyDescent="0.2">
      <c r="A290" s="51" t="s">
        <v>295</v>
      </c>
      <c r="B290" s="51" t="s">
        <v>104</v>
      </c>
      <c r="C290" s="51" t="s">
        <v>103</v>
      </c>
      <c r="D290" s="57">
        <v>0</v>
      </c>
      <c r="E290" s="57">
        <v>8931.6</v>
      </c>
      <c r="F290" s="57">
        <v>615.09</v>
      </c>
      <c r="G290" s="57">
        <v>1525.13</v>
      </c>
      <c r="H290" s="57">
        <v>0</v>
      </c>
      <c r="I290" s="57">
        <f t="shared" si="46"/>
        <v>1525.13</v>
      </c>
      <c r="J290" s="57">
        <f t="shared" si="47"/>
        <v>7406.47</v>
      </c>
      <c r="K290" s="58">
        <f t="shared" si="48"/>
        <v>0.82924336065206683</v>
      </c>
      <c r="L290" s="58">
        <f t="shared" si="49"/>
        <v>-0.93113327959156256</v>
      </c>
      <c r="M290" s="58">
        <f t="shared" si="50"/>
        <v>-0.82924336065206683</v>
      </c>
      <c r="R290" s="54"/>
      <c r="S290" s="54"/>
      <c r="T290" s="54"/>
      <c r="U290" s="54"/>
      <c r="V290" s="54"/>
    </row>
    <row r="291" spans="1:22" s="51" customFormat="1" x14ac:dyDescent="0.2">
      <c r="B291" s="51" t="s">
        <v>113</v>
      </c>
      <c r="C291" s="51" t="s">
        <v>114</v>
      </c>
      <c r="D291" s="57">
        <v>0</v>
      </c>
      <c r="E291" s="57">
        <v>0</v>
      </c>
      <c r="F291" s="57">
        <v>0</v>
      </c>
      <c r="G291" s="57">
        <v>0</v>
      </c>
      <c r="H291" s="57">
        <v>0</v>
      </c>
      <c r="I291" s="57">
        <f t="shared" si="46"/>
        <v>0</v>
      </c>
      <c r="J291" s="57">
        <f t="shared" si="47"/>
        <v>0</v>
      </c>
      <c r="K291" s="58" t="str">
        <f t="shared" si="48"/>
        <v>NA</v>
      </c>
      <c r="L291" s="58" t="str">
        <f t="shared" si="49"/>
        <v>NA</v>
      </c>
      <c r="M291" s="58" t="str">
        <f t="shared" si="50"/>
        <v>NA</v>
      </c>
      <c r="R291" s="54"/>
      <c r="S291" s="54"/>
      <c r="T291" s="54"/>
      <c r="U291" s="54"/>
      <c r="V291" s="54"/>
    </row>
    <row r="292" spans="1:22" s="51" customFormat="1" x14ac:dyDescent="0.2">
      <c r="B292" s="51" t="s">
        <v>296</v>
      </c>
      <c r="C292" s="51" t="s">
        <v>297</v>
      </c>
      <c r="D292" s="57">
        <v>0</v>
      </c>
      <c r="E292" s="57">
        <v>0</v>
      </c>
      <c r="F292" s="57">
        <v>0</v>
      </c>
      <c r="G292" s="57">
        <v>0</v>
      </c>
      <c r="H292" s="57">
        <v>0</v>
      </c>
      <c r="I292" s="57">
        <f t="shared" si="46"/>
        <v>0</v>
      </c>
      <c r="J292" s="57">
        <f t="shared" si="47"/>
        <v>0</v>
      </c>
      <c r="K292" s="58" t="str">
        <f t="shared" si="48"/>
        <v>NA</v>
      </c>
      <c r="L292" s="58" t="str">
        <f t="shared" si="49"/>
        <v>NA</v>
      </c>
      <c r="M292" s="58" t="str">
        <f t="shared" si="50"/>
        <v>NA</v>
      </c>
      <c r="R292" s="54"/>
      <c r="S292" s="54"/>
      <c r="T292" s="54"/>
      <c r="U292" s="54"/>
      <c r="V292" s="54"/>
    </row>
    <row r="293" spans="1:22" s="51" customFormat="1" x14ac:dyDescent="0.2">
      <c r="B293" s="51" t="s">
        <v>117</v>
      </c>
      <c r="C293" s="51" t="s">
        <v>118</v>
      </c>
      <c r="D293" s="57">
        <v>155324.10999999999</v>
      </c>
      <c r="E293" s="57">
        <v>154587</v>
      </c>
      <c r="F293" s="57">
        <v>12756.61</v>
      </c>
      <c r="G293" s="57">
        <v>149323.03999999998</v>
      </c>
      <c r="H293" s="57">
        <v>0</v>
      </c>
      <c r="I293" s="57">
        <f t="shared" si="46"/>
        <v>149323.03999999998</v>
      </c>
      <c r="J293" s="57">
        <f t="shared" si="47"/>
        <v>5263.960000000021</v>
      </c>
      <c r="K293" s="58">
        <f t="shared" si="48"/>
        <v>3.4051763731749896E-2</v>
      </c>
      <c r="L293" s="58">
        <f t="shared" si="49"/>
        <v>-0.91747941288724155</v>
      </c>
      <c r="M293" s="58">
        <f t="shared" si="50"/>
        <v>-3.4051763731749896E-2</v>
      </c>
      <c r="R293" s="54"/>
      <c r="S293" s="54"/>
      <c r="T293" s="54"/>
      <c r="U293" s="54"/>
      <c r="V293" s="54"/>
    </row>
    <row r="294" spans="1:22" s="51" customFormat="1" x14ac:dyDescent="0.2">
      <c r="B294" s="51" t="s">
        <v>302</v>
      </c>
      <c r="C294" s="51" t="s">
        <v>303</v>
      </c>
      <c r="D294" s="57">
        <v>0</v>
      </c>
      <c r="E294" s="57">
        <v>0</v>
      </c>
      <c r="F294" s="57">
        <v>0</v>
      </c>
      <c r="G294" s="57">
        <v>191452.01</v>
      </c>
      <c r="H294" s="57">
        <v>0</v>
      </c>
      <c r="I294" s="57">
        <f t="shared" si="46"/>
        <v>191452.01</v>
      </c>
      <c r="J294" s="57">
        <f t="shared" si="47"/>
        <v>-191452.01</v>
      </c>
      <c r="K294" s="58" t="str">
        <f t="shared" si="48"/>
        <v>NA</v>
      </c>
      <c r="L294" s="58" t="str">
        <f t="shared" si="49"/>
        <v>NA</v>
      </c>
      <c r="M294" s="58" t="str">
        <f t="shared" si="50"/>
        <v>NA</v>
      </c>
      <c r="R294" s="54"/>
      <c r="S294" s="54"/>
      <c r="T294" s="54"/>
      <c r="U294" s="54"/>
      <c r="V294" s="54"/>
    </row>
    <row r="295" spans="1:22" s="51" customFormat="1" x14ac:dyDescent="0.2">
      <c r="B295" s="51" t="s">
        <v>131</v>
      </c>
      <c r="C295" s="51" t="s">
        <v>132</v>
      </c>
      <c r="D295" s="57">
        <v>0</v>
      </c>
      <c r="E295" s="57">
        <v>0</v>
      </c>
      <c r="F295" s="57">
        <v>0</v>
      </c>
      <c r="G295" s="57">
        <v>0</v>
      </c>
      <c r="H295" s="57">
        <v>0</v>
      </c>
      <c r="I295" s="57">
        <f t="shared" si="46"/>
        <v>0</v>
      </c>
      <c r="J295" s="57">
        <f t="shared" si="47"/>
        <v>0</v>
      </c>
      <c r="K295" s="58" t="str">
        <f t="shared" si="48"/>
        <v>NA</v>
      </c>
      <c r="L295" s="58" t="str">
        <f t="shared" si="49"/>
        <v>NA</v>
      </c>
      <c r="M295" s="58" t="str">
        <f t="shared" si="50"/>
        <v>NA</v>
      </c>
      <c r="R295" s="54"/>
      <c r="S295" s="54"/>
      <c r="T295" s="54"/>
      <c r="U295" s="54"/>
      <c r="V295" s="54"/>
    </row>
    <row r="296" spans="1:22" s="51" customFormat="1" x14ac:dyDescent="0.2">
      <c r="B296" s="51" t="s">
        <v>135</v>
      </c>
      <c r="C296" s="51" t="s">
        <v>136</v>
      </c>
      <c r="D296" s="57">
        <v>1500000</v>
      </c>
      <c r="E296" s="57">
        <v>5477143.0599999987</v>
      </c>
      <c r="F296" s="57">
        <v>13233.17</v>
      </c>
      <c r="G296" s="57">
        <v>53258.17</v>
      </c>
      <c r="H296" s="57">
        <v>0</v>
      </c>
      <c r="I296" s="57">
        <f t="shared" si="46"/>
        <v>53258.17</v>
      </c>
      <c r="J296" s="57">
        <f t="shared" si="47"/>
        <v>5423884.8899999987</v>
      </c>
      <c r="K296" s="58">
        <f t="shared" si="48"/>
        <v>0.99027628648428989</v>
      </c>
      <c r="L296" s="58">
        <f t="shared" si="49"/>
        <v>-0.99758392836282794</v>
      </c>
      <c r="M296" s="58">
        <f t="shared" si="50"/>
        <v>-0.99027628648428989</v>
      </c>
      <c r="R296" s="54"/>
      <c r="S296" s="54"/>
      <c r="T296" s="54"/>
      <c r="U296" s="54"/>
      <c r="V296" s="54"/>
    </row>
    <row r="297" spans="1:22" s="51" customFormat="1" x14ac:dyDescent="0.2">
      <c r="B297" s="51" t="s">
        <v>141</v>
      </c>
      <c r="C297" s="51" t="s">
        <v>142</v>
      </c>
      <c r="D297" s="57">
        <v>45360</v>
      </c>
      <c r="E297" s="57">
        <v>40635</v>
      </c>
      <c r="F297" s="57">
        <v>3780</v>
      </c>
      <c r="G297" s="57">
        <v>38745</v>
      </c>
      <c r="H297" s="57">
        <v>0</v>
      </c>
      <c r="I297" s="57">
        <f t="shared" si="46"/>
        <v>38745</v>
      </c>
      <c r="J297" s="57">
        <f t="shared" si="47"/>
        <v>1890</v>
      </c>
      <c r="K297" s="58">
        <f t="shared" si="48"/>
        <v>4.6511627906976744E-2</v>
      </c>
      <c r="L297" s="58">
        <f t="shared" si="49"/>
        <v>-0.90697674418604646</v>
      </c>
      <c r="M297" s="58">
        <f t="shared" si="50"/>
        <v>-4.6511627906976744E-2</v>
      </c>
      <c r="R297" s="54"/>
      <c r="S297" s="54"/>
      <c r="T297" s="54"/>
      <c r="U297" s="54"/>
      <c r="V297" s="54"/>
    </row>
    <row r="298" spans="1:22" s="51" customFormat="1" x14ac:dyDescent="0.2">
      <c r="B298" s="51" t="s">
        <v>143</v>
      </c>
      <c r="C298" s="51" t="s">
        <v>144</v>
      </c>
      <c r="D298" s="57">
        <v>30769.7</v>
      </c>
      <c r="E298" s="57">
        <v>29200</v>
      </c>
      <c r="F298" s="57">
        <v>5192.7700000000004</v>
      </c>
      <c r="G298" s="57">
        <v>30792.23</v>
      </c>
      <c r="H298" s="57">
        <v>0</v>
      </c>
      <c r="I298" s="57">
        <f t="shared" si="46"/>
        <v>30792.23</v>
      </c>
      <c r="J298" s="57">
        <f t="shared" si="47"/>
        <v>-1592.2299999999996</v>
      </c>
      <c r="K298" s="58">
        <f t="shared" si="48"/>
        <v>-5.4528424657534234E-2</v>
      </c>
      <c r="L298" s="58">
        <f t="shared" si="49"/>
        <v>-0.82216541095890405</v>
      </c>
      <c r="M298" s="58">
        <f t="shared" si="50"/>
        <v>5.4528424657534234E-2</v>
      </c>
      <c r="R298" s="54"/>
      <c r="S298" s="54"/>
      <c r="T298" s="54"/>
      <c r="U298" s="54"/>
      <c r="V298" s="54"/>
    </row>
    <row r="299" spans="1:22" s="51" customFormat="1" x14ac:dyDescent="0.2">
      <c r="B299" s="51" t="s">
        <v>155</v>
      </c>
      <c r="C299" s="51" t="s">
        <v>156</v>
      </c>
      <c r="D299" s="57">
        <v>45364.17</v>
      </c>
      <c r="E299" s="57">
        <v>151304.86000000002</v>
      </c>
      <c r="F299" s="57">
        <v>939.6099999999999</v>
      </c>
      <c r="G299" s="57">
        <v>8282.01</v>
      </c>
      <c r="H299" s="57">
        <v>0</v>
      </c>
      <c r="I299" s="57">
        <f t="shared" si="46"/>
        <v>8282.01</v>
      </c>
      <c r="J299" s="57">
        <f t="shared" si="47"/>
        <v>143022.85</v>
      </c>
      <c r="K299" s="58">
        <f t="shared" si="48"/>
        <v>0.9452627628749003</v>
      </c>
      <c r="L299" s="58">
        <f t="shared" si="49"/>
        <v>-0.99378995492940558</v>
      </c>
      <c r="M299" s="58">
        <f t="shared" si="50"/>
        <v>-0.9452627628749003</v>
      </c>
      <c r="R299" s="54"/>
      <c r="S299" s="54"/>
      <c r="T299" s="54"/>
      <c r="U299" s="54"/>
      <c r="V299" s="54"/>
    </row>
    <row r="300" spans="1:22" s="51" customFormat="1" x14ac:dyDescent="0.2">
      <c r="B300" s="51" t="s">
        <v>157</v>
      </c>
      <c r="C300" s="51" t="s">
        <v>158</v>
      </c>
      <c r="D300" s="57">
        <v>26237645</v>
      </c>
      <c r="E300" s="57">
        <v>484780.54000000004</v>
      </c>
      <c r="F300" s="57">
        <v>0</v>
      </c>
      <c r="G300" s="57">
        <v>18000</v>
      </c>
      <c r="H300" s="57">
        <v>6156.39</v>
      </c>
      <c r="I300" s="57">
        <f t="shared" si="46"/>
        <v>24156.39</v>
      </c>
      <c r="J300" s="57">
        <f t="shared" si="47"/>
        <v>460624.15</v>
      </c>
      <c r="K300" s="58">
        <f t="shared" si="48"/>
        <v>0.95017046270050354</v>
      </c>
      <c r="L300" s="58">
        <f t="shared" si="49"/>
        <v>-1</v>
      </c>
      <c r="M300" s="58">
        <f t="shared" si="50"/>
        <v>-0.96286979671254957</v>
      </c>
      <c r="R300" s="54"/>
      <c r="S300" s="54"/>
      <c r="T300" s="54"/>
      <c r="U300" s="54"/>
      <c r="V300" s="54"/>
    </row>
    <row r="301" spans="1:22" s="51" customFormat="1" x14ac:dyDescent="0.2">
      <c r="B301" s="51" t="s">
        <v>171</v>
      </c>
      <c r="C301" s="51" t="s">
        <v>172</v>
      </c>
      <c r="D301" s="57">
        <v>2000</v>
      </c>
      <c r="E301" s="57">
        <v>0</v>
      </c>
      <c r="F301" s="57">
        <v>21.36</v>
      </c>
      <c r="G301" s="57">
        <v>124.50999999999999</v>
      </c>
      <c r="H301" s="57">
        <v>0</v>
      </c>
      <c r="I301" s="57">
        <f t="shared" si="46"/>
        <v>124.50999999999999</v>
      </c>
      <c r="J301" s="57">
        <f t="shared" si="47"/>
        <v>-124.50999999999999</v>
      </c>
      <c r="K301" s="58" t="str">
        <f t="shared" si="48"/>
        <v>NA</v>
      </c>
      <c r="L301" s="58" t="str">
        <f t="shared" si="49"/>
        <v>NA</v>
      </c>
      <c r="M301" s="58" t="str">
        <f t="shared" si="50"/>
        <v>NA</v>
      </c>
      <c r="R301" s="54"/>
      <c r="S301" s="54"/>
      <c r="T301" s="54"/>
      <c r="U301" s="54"/>
      <c r="V301" s="54"/>
    </row>
    <row r="302" spans="1:22" s="51" customFormat="1" x14ac:dyDescent="0.2">
      <c r="B302" s="51" t="s">
        <v>177</v>
      </c>
      <c r="C302" s="51" t="s">
        <v>178</v>
      </c>
      <c r="D302" s="57">
        <v>0</v>
      </c>
      <c r="E302" s="57">
        <v>0</v>
      </c>
      <c r="F302" s="57">
        <v>0</v>
      </c>
      <c r="G302" s="57">
        <v>0</v>
      </c>
      <c r="H302" s="57">
        <v>0</v>
      </c>
      <c r="I302" s="57">
        <f t="shared" si="46"/>
        <v>0</v>
      </c>
      <c r="J302" s="57">
        <f t="shared" si="47"/>
        <v>0</v>
      </c>
      <c r="K302" s="58" t="str">
        <f t="shared" si="48"/>
        <v>NA</v>
      </c>
      <c r="L302" s="58" t="str">
        <f t="shared" si="49"/>
        <v>NA</v>
      </c>
      <c r="M302" s="58" t="str">
        <f t="shared" si="50"/>
        <v>NA</v>
      </c>
      <c r="R302" s="54"/>
      <c r="S302" s="54"/>
      <c r="T302" s="54"/>
      <c r="U302" s="54"/>
      <c r="V302" s="54"/>
    </row>
    <row r="303" spans="1:22" s="51" customFormat="1" x14ac:dyDescent="0.2">
      <c r="B303" s="51" t="s">
        <v>181</v>
      </c>
      <c r="C303" s="51" t="s">
        <v>182</v>
      </c>
      <c r="D303" s="57">
        <v>0</v>
      </c>
      <c r="E303" s="57">
        <v>0</v>
      </c>
      <c r="F303" s="57">
        <v>0</v>
      </c>
      <c r="G303" s="57">
        <v>0</v>
      </c>
      <c r="H303" s="57">
        <v>0</v>
      </c>
      <c r="I303" s="57">
        <f t="shared" si="46"/>
        <v>0</v>
      </c>
      <c r="J303" s="57">
        <f t="shared" si="47"/>
        <v>0</v>
      </c>
      <c r="K303" s="58" t="str">
        <f t="shared" si="48"/>
        <v>NA</v>
      </c>
      <c r="L303" s="58" t="str">
        <f t="shared" si="49"/>
        <v>NA</v>
      </c>
      <c r="M303" s="58" t="str">
        <f t="shared" si="50"/>
        <v>NA</v>
      </c>
      <c r="R303" s="54"/>
      <c r="S303" s="54"/>
      <c r="T303" s="54"/>
      <c r="U303" s="54"/>
      <c r="V303" s="54"/>
    </row>
    <row r="304" spans="1:22" s="51" customFormat="1" x14ac:dyDescent="0.2">
      <c r="B304" s="51" t="s">
        <v>183</v>
      </c>
      <c r="C304" s="51" t="s">
        <v>184</v>
      </c>
      <c r="D304" s="57">
        <v>0</v>
      </c>
      <c r="E304" s="57">
        <v>0</v>
      </c>
      <c r="F304" s="57">
        <v>0</v>
      </c>
      <c r="G304" s="57">
        <v>0</v>
      </c>
      <c r="H304" s="57">
        <v>0</v>
      </c>
      <c r="I304" s="57">
        <f t="shared" si="46"/>
        <v>0</v>
      </c>
      <c r="J304" s="57">
        <f t="shared" si="47"/>
        <v>0</v>
      </c>
      <c r="K304" s="58" t="str">
        <f t="shared" si="48"/>
        <v>NA</v>
      </c>
      <c r="L304" s="58" t="str">
        <f t="shared" si="49"/>
        <v>NA</v>
      </c>
      <c r="M304" s="58" t="str">
        <f t="shared" si="50"/>
        <v>NA</v>
      </c>
      <c r="R304" s="54"/>
      <c r="S304" s="54"/>
      <c r="T304" s="54"/>
      <c r="U304" s="54"/>
      <c r="V304" s="54"/>
    </row>
    <row r="305" spans="1:22" s="51" customFormat="1" x14ac:dyDescent="0.2">
      <c r="B305" s="51" t="s">
        <v>187</v>
      </c>
      <c r="C305" s="51" t="s">
        <v>188</v>
      </c>
      <c r="D305" s="57">
        <v>15250</v>
      </c>
      <c r="E305" s="57">
        <v>15250</v>
      </c>
      <c r="F305" s="57">
        <v>0</v>
      </c>
      <c r="G305" s="57">
        <v>0</v>
      </c>
      <c r="H305" s="57">
        <v>0</v>
      </c>
      <c r="I305" s="57">
        <f t="shared" si="46"/>
        <v>0</v>
      </c>
      <c r="J305" s="57">
        <f t="shared" si="47"/>
        <v>15250</v>
      </c>
      <c r="K305" s="58">
        <f t="shared" si="48"/>
        <v>1</v>
      </c>
      <c r="L305" s="58">
        <f t="shared" si="49"/>
        <v>-1</v>
      </c>
      <c r="M305" s="58">
        <f t="shared" si="50"/>
        <v>-1</v>
      </c>
      <c r="R305" s="54"/>
      <c r="S305" s="54"/>
      <c r="T305" s="54"/>
      <c r="U305" s="54"/>
      <c r="V305" s="54"/>
    </row>
    <row r="306" spans="1:22" s="51" customFormat="1" x14ac:dyDescent="0.2">
      <c r="B306" s="51" t="s">
        <v>189</v>
      </c>
      <c r="C306" s="51" t="s">
        <v>190</v>
      </c>
      <c r="D306" s="57">
        <v>0</v>
      </c>
      <c r="E306" s="57">
        <v>0</v>
      </c>
      <c r="F306" s="57">
        <v>0</v>
      </c>
      <c r="G306" s="57">
        <v>0</v>
      </c>
      <c r="H306" s="57">
        <v>0</v>
      </c>
      <c r="I306" s="57">
        <f t="shared" si="46"/>
        <v>0</v>
      </c>
      <c r="J306" s="57">
        <f t="shared" si="47"/>
        <v>0</v>
      </c>
      <c r="K306" s="58" t="str">
        <f t="shared" si="48"/>
        <v>NA</v>
      </c>
      <c r="L306" s="58" t="str">
        <f t="shared" si="49"/>
        <v>NA</v>
      </c>
      <c r="M306" s="58" t="str">
        <f t="shared" si="50"/>
        <v>NA</v>
      </c>
      <c r="R306" s="54"/>
      <c r="S306" s="54"/>
      <c r="T306" s="54"/>
      <c r="U306" s="54"/>
      <c r="V306" s="54"/>
    </row>
    <row r="307" spans="1:22" s="51" customFormat="1" x14ac:dyDescent="0.2">
      <c r="B307" s="51" t="s">
        <v>203</v>
      </c>
      <c r="C307" s="51" t="s">
        <v>204</v>
      </c>
      <c r="D307" s="57">
        <v>0</v>
      </c>
      <c r="E307" s="57">
        <v>0</v>
      </c>
      <c r="F307" s="57">
        <v>0</v>
      </c>
      <c r="G307" s="57">
        <v>0</v>
      </c>
      <c r="H307" s="57">
        <v>0</v>
      </c>
      <c r="I307" s="57">
        <f t="shared" si="46"/>
        <v>0</v>
      </c>
      <c r="J307" s="57">
        <f t="shared" si="47"/>
        <v>0</v>
      </c>
      <c r="K307" s="58" t="str">
        <f t="shared" si="48"/>
        <v>NA</v>
      </c>
      <c r="L307" s="58" t="str">
        <f t="shared" si="49"/>
        <v>NA</v>
      </c>
      <c r="M307" s="58" t="str">
        <f t="shared" si="50"/>
        <v>NA</v>
      </c>
      <c r="R307" s="54"/>
      <c r="S307" s="54"/>
      <c r="T307" s="54"/>
      <c r="U307" s="54"/>
      <c r="V307" s="54"/>
    </row>
    <row r="308" spans="1:22" s="51" customFormat="1" x14ac:dyDescent="0.2">
      <c r="A308" s="64" t="s">
        <v>300</v>
      </c>
      <c r="B308" s="64"/>
      <c r="C308" s="64"/>
      <c r="D308" s="65">
        <v>28031712.98</v>
      </c>
      <c r="E308" s="65">
        <v>6361832.0599999987</v>
      </c>
      <c r="F308" s="65">
        <v>36538.61</v>
      </c>
      <c r="G308" s="65">
        <v>491502.1</v>
      </c>
      <c r="H308" s="65">
        <v>6156.39</v>
      </c>
      <c r="I308" s="65">
        <f t="shared" si="46"/>
        <v>497658.49</v>
      </c>
      <c r="J308" s="65">
        <f t="shared" si="47"/>
        <v>5864173.5699999984</v>
      </c>
      <c r="K308" s="66">
        <f t="shared" si="48"/>
        <v>0.92177434341138509</v>
      </c>
      <c r="L308" s="66">
        <f t="shared" si="49"/>
        <v>-0.99425658997983668</v>
      </c>
      <c r="M308" s="66">
        <f t="shared" si="50"/>
        <v>-0.92274205050298042</v>
      </c>
      <c r="R308" s="54"/>
      <c r="S308" s="54"/>
      <c r="T308" s="54"/>
      <c r="U308" s="54"/>
      <c r="V308" s="54"/>
    </row>
    <row r="309" spans="1:22" s="51" customFormat="1" x14ac:dyDescent="0.2">
      <c r="A309" s="51" t="s">
        <v>301</v>
      </c>
      <c r="B309" s="51" t="s">
        <v>117</v>
      </c>
      <c r="C309" s="51" t="s">
        <v>118</v>
      </c>
      <c r="D309" s="57">
        <v>0</v>
      </c>
      <c r="E309" s="57">
        <v>0</v>
      </c>
      <c r="F309" s="57">
        <v>0</v>
      </c>
      <c r="G309" s="57">
        <v>0</v>
      </c>
      <c r="H309" s="57">
        <v>0</v>
      </c>
      <c r="I309" s="57">
        <f t="shared" si="46"/>
        <v>0</v>
      </c>
      <c r="J309" s="57">
        <f t="shared" si="47"/>
        <v>0</v>
      </c>
      <c r="K309" s="58" t="str">
        <f t="shared" si="48"/>
        <v>NA</v>
      </c>
      <c r="L309" s="58" t="str">
        <f t="shared" si="49"/>
        <v>NA</v>
      </c>
      <c r="M309" s="58" t="str">
        <f t="shared" si="50"/>
        <v>NA</v>
      </c>
      <c r="R309" s="54"/>
      <c r="S309" s="54"/>
      <c r="T309" s="54"/>
      <c r="U309" s="54"/>
      <c r="V309" s="54"/>
    </row>
    <row r="310" spans="1:22" s="51" customFormat="1" x14ac:dyDescent="0.2">
      <c r="B310" s="51" t="s">
        <v>302</v>
      </c>
      <c r="C310" s="51" t="s">
        <v>303</v>
      </c>
      <c r="D310" s="57">
        <v>135111</v>
      </c>
      <c r="E310" s="57">
        <v>135111</v>
      </c>
      <c r="F310" s="57">
        <v>6991.77</v>
      </c>
      <c r="G310" s="57">
        <v>83685.680000000008</v>
      </c>
      <c r="H310" s="57">
        <v>0</v>
      </c>
      <c r="I310" s="57">
        <f t="shared" si="46"/>
        <v>83685.680000000008</v>
      </c>
      <c r="J310" s="57">
        <f t="shared" si="47"/>
        <v>51425.319999999992</v>
      </c>
      <c r="K310" s="58">
        <f t="shared" si="48"/>
        <v>0.38061534590077784</v>
      </c>
      <c r="L310" s="58">
        <f t="shared" si="49"/>
        <v>-0.94825165974643066</v>
      </c>
      <c r="M310" s="58">
        <f t="shared" si="50"/>
        <v>-0.38061534590077784</v>
      </c>
      <c r="R310" s="54"/>
      <c r="S310" s="54"/>
      <c r="T310" s="54"/>
      <c r="U310" s="54"/>
      <c r="V310" s="54"/>
    </row>
    <row r="311" spans="1:22" s="51" customFormat="1" x14ac:dyDescent="0.2">
      <c r="B311" s="51" t="s">
        <v>304</v>
      </c>
      <c r="C311" s="51" t="s">
        <v>305</v>
      </c>
      <c r="D311" s="57">
        <v>0</v>
      </c>
      <c r="E311" s="57">
        <v>0</v>
      </c>
      <c r="F311" s="57">
        <v>0</v>
      </c>
      <c r="G311" s="57">
        <v>0</v>
      </c>
      <c r="H311" s="57">
        <v>0</v>
      </c>
      <c r="I311" s="57">
        <f t="shared" si="46"/>
        <v>0</v>
      </c>
      <c r="J311" s="57">
        <f t="shared" si="47"/>
        <v>0</v>
      </c>
      <c r="K311" s="58" t="str">
        <f t="shared" si="48"/>
        <v>NA</v>
      </c>
      <c r="L311" s="58" t="str">
        <f t="shared" si="49"/>
        <v>NA</v>
      </c>
      <c r="M311" s="58" t="str">
        <f t="shared" si="50"/>
        <v>NA</v>
      </c>
      <c r="R311" s="54"/>
      <c r="S311" s="54"/>
      <c r="T311" s="54"/>
      <c r="U311" s="54"/>
      <c r="V311" s="54"/>
    </row>
    <row r="312" spans="1:22" s="51" customFormat="1" x14ac:dyDescent="0.2">
      <c r="B312" s="51" t="s">
        <v>131</v>
      </c>
      <c r="C312" s="51" t="s">
        <v>132</v>
      </c>
      <c r="D312" s="57">
        <v>0</v>
      </c>
      <c r="E312" s="57">
        <v>0</v>
      </c>
      <c r="F312" s="57">
        <v>0</v>
      </c>
      <c r="G312" s="57">
        <v>0</v>
      </c>
      <c r="H312" s="57">
        <v>0</v>
      </c>
      <c r="I312" s="57">
        <f t="shared" si="46"/>
        <v>0</v>
      </c>
      <c r="J312" s="57">
        <f t="shared" si="47"/>
        <v>0</v>
      </c>
      <c r="K312" s="58" t="str">
        <f t="shared" si="48"/>
        <v>NA</v>
      </c>
      <c r="L312" s="58" t="str">
        <f t="shared" si="49"/>
        <v>NA</v>
      </c>
      <c r="M312" s="58" t="str">
        <f t="shared" si="50"/>
        <v>NA</v>
      </c>
      <c r="R312" s="54"/>
      <c r="S312" s="54"/>
      <c r="T312" s="54"/>
      <c r="U312" s="54"/>
      <c r="V312" s="54"/>
    </row>
    <row r="313" spans="1:22" s="51" customFormat="1" x14ac:dyDescent="0.2">
      <c r="B313" s="51" t="s">
        <v>133</v>
      </c>
      <c r="C313" s="51" t="s">
        <v>134</v>
      </c>
      <c r="D313" s="57">
        <v>0</v>
      </c>
      <c r="E313" s="57">
        <v>0</v>
      </c>
      <c r="F313" s="57">
        <v>0</v>
      </c>
      <c r="G313" s="57">
        <v>0</v>
      </c>
      <c r="H313" s="57">
        <v>0</v>
      </c>
      <c r="I313" s="57">
        <f t="shared" si="46"/>
        <v>0</v>
      </c>
      <c r="J313" s="57">
        <f t="shared" si="47"/>
        <v>0</v>
      </c>
      <c r="K313" s="58" t="str">
        <f t="shared" si="48"/>
        <v>NA</v>
      </c>
      <c r="L313" s="58" t="str">
        <f t="shared" si="49"/>
        <v>NA</v>
      </c>
      <c r="M313" s="58" t="str">
        <f t="shared" si="50"/>
        <v>NA</v>
      </c>
      <c r="R313" s="54"/>
      <c r="S313" s="54"/>
      <c r="T313" s="54"/>
      <c r="U313" s="54"/>
      <c r="V313" s="54"/>
    </row>
    <row r="314" spans="1:22" s="51" customFormat="1" x14ac:dyDescent="0.2">
      <c r="B314" s="51" t="s">
        <v>135</v>
      </c>
      <c r="C314" s="51" t="s">
        <v>136</v>
      </c>
      <c r="D314" s="57">
        <v>0</v>
      </c>
      <c r="E314" s="57">
        <v>0</v>
      </c>
      <c r="F314" s="57">
        <v>0</v>
      </c>
      <c r="G314" s="57">
        <v>0</v>
      </c>
      <c r="H314" s="57">
        <v>0</v>
      </c>
      <c r="I314" s="57">
        <f t="shared" si="46"/>
        <v>0</v>
      </c>
      <c r="J314" s="57">
        <f t="shared" si="47"/>
        <v>0</v>
      </c>
      <c r="K314" s="58" t="str">
        <f t="shared" si="48"/>
        <v>NA</v>
      </c>
      <c r="L314" s="58" t="str">
        <f t="shared" si="49"/>
        <v>NA</v>
      </c>
      <c r="M314" s="58" t="str">
        <f t="shared" si="50"/>
        <v>NA</v>
      </c>
      <c r="R314" s="54"/>
      <c r="S314" s="54"/>
      <c r="T314" s="54"/>
      <c r="U314" s="54"/>
      <c r="V314" s="54"/>
    </row>
    <row r="315" spans="1:22" s="51" customFormat="1" x14ac:dyDescent="0.2">
      <c r="B315" s="51" t="s">
        <v>141</v>
      </c>
      <c r="C315" s="51" t="s">
        <v>142</v>
      </c>
      <c r="D315" s="57">
        <v>0</v>
      </c>
      <c r="E315" s="57">
        <v>0</v>
      </c>
      <c r="F315" s="57">
        <v>0</v>
      </c>
      <c r="G315" s="57">
        <v>0</v>
      </c>
      <c r="H315" s="57">
        <v>0</v>
      </c>
      <c r="I315" s="57">
        <f t="shared" si="46"/>
        <v>0</v>
      </c>
      <c r="J315" s="57">
        <f t="shared" si="47"/>
        <v>0</v>
      </c>
      <c r="K315" s="58" t="str">
        <f t="shared" si="48"/>
        <v>NA</v>
      </c>
      <c r="L315" s="58" t="str">
        <f t="shared" si="49"/>
        <v>NA</v>
      </c>
      <c r="M315" s="58" t="str">
        <f t="shared" si="50"/>
        <v>NA</v>
      </c>
      <c r="R315" s="54"/>
      <c r="S315" s="54"/>
      <c r="T315" s="54"/>
      <c r="U315" s="54"/>
      <c r="V315" s="54"/>
    </row>
    <row r="316" spans="1:22" s="51" customFormat="1" x14ac:dyDescent="0.2">
      <c r="B316" s="51" t="s">
        <v>143</v>
      </c>
      <c r="C316" s="51" t="s">
        <v>144</v>
      </c>
      <c r="D316" s="57">
        <v>15599.19</v>
      </c>
      <c r="E316" s="57">
        <v>15599.19</v>
      </c>
      <c r="F316" s="57">
        <v>0</v>
      </c>
      <c r="G316" s="57">
        <v>0</v>
      </c>
      <c r="H316" s="57">
        <v>0</v>
      </c>
      <c r="I316" s="57">
        <f t="shared" si="46"/>
        <v>0</v>
      </c>
      <c r="J316" s="57">
        <f t="shared" si="47"/>
        <v>15599.19</v>
      </c>
      <c r="K316" s="58">
        <f t="shared" si="48"/>
        <v>1</v>
      </c>
      <c r="L316" s="58">
        <f t="shared" si="49"/>
        <v>-1</v>
      </c>
      <c r="M316" s="58">
        <f t="shared" si="50"/>
        <v>-1</v>
      </c>
      <c r="R316" s="54"/>
      <c r="S316" s="54"/>
      <c r="T316" s="54"/>
      <c r="U316" s="54"/>
      <c r="V316" s="54"/>
    </row>
    <row r="317" spans="1:22" s="51" customFormat="1" x14ac:dyDescent="0.2">
      <c r="B317" s="51" t="s">
        <v>155</v>
      </c>
      <c r="C317" s="51" t="s">
        <v>156</v>
      </c>
      <c r="D317" s="57">
        <v>2086.7199999999998</v>
      </c>
      <c r="E317" s="57">
        <v>2086.7199999999998</v>
      </c>
      <c r="F317" s="57">
        <v>0</v>
      </c>
      <c r="G317" s="57">
        <v>0</v>
      </c>
      <c r="H317" s="57">
        <v>0</v>
      </c>
      <c r="I317" s="57">
        <f t="shared" si="46"/>
        <v>0</v>
      </c>
      <c r="J317" s="57">
        <f t="shared" si="47"/>
        <v>2086.7199999999998</v>
      </c>
      <c r="K317" s="58">
        <f t="shared" si="48"/>
        <v>1</v>
      </c>
      <c r="L317" s="58">
        <f t="shared" si="49"/>
        <v>-1</v>
      </c>
      <c r="M317" s="58">
        <f t="shared" si="50"/>
        <v>-1</v>
      </c>
      <c r="R317" s="54"/>
      <c r="S317" s="54"/>
      <c r="T317" s="54"/>
      <c r="U317" s="54"/>
      <c r="V317" s="54"/>
    </row>
    <row r="318" spans="1:22" s="51" customFormat="1" x14ac:dyDescent="0.2">
      <c r="B318" s="51" t="s">
        <v>157</v>
      </c>
      <c r="C318" s="51" t="s">
        <v>158</v>
      </c>
      <c r="D318" s="57">
        <v>26102645</v>
      </c>
      <c r="E318" s="57">
        <v>0</v>
      </c>
      <c r="F318" s="57">
        <v>0</v>
      </c>
      <c r="G318" s="57">
        <v>0</v>
      </c>
      <c r="H318" s="57">
        <v>0</v>
      </c>
      <c r="I318" s="57">
        <f t="shared" si="46"/>
        <v>0</v>
      </c>
      <c r="J318" s="57">
        <f t="shared" si="47"/>
        <v>0</v>
      </c>
      <c r="K318" s="58" t="str">
        <f t="shared" si="48"/>
        <v>NA</v>
      </c>
      <c r="L318" s="58" t="str">
        <f t="shared" si="49"/>
        <v>NA</v>
      </c>
      <c r="M318" s="58" t="str">
        <f t="shared" si="50"/>
        <v>NA</v>
      </c>
      <c r="R318" s="54"/>
      <c r="S318" s="54"/>
      <c r="T318" s="54"/>
      <c r="U318" s="54"/>
      <c r="V318" s="54"/>
    </row>
    <row r="319" spans="1:22" s="51" customFormat="1" x14ac:dyDescent="0.2">
      <c r="B319" s="51" t="s">
        <v>181</v>
      </c>
      <c r="C319" s="51" t="s">
        <v>182</v>
      </c>
      <c r="D319" s="57"/>
      <c r="E319" s="57"/>
      <c r="F319" s="57">
        <v>0</v>
      </c>
      <c r="G319" s="57">
        <v>0</v>
      </c>
      <c r="H319" s="57">
        <v>0</v>
      </c>
      <c r="I319" s="57">
        <f t="shared" si="46"/>
        <v>0</v>
      </c>
      <c r="J319" s="57">
        <f t="shared" si="47"/>
        <v>0</v>
      </c>
      <c r="K319" s="58" t="str">
        <f t="shared" si="48"/>
        <v>NA</v>
      </c>
      <c r="L319" s="58" t="str">
        <f t="shared" si="49"/>
        <v>NA</v>
      </c>
      <c r="M319" s="58" t="str">
        <f t="shared" si="50"/>
        <v>NA</v>
      </c>
      <c r="R319" s="54"/>
      <c r="S319" s="54"/>
      <c r="T319" s="54"/>
      <c r="U319" s="54"/>
      <c r="V319" s="54"/>
    </row>
    <row r="320" spans="1:22" s="51" customFormat="1" x14ac:dyDescent="0.2">
      <c r="B320" s="51" t="s">
        <v>183</v>
      </c>
      <c r="C320" s="51" t="s">
        <v>184</v>
      </c>
      <c r="D320" s="57">
        <v>0</v>
      </c>
      <c r="E320" s="57">
        <v>14413.529999999999</v>
      </c>
      <c r="F320" s="57">
        <v>0</v>
      </c>
      <c r="G320" s="57">
        <v>6277.6</v>
      </c>
      <c r="H320" s="57">
        <v>279.41000000000003</v>
      </c>
      <c r="I320" s="57">
        <f t="shared" si="46"/>
        <v>6557.01</v>
      </c>
      <c r="J320" s="57">
        <f t="shared" si="47"/>
        <v>7856.5199999999986</v>
      </c>
      <c r="K320" s="58">
        <f t="shared" si="48"/>
        <v>0.54507951903523977</v>
      </c>
      <c r="L320" s="58">
        <f t="shared" si="49"/>
        <v>-1</v>
      </c>
      <c r="M320" s="58">
        <f t="shared" si="50"/>
        <v>-0.56446477719198551</v>
      </c>
      <c r="R320" s="54"/>
      <c r="S320" s="54"/>
      <c r="T320" s="54"/>
      <c r="U320" s="54"/>
      <c r="V320" s="54"/>
    </row>
    <row r="321" spans="1:22" s="51" customFormat="1" x14ac:dyDescent="0.2">
      <c r="B321" s="51" t="s">
        <v>185</v>
      </c>
      <c r="C321" s="51" t="s">
        <v>186</v>
      </c>
      <c r="D321" s="57">
        <v>0</v>
      </c>
      <c r="E321" s="57">
        <v>27266.29</v>
      </c>
      <c r="F321" s="57">
        <v>0</v>
      </c>
      <c r="G321" s="57">
        <v>3258.23</v>
      </c>
      <c r="H321" s="57">
        <v>335.93</v>
      </c>
      <c r="I321" s="57">
        <f t="shared" si="46"/>
        <v>3594.16</v>
      </c>
      <c r="J321" s="57">
        <f t="shared" si="47"/>
        <v>23672.13</v>
      </c>
      <c r="K321" s="58">
        <f t="shared" si="48"/>
        <v>0.86818302013218518</v>
      </c>
      <c r="L321" s="58">
        <f t="shared" si="49"/>
        <v>-1</v>
      </c>
      <c r="M321" s="58">
        <f t="shared" si="50"/>
        <v>-0.8805033614767539</v>
      </c>
      <c r="R321" s="54"/>
      <c r="S321" s="54"/>
      <c r="T321" s="54"/>
      <c r="U321" s="54"/>
      <c r="V321" s="54"/>
    </row>
    <row r="322" spans="1:22" s="51" customFormat="1" x14ac:dyDescent="0.2">
      <c r="B322" s="51" t="s">
        <v>189</v>
      </c>
      <c r="C322" s="51" t="s">
        <v>190</v>
      </c>
      <c r="D322" s="57">
        <v>0</v>
      </c>
      <c r="E322" s="57">
        <v>58899.479999999996</v>
      </c>
      <c r="F322" s="57">
        <v>0</v>
      </c>
      <c r="G322" s="57">
        <v>21609.93</v>
      </c>
      <c r="H322" s="57">
        <v>409.06</v>
      </c>
      <c r="I322" s="57">
        <f t="shared" si="46"/>
        <v>22018.99</v>
      </c>
      <c r="J322" s="57">
        <f t="shared" si="47"/>
        <v>36880.489999999991</v>
      </c>
      <c r="K322" s="58">
        <f t="shared" si="48"/>
        <v>0.62615985743846958</v>
      </c>
      <c r="L322" s="58">
        <f t="shared" si="49"/>
        <v>-1</v>
      </c>
      <c r="M322" s="58">
        <f t="shared" si="50"/>
        <v>-0.63310491026406346</v>
      </c>
      <c r="R322" s="54"/>
      <c r="S322" s="54"/>
      <c r="T322" s="54"/>
      <c r="U322" s="54"/>
      <c r="V322" s="54"/>
    </row>
    <row r="323" spans="1:22" s="51" customFormat="1" x14ac:dyDescent="0.2">
      <c r="B323" s="51" t="s">
        <v>191</v>
      </c>
      <c r="C323" s="51" t="s">
        <v>192</v>
      </c>
      <c r="D323" s="57">
        <v>0</v>
      </c>
      <c r="E323" s="57">
        <v>121400</v>
      </c>
      <c r="F323" s="57">
        <v>0</v>
      </c>
      <c r="G323" s="57">
        <v>2420.91</v>
      </c>
      <c r="H323" s="57">
        <v>0</v>
      </c>
      <c r="I323" s="57">
        <f t="shared" si="46"/>
        <v>2420.91</v>
      </c>
      <c r="J323" s="57">
        <f t="shared" si="47"/>
        <v>118979.09</v>
      </c>
      <c r="K323" s="58">
        <f t="shared" si="48"/>
        <v>0.98005840197693572</v>
      </c>
      <c r="L323" s="58">
        <f t="shared" si="49"/>
        <v>-1</v>
      </c>
      <c r="M323" s="58">
        <f t="shared" si="50"/>
        <v>-0.98005840197693572</v>
      </c>
      <c r="R323" s="54"/>
      <c r="S323" s="54"/>
      <c r="T323" s="54"/>
      <c r="U323" s="54"/>
      <c r="V323" s="54"/>
    </row>
    <row r="324" spans="1:22" s="51" customFormat="1" x14ac:dyDescent="0.2">
      <c r="B324" s="51" t="s">
        <v>197</v>
      </c>
      <c r="C324" s="51" t="s">
        <v>198</v>
      </c>
      <c r="D324" s="57">
        <v>0</v>
      </c>
      <c r="E324" s="57">
        <v>10000</v>
      </c>
      <c r="F324" s="57">
        <v>0</v>
      </c>
      <c r="G324" s="57">
        <v>0</v>
      </c>
      <c r="H324" s="57">
        <v>0</v>
      </c>
      <c r="I324" s="57">
        <f t="shared" si="46"/>
        <v>0</v>
      </c>
      <c r="J324" s="57">
        <f t="shared" si="47"/>
        <v>10000</v>
      </c>
      <c r="K324" s="58">
        <f t="shared" si="48"/>
        <v>1</v>
      </c>
      <c r="L324" s="58">
        <f t="shared" si="49"/>
        <v>-1</v>
      </c>
      <c r="M324" s="58">
        <f t="shared" si="50"/>
        <v>-1</v>
      </c>
      <c r="R324" s="54"/>
      <c r="S324" s="54"/>
      <c r="T324" s="54"/>
      <c r="U324" s="54"/>
      <c r="V324" s="54"/>
    </row>
    <row r="325" spans="1:22" s="51" customFormat="1" x14ac:dyDescent="0.2">
      <c r="A325" s="64" t="s">
        <v>310</v>
      </c>
      <c r="B325" s="64"/>
      <c r="C325" s="64"/>
      <c r="D325" s="65">
        <v>26255441.91</v>
      </c>
      <c r="E325" s="65">
        <v>384776.21</v>
      </c>
      <c r="F325" s="65">
        <v>6991.77</v>
      </c>
      <c r="G325" s="65">
        <v>117252.35</v>
      </c>
      <c r="H325" s="65">
        <v>1024.4000000000001</v>
      </c>
      <c r="I325" s="65">
        <f t="shared" si="46"/>
        <v>118276.75</v>
      </c>
      <c r="J325" s="65">
        <f t="shared" si="47"/>
        <v>266499.46000000002</v>
      </c>
      <c r="K325" s="66">
        <f t="shared" si="48"/>
        <v>0.69260898432364104</v>
      </c>
      <c r="L325" s="66">
        <f t="shared" si="49"/>
        <v>-0.98182899613258312</v>
      </c>
      <c r="M325" s="66">
        <f t="shared" si="50"/>
        <v>-0.69527131108235607</v>
      </c>
      <c r="R325" s="54"/>
      <c r="S325" s="54"/>
      <c r="T325" s="54"/>
      <c r="U325" s="54"/>
      <c r="V325" s="54"/>
    </row>
    <row r="326" spans="1:22" s="51" customFormat="1" x14ac:dyDescent="0.2">
      <c r="A326" s="51" t="s">
        <v>311</v>
      </c>
      <c r="B326" s="51" t="s">
        <v>378</v>
      </c>
      <c r="C326" s="51" t="s">
        <v>379</v>
      </c>
      <c r="D326" s="57">
        <v>0</v>
      </c>
      <c r="E326" s="57">
        <v>0</v>
      </c>
      <c r="F326" s="57">
        <v>0</v>
      </c>
      <c r="G326" s="57">
        <v>0</v>
      </c>
      <c r="H326" s="57">
        <v>0</v>
      </c>
      <c r="I326" s="57">
        <f t="shared" si="46"/>
        <v>0</v>
      </c>
      <c r="J326" s="57">
        <f t="shared" si="47"/>
        <v>0</v>
      </c>
      <c r="K326" s="58" t="str">
        <f t="shared" si="48"/>
        <v>NA</v>
      </c>
      <c r="L326" s="58" t="str">
        <f t="shared" si="49"/>
        <v>NA</v>
      </c>
      <c r="M326" s="58" t="str">
        <f t="shared" si="50"/>
        <v>NA</v>
      </c>
      <c r="R326" s="54"/>
      <c r="S326" s="54"/>
      <c r="T326" s="54"/>
      <c r="U326" s="54"/>
      <c r="V326" s="54"/>
    </row>
    <row r="327" spans="1:22" s="51" customFormat="1" x14ac:dyDescent="0.2">
      <c r="B327" s="51" t="s">
        <v>304</v>
      </c>
      <c r="C327" s="51" t="s">
        <v>305</v>
      </c>
      <c r="D327" s="57">
        <v>0</v>
      </c>
      <c r="E327" s="57">
        <v>0</v>
      </c>
      <c r="F327" s="57">
        <v>0</v>
      </c>
      <c r="G327" s="57">
        <v>0</v>
      </c>
      <c r="H327" s="57">
        <v>0</v>
      </c>
      <c r="I327" s="57">
        <f t="shared" si="46"/>
        <v>0</v>
      </c>
      <c r="J327" s="57">
        <f t="shared" si="47"/>
        <v>0</v>
      </c>
      <c r="K327" s="58" t="str">
        <f t="shared" si="48"/>
        <v>NA</v>
      </c>
      <c r="L327" s="58" t="str">
        <f t="shared" si="49"/>
        <v>NA</v>
      </c>
      <c r="M327" s="58" t="str">
        <f t="shared" si="50"/>
        <v>NA</v>
      </c>
      <c r="R327" s="54"/>
      <c r="S327" s="54"/>
      <c r="T327" s="54"/>
      <c r="U327" s="54"/>
      <c r="V327" s="54"/>
    </row>
    <row r="328" spans="1:22" s="51" customFormat="1" x14ac:dyDescent="0.2">
      <c r="B328" s="51" t="s">
        <v>298</v>
      </c>
      <c r="C328" s="51" t="s">
        <v>299</v>
      </c>
      <c r="D328" s="57">
        <v>0</v>
      </c>
      <c r="E328" s="57">
        <v>18136</v>
      </c>
      <c r="F328" s="57">
        <v>0</v>
      </c>
      <c r="G328" s="57">
        <v>3422.59</v>
      </c>
      <c r="H328" s="57">
        <v>0</v>
      </c>
      <c r="I328" s="57">
        <f t="shared" si="46"/>
        <v>3422.59</v>
      </c>
      <c r="J328" s="57">
        <f t="shared" si="47"/>
        <v>14713.41</v>
      </c>
      <c r="K328" s="58">
        <f t="shared" si="48"/>
        <v>0.81128198059108958</v>
      </c>
      <c r="L328" s="58">
        <f t="shared" si="49"/>
        <v>-1</v>
      </c>
      <c r="M328" s="58">
        <f t="shared" si="50"/>
        <v>-0.81128198059108958</v>
      </c>
      <c r="R328" s="54"/>
      <c r="S328" s="54"/>
      <c r="T328" s="54"/>
      <c r="U328" s="54"/>
      <c r="V328" s="54"/>
    </row>
    <row r="329" spans="1:22" s="51" customFormat="1" x14ac:dyDescent="0.2">
      <c r="B329" s="51" t="s">
        <v>131</v>
      </c>
      <c r="C329" s="51" t="s">
        <v>132</v>
      </c>
      <c r="D329" s="57">
        <v>0</v>
      </c>
      <c r="E329" s="57">
        <v>0</v>
      </c>
      <c r="F329" s="57">
        <v>0</v>
      </c>
      <c r="G329" s="57">
        <v>0</v>
      </c>
      <c r="H329" s="57">
        <v>0</v>
      </c>
      <c r="I329" s="57">
        <f t="shared" si="46"/>
        <v>0</v>
      </c>
      <c r="J329" s="57">
        <f t="shared" si="47"/>
        <v>0</v>
      </c>
      <c r="K329" s="58" t="str">
        <f t="shared" si="48"/>
        <v>NA</v>
      </c>
      <c r="L329" s="58" t="str">
        <f t="shared" si="49"/>
        <v>NA</v>
      </c>
      <c r="M329" s="58" t="str">
        <f t="shared" si="50"/>
        <v>NA</v>
      </c>
      <c r="R329" s="54"/>
      <c r="S329" s="54"/>
      <c r="T329" s="54"/>
      <c r="U329" s="54"/>
      <c r="V329" s="54"/>
    </row>
    <row r="330" spans="1:22" s="51" customFormat="1" x14ac:dyDescent="0.2">
      <c r="B330" s="51" t="s">
        <v>133</v>
      </c>
      <c r="C330" s="51" t="s">
        <v>134</v>
      </c>
      <c r="D330" s="57">
        <v>0</v>
      </c>
      <c r="E330" s="57">
        <v>0</v>
      </c>
      <c r="F330" s="57">
        <v>0</v>
      </c>
      <c r="G330" s="57">
        <v>0</v>
      </c>
      <c r="H330" s="57">
        <v>0</v>
      </c>
      <c r="I330" s="57">
        <f t="shared" si="46"/>
        <v>0</v>
      </c>
      <c r="J330" s="57">
        <f t="shared" si="47"/>
        <v>0</v>
      </c>
      <c r="K330" s="58" t="str">
        <f t="shared" si="48"/>
        <v>NA</v>
      </c>
      <c r="L330" s="58" t="str">
        <f t="shared" si="49"/>
        <v>NA</v>
      </c>
      <c r="M330" s="58" t="str">
        <f t="shared" si="50"/>
        <v>NA</v>
      </c>
      <c r="R330" s="54"/>
      <c r="S330" s="54"/>
      <c r="T330" s="54"/>
      <c r="U330" s="54"/>
      <c r="V330" s="54"/>
    </row>
    <row r="331" spans="1:22" s="51" customFormat="1" x14ac:dyDescent="0.2">
      <c r="B331" s="51" t="s">
        <v>135</v>
      </c>
      <c r="C331" s="51" t="s">
        <v>136</v>
      </c>
      <c r="D331" s="57">
        <v>2444000</v>
      </c>
      <c r="E331" s="57">
        <v>6884795.3799999999</v>
      </c>
      <c r="F331" s="57">
        <v>0</v>
      </c>
      <c r="G331" s="57">
        <v>1412.43</v>
      </c>
      <c r="H331" s="57">
        <v>0</v>
      </c>
      <c r="I331" s="57">
        <f t="shared" si="46"/>
        <v>1412.43</v>
      </c>
      <c r="J331" s="57">
        <f t="shared" si="47"/>
        <v>6883382.9500000002</v>
      </c>
      <c r="K331" s="58">
        <f t="shared" si="48"/>
        <v>0.99979484793344731</v>
      </c>
      <c r="L331" s="58">
        <f t="shared" si="49"/>
        <v>-1</v>
      </c>
      <c r="M331" s="58">
        <f t="shared" si="50"/>
        <v>-0.99979484793344731</v>
      </c>
      <c r="R331" s="54"/>
      <c r="S331" s="54"/>
      <c r="T331" s="54"/>
      <c r="U331" s="54"/>
      <c r="V331" s="54"/>
    </row>
    <row r="332" spans="1:22" s="51" customFormat="1" x14ac:dyDescent="0.2">
      <c r="B332" s="51" t="s">
        <v>141</v>
      </c>
      <c r="C332" s="51" t="s">
        <v>142</v>
      </c>
      <c r="D332" s="57">
        <v>0</v>
      </c>
      <c r="E332" s="57">
        <v>0</v>
      </c>
      <c r="F332" s="57">
        <v>0</v>
      </c>
      <c r="G332" s="57">
        <v>0</v>
      </c>
      <c r="H332" s="57">
        <v>0</v>
      </c>
      <c r="I332" s="57">
        <f t="shared" si="46"/>
        <v>0</v>
      </c>
      <c r="J332" s="57">
        <f t="shared" si="47"/>
        <v>0</v>
      </c>
      <c r="K332" s="58" t="str">
        <f t="shared" si="48"/>
        <v>NA</v>
      </c>
      <c r="L332" s="58" t="str">
        <f t="shared" si="49"/>
        <v>NA</v>
      </c>
      <c r="M332" s="58" t="str">
        <f t="shared" si="50"/>
        <v>NA</v>
      </c>
      <c r="R332" s="54"/>
      <c r="S332" s="54"/>
      <c r="T332" s="54"/>
      <c r="U332" s="54"/>
      <c r="V332" s="54"/>
    </row>
    <row r="333" spans="1:22" s="51" customFormat="1" x14ac:dyDescent="0.2">
      <c r="B333" s="51" t="s">
        <v>143</v>
      </c>
      <c r="C333" s="51" t="s">
        <v>144</v>
      </c>
      <c r="D333" s="57">
        <v>0</v>
      </c>
      <c r="E333" s="57">
        <v>0</v>
      </c>
      <c r="F333" s="57">
        <v>0</v>
      </c>
      <c r="G333" s="57">
        <v>0</v>
      </c>
      <c r="H333" s="57">
        <v>0</v>
      </c>
      <c r="I333" s="57">
        <f t="shared" si="46"/>
        <v>0</v>
      </c>
      <c r="J333" s="57">
        <f t="shared" si="47"/>
        <v>0</v>
      </c>
      <c r="K333" s="58" t="str">
        <f t="shared" si="48"/>
        <v>NA</v>
      </c>
      <c r="L333" s="58" t="str">
        <f t="shared" si="49"/>
        <v>NA</v>
      </c>
      <c r="M333" s="58" t="str">
        <f t="shared" si="50"/>
        <v>NA</v>
      </c>
      <c r="R333" s="54"/>
      <c r="S333" s="54"/>
      <c r="T333" s="54"/>
      <c r="U333" s="54"/>
      <c r="V333" s="54"/>
    </row>
    <row r="334" spans="1:22" s="51" customFormat="1" x14ac:dyDescent="0.2">
      <c r="B334" s="51" t="s">
        <v>155</v>
      </c>
      <c r="C334" s="51" t="s">
        <v>156</v>
      </c>
      <c r="D334" s="57">
        <v>64766</v>
      </c>
      <c r="E334" s="57">
        <v>328967.43999999994</v>
      </c>
      <c r="F334" s="57">
        <v>63.45</v>
      </c>
      <c r="G334" s="57">
        <v>573.24</v>
      </c>
      <c r="H334" s="57">
        <v>0</v>
      </c>
      <c r="I334" s="57">
        <f t="shared" si="46"/>
        <v>573.24</v>
      </c>
      <c r="J334" s="57">
        <f t="shared" si="47"/>
        <v>328394.19999999995</v>
      </c>
      <c r="K334" s="58">
        <f t="shared" si="48"/>
        <v>0.99825745672580857</v>
      </c>
      <c r="L334" s="58">
        <f t="shared" si="49"/>
        <v>-0.99980712376884473</v>
      </c>
      <c r="M334" s="58">
        <f t="shared" si="50"/>
        <v>-0.99825745672580857</v>
      </c>
      <c r="R334" s="54"/>
      <c r="S334" s="54"/>
      <c r="T334" s="54"/>
      <c r="U334" s="54"/>
      <c r="V334" s="54"/>
    </row>
    <row r="335" spans="1:22" s="51" customFormat="1" x14ac:dyDescent="0.2">
      <c r="B335" s="51" t="s">
        <v>157</v>
      </c>
      <c r="C335" s="51" t="s">
        <v>158</v>
      </c>
      <c r="D335" s="57">
        <v>27373820.289999999</v>
      </c>
      <c r="E335" s="57">
        <v>4206319.6500000004</v>
      </c>
      <c r="F335" s="57">
        <v>24855.25</v>
      </c>
      <c r="G335" s="57">
        <v>334247.69</v>
      </c>
      <c r="H335" s="57">
        <v>0</v>
      </c>
      <c r="I335" s="57">
        <f t="shared" si="46"/>
        <v>334247.69</v>
      </c>
      <c r="J335" s="57">
        <f t="shared" si="47"/>
        <v>3872071.9600000004</v>
      </c>
      <c r="K335" s="58">
        <f t="shared" si="48"/>
        <v>0.920536783266103</v>
      </c>
      <c r="L335" s="58">
        <f t="shared" si="49"/>
        <v>-0.99409097451735506</v>
      </c>
      <c r="M335" s="58">
        <f t="shared" si="50"/>
        <v>-0.920536783266103</v>
      </c>
      <c r="R335" s="54"/>
      <c r="S335" s="54"/>
      <c r="T335" s="54"/>
      <c r="U335" s="54"/>
      <c r="V335" s="54"/>
    </row>
    <row r="336" spans="1:22" s="51" customFormat="1" x14ac:dyDescent="0.2">
      <c r="B336" s="51" t="s">
        <v>324</v>
      </c>
      <c r="C336" s="51" t="s">
        <v>325</v>
      </c>
      <c r="D336" s="57">
        <v>50000</v>
      </c>
      <c r="E336" s="57">
        <v>43739</v>
      </c>
      <c r="F336" s="57">
        <v>0</v>
      </c>
      <c r="G336" s="57">
        <v>55088.75</v>
      </c>
      <c r="H336" s="57">
        <v>0</v>
      </c>
      <c r="I336" s="57">
        <f t="shared" si="46"/>
        <v>55088.75</v>
      </c>
      <c r="J336" s="57">
        <f t="shared" si="47"/>
        <v>-11349.75</v>
      </c>
      <c r="K336" s="58">
        <f t="shared" si="48"/>
        <v>-0.25948809986510896</v>
      </c>
      <c r="L336" s="58">
        <f t="shared" si="49"/>
        <v>-1</v>
      </c>
      <c r="M336" s="58">
        <f t="shared" si="50"/>
        <v>0.25948809986510896</v>
      </c>
      <c r="R336" s="54"/>
      <c r="S336" s="54"/>
      <c r="T336" s="54"/>
      <c r="U336" s="54"/>
      <c r="V336" s="54"/>
    </row>
    <row r="337" spans="2:22" s="51" customFormat="1" x14ac:dyDescent="0.2">
      <c r="B337" s="51" t="s">
        <v>165</v>
      </c>
      <c r="C337" s="51" t="s">
        <v>166</v>
      </c>
      <c r="D337" s="57">
        <v>7945000</v>
      </c>
      <c r="E337" s="57">
        <v>-35600</v>
      </c>
      <c r="F337" s="57">
        <v>0</v>
      </c>
      <c r="G337" s="57">
        <v>-34807.31</v>
      </c>
      <c r="H337" s="57">
        <v>285</v>
      </c>
      <c r="I337" s="57">
        <f t="shared" si="46"/>
        <v>-34522.31</v>
      </c>
      <c r="J337" s="57">
        <f t="shared" si="47"/>
        <v>-1077.6900000000023</v>
      </c>
      <c r="K337" s="58">
        <f t="shared" si="48"/>
        <v>3.0272191011236019E-2</v>
      </c>
      <c r="L337" s="58">
        <f t="shared" si="49"/>
        <v>-1</v>
      </c>
      <c r="M337" s="58">
        <f t="shared" si="50"/>
        <v>-2.226657303370793E-2</v>
      </c>
      <c r="R337" s="54"/>
      <c r="S337" s="54"/>
      <c r="T337" s="54"/>
      <c r="U337" s="54"/>
      <c r="V337" s="54"/>
    </row>
    <row r="338" spans="2:22" s="51" customFormat="1" x14ac:dyDescent="0.2">
      <c r="B338" s="51" t="s">
        <v>330</v>
      </c>
      <c r="C338" s="51" t="s">
        <v>331</v>
      </c>
      <c r="D338" s="57">
        <v>0</v>
      </c>
      <c r="E338" s="57">
        <v>0</v>
      </c>
      <c r="F338" s="57">
        <v>0</v>
      </c>
      <c r="G338" s="57">
        <v>0</v>
      </c>
      <c r="H338" s="57">
        <v>0</v>
      </c>
      <c r="I338" s="57">
        <f t="shared" si="46"/>
        <v>0</v>
      </c>
      <c r="J338" s="57">
        <f t="shared" si="47"/>
        <v>0</v>
      </c>
      <c r="K338" s="58" t="str">
        <f t="shared" si="48"/>
        <v>NA</v>
      </c>
      <c r="L338" s="58" t="str">
        <f t="shared" si="49"/>
        <v>NA</v>
      </c>
      <c r="M338" s="58" t="str">
        <f t="shared" si="50"/>
        <v>NA</v>
      </c>
      <c r="R338" s="54"/>
      <c r="S338" s="54"/>
      <c r="T338" s="54"/>
      <c r="U338" s="54"/>
      <c r="V338" s="54"/>
    </row>
    <row r="339" spans="2:22" s="51" customFormat="1" x14ac:dyDescent="0.2">
      <c r="B339" s="51" t="s">
        <v>338</v>
      </c>
      <c r="C339" s="51" t="s">
        <v>339</v>
      </c>
      <c r="D339" s="57">
        <v>0</v>
      </c>
      <c r="E339" s="57">
        <v>0</v>
      </c>
      <c r="F339" s="57">
        <v>0</v>
      </c>
      <c r="G339" s="57">
        <v>0</v>
      </c>
      <c r="H339" s="57">
        <v>0</v>
      </c>
      <c r="I339" s="57">
        <f t="shared" si="46"/>
        <v>0</v>
      </c>
      <c r="J339" s="57">
        <f t="shared" si="47"/>
        <v>0</v>
      </c>
      <c r="K339" s="58" t="str">
        <f t="shared" si="48"/>
        <v>NA</v>
      </c>
      <c r="L339" s="58" t="str">
        <f t="shared" si="49"/>
        <v>NA</v>
      </c>
      <c r="M339" s="58" t="str">
        <f t="shared" si="50"/>
        <v>NA</v>
      </c>
      <c r="R339" s="54"/>
      <c r="S339" s="54"/>
      <c r="T339" s="54"/>
      <c r="U339" s="54"/>
      <c r="V339" s="54"/>
    </row>
    <row r="340" spans="2:22" s="51" customFormat="1" x14ac:dyDescent="0.2">
      <c r="B340" s="51" t="s">
        <v>354</v>
      </c>
      <c r="C340" s="51" t="s">
        <v>355</v>
      </c>
      <c r="D340" s="57">
        <v>0</v>
      </c>
      <c r="E340" s="57">
        <v>0</v>
      </c>
      <c r="F340" s="57">
        <v>0</v>
      </c>
      <c r="G340" s="57">
        <v>0</v>
      </c>
      <c r="H340" s="57">
        <v>0</v>
      </c>
      <c r="I340" s="57">
        <f t="shared" si="46"/>
        <v>0</v>
      </c>
      <c r="J340" s="57">
        <f t="shared" si="47"/>
        <v>0</v>
      </c>
      <c r="K340" s="58" t="str">
        <f t="shared" si="48"/>
        <v>NA</v>
      </c>
      <c r="L340" s="58" t="str">
        <f t="shared" si="49"/>
        <v>NA</v>
      </c>
      <c r="M340" s="58" t="str">
        <f t="shared" si="50"/>
        <v>NA</v>
      </c>
      <c r="R340" s="54"/>
      <c r="S340" s="54"/>
      <c r="T340" s="54"/>
      <c r="U340" s="54"/>
      <c r="V340" s="54"/>
    </row>
    <row r="341" spans="2:22" s="51" customFormat="1" x14ac:dyDescent="0.2">
      <c r="B341" s="51" t="s">
        <v>231</v>
      </c>
      <c r="C341" s="51" t="s">
        <v>232</v>
      </c>
      <c r="D341" s="57">
        <v>3750000</v>
      </c>
      <c r="E341" s="57">
        <v>7442643</v>
      </c>
      <c r="F341" s="57">
        <v>0</v>
      </c>
      <c r="G341" s="57">
        <v>0</v>
      </c>
      <c r="H341" s="57">
        <v>0</v>
      </c>
      <c r="I341" s="57">
        <f t="shared" si="46"/>
        <v>0</v>
      </c>
      <c r="J341" s="57">
        <f t="shared" si="47"/>
        <v>7442643</v>
      </c>
      <c r="K341" s="58">
        <f t="shared" si="48"/>
        <v>1</v>
      </c>
      <c r="L341" s="58">
        <f t="shared" si="49"/>
        <v>-1</v>
      </c>
      <c r="M341" s="58">
        <f t="shared" si="50"/>
        <v>-1</v>
      </c>
      <c r="R341" s="54"/>
      <c r="S341" s="54"/>
      <c r="T341" s="54"/>
      <c r="U341" s="54"/>
      <c r="V341" s="54"/>
    </row>
    <row r="342" spans="2:22" s="51" customFormat="1" x14ac:dyDescent="0.2">
      <c r="B342" s="51" t="s">
        <v>167</v>
      </c>
      <c r="C342" s="51" t="s">
        <v>168</v>
      </c>
      <c r="D342" s="57">
        <v>0</v>
      </c>
      <c r="E342" s="57">
        <v>42080</v>
      </c>
      <c r="F342" s="57">
        <v>0</v>
      </c>
      <c r="G342" s="57">
        <v>0</v>
      </c>
      <c r="H342" s="57">
        <v>0</v>
      </c>
      <c r="I342" s="57">
        <f t="shared" si="46"/>
        <v>0</v>
      </c>
      <c r="J342" s="57">
        <f t="shared" si="47"/>
        <v>42080</v>
      </c>
      <c r="K342" s="58">
        <f t="shared" si="48"/>
        <v>1</v>
      </c>
      <c r="L342" s="58">
        <f t="shared" si="49"/>
        <v>-1</v>
      </c>
      <c r="M342" s="58">
        <f t="shared" si="50"/>
        <v>-1</v>
      </c>
      <c r="R342" s="54"/>
      <c r="S342" s="54"/>
      <c r="T342" s="54"/>
      <c r="U342" s="54"/>
      <c r="V342" s="54"/>
    </row>
    <row r="343" spans="2:22" s="51" customFormat="1" x14ac:dyDescent="0.2">
      <c r="B343" s="51" t="s">
        <v>173</v>
      </c>
      <c r="C343" s="51" t="s">
        <v>174</v>
      </c>
      <c r="D343" s="57">
        <v>0</v>
      </c>
      <c r="E343" s="57">
        <v>1141050</v>
      </c>
      <c r="F343" s="57">
        <v>0</v>
      </c>
      <c r="G343" s="57">
        <v>1141050</v>
      </c>
      <c r="H343" s="57">
        <v>0</v>
      </c>
      <c r="I343" s="57">
        <f t="shared" si="46"/>
        <v>1141050</v>
      </c>
      <c r="J343" s="57">
        <f t="shared" si="47"/>
        <v>0</v>
      </c>
      <c r="K343" s="58">
        <f t="shared" si="48"/>
        <v>0</v>
      </c>
      <c r="L343" s="58">
        <f t="shared" si="49"/>
        <v>-1</v>
      </c>
      <c r="M343" s="58">
        <f t="shared" si="50"/>
        <v>0</v>
      </c>
      <c r="R343" s="54"/>
      <c r="S343" s="54"/>
      <c r="T343" s="54"/>
      <c r="U343" s="54"/>
      <c r="V343" s="54"/>
    </row>
    <row r="344" spans="2:22" s="51" customFormat="1" x14ac:dyDescent="0.2">
      <c r="B344" s="51" t="s">
        <v>183</v>
      </c>
      <c r="C344" s="51" t="s">
        <v>184</v>
      </c>
      <c r="D344" s="57">
        <v>26815394.460000001</v>
      </c>
      <c r="E344" s="57">
        <v>29634391.250000004</v>
      </c>
      <c r="F344" s="57">
        <v>5070.68</v>
      </c>
      <c r="G344" s="57">
        <v>264828.89</v>
      </c>
      <c r="H344" s="57">
        <v>128436.16</v>
      </c>
      <c r="I344" s="57">
        <f t="shared" si="46"/>
        <v>393265.05000000005</v>
      </c>
      <c r="J344" s="57">
        <f t="shared" si="47"/>
        <v>29241126.200000003</v>
      </c>
      <c r="K344" s="58">
        <f t="shared" si="48"/>
        <v>0.98672943720414708</v>
      </c>
      <c r="L344" s="58">
        <f t="shared" si="49"/>
        <v>-0.99982889204784997</v>
      </c>
      <c r="M344" s="58">
        <f t="shared" si="50"/>
        <v>-0.99106346110619026</v>
      </c>
      <c r="R344" s="54"/>
      <c r="S344" s="54"/>
      <c r="T344" s="54"/>
      <c r="U344" s="54"/>
      <c r="V344" s="54"/>
    </row>
    <row r="345" spans="2:22" s="51" customFormat="1" x14ac:dyDescent="0.2">
      <c r="B345" s="51" t="s">
        <v>185</v>
      </c>
      <c r="C345" s="51" t="s">
        <v>186</v>
      </c>
      <c r="D345" s="57">
        <v>0</v>
      </c>
      <c r="E345" s="57">
        <v>75</v>
      </c>
      <c r="F345" s="57">
        <v>0</v>
      </c>
      <c r="G345" s="57">
        <v>0</v>
      </c>
      <c r="H345" s="57">
        <v>0</v>
      </c>
      <c r="I345" s="57">
        <f t="shared" si="46"/>
        <v>0</v>
      </c>
      <c r="J345" s="57">
        <f t="shared" si="47"/>
        <v>75</v>
      </c>
      <c r="K345" s="58">
        <f t="shared" si="48"/>
        <v>1</v>
      </c>
      <c r="L345" s="58">
        <f t="shared" si="49"/>
        <v>-1</v>
      </c>
      <c r="M345" s="58">
        <f t="shared" si="50"/>
        <v>-1</v>
      </c>
      <c r="R345" s="54"/>
      <c r="S345" s="54"/>
      <c r="T345" s="54"/>
      <c r="U345" s="54"/>
      <c r="V345" s="54"/>
    </row>
    <row r="346" spans="2:22" s="51" customFormat="1" x14ac:dyDescent="0.2">
      <c r="B346" s="51" t="s">
        <v>189</v>
      </c>
      <c r="C346" s="51" t="s">
        <v>190</v>
      </c>
      <c r="D346" s="57">
        <v>3054552.17</v>
      </c>
      <c r="E346" s="57">
        <v>3542355.04</v>
      </c>
      <c r="F346" s="57">
        <v>8764.48</v>
      </c>
      <c r="G346" s="57">
        <v>159473.9</v>
      </c>
      <c r="H346" s="57">
        <v>17031.009999999998</v>
      </c>
      <c r="I346" s="57">
        <f t="shared" si="46"/>
        <v>176504.91</v>
      </c>
      <c r="J346" s="57">
        <f t="shared" si="47"/>
        <v>3365850.13</v>
      </c>
      <c r="K346" s="58">
        <f t="shared" si="48"/>
        <v>0.95017300411536387</v>
      </c>
      <c r="L346" s="58">
        <f t="shared" si="49"/>
        <v>-0.99752580418929437</v>
      </c>
      <c r="M346" s="58">
        <f t="shared" si="50"/>
        <v>-0.95498082541156015</v>
      </c>
      <c r="R346" s="54"/>
      <c r="S346" s="54"/>
      <c r="T346" s="54"/>
      <c r="U346" s="54"/>
      <c r="V346" s="54"/>
    </row>
    <row r="347" spans="2:22" s="51" customFormat="1" x14ac:dyDescent="0.2">
      <c r="B347" s="51" t="s">
        <v>191</v>
      </c>
      <c r="C347" s="51" t="s">
        <v>192</v>
      </c>
      <c r="D347" s="57">
        <v>0</v>
      </c>
      <c r="E347" s="57">
        <v>1858781.05</v>
      </c>
      <c r="F347" s="57">
        <v>0</v>
      </c>
      <c r="G347" s="57">
        <v>1858781.05</v>
      </c>
      <c r="H347" s="57">
        <v>0</v>
      </c>
      <c r="I347" s="57">
        <f t="shared" si="46"/>
        <v>1858781.05</v>
      </c>
      <c r="J347" s="57">
        <f t="shared" si="47"/>
        <v>0</v>
      </c>
      <c r="K347" s="58">
        <f t="shared" si="48"/>
        <v>0</v>
      </c>
      <c r="L347" s="58">
        <f t="shared" si="49"/>
        <v>-1</v>
      </c>
      <c r="M347" s="58">
        <f t="shared" si="50"/>
        <v>0</v>
      </c>
      <c r="R347" s="54"/>
      <c r="S347" s="54"/>
      <c r="T347" s="54"/>
      <c r="U347" s="54"/>
      <c r="V347" s="54"/>
    </row>
    <row r="348" spans="2:22" s="51" customFormat="1" x14ac:dyDescent="0.2">
      <c r="B348" s="51" t="s">
        <v>364</v>
      </c>
      <c r="C348" s="51" t="s">
        <v>365</v>
      </c>
      <c r="D348" s="57">
        <v>7204</v>
      </c>
      <c r="E348" s="57">
        <v>0</v>
      </c>
      <c r="F348" s="57">
        <v>0</v>
      </c>
      <c r="G348" s="57">
        <v>0</v>
      </c>
      <c r="H348" s="57">
        <v>0</v>
      </c>
      <c r="I348" s="57">
        <f t="shared" si="46"/>
        <v>0</v>
      </c>
      <c r="J348" s="57">
        <f t="shared" si="47"/>
        <v>0</v>
      </c>
      <c r="K348" s="58" t="str">
        <f t="shared" si="48"/>
        <v>NA</v>
      </c>
      <c r="L348" s="58" t="str">
        <f t="shared" si="49"/>
        <v>NA</v>
      </c>
      <c r="M348" s="58" t="str">
        <f t="shared" si="50"/>
        <v>NA</v>
      </c>
      <c r="R348" s="54"/>
      <c r="S348" s="54"/>
      <c r="T348" s="54"/>
      <c r="U348" s="54"/>
      <c r="V348" s="54"/>
    </row>
    <row r="349" spans="2:22" s="51" customFormat="1" x14ac:dyDescent="0.2">
      <c r="B349" s="51" t="s">
        <v>201</v>
      </c>
      <c r="C349" s="51" t="s">
        <v>202</v>
      </c>
      <c r="D349" s="57">
        <v>0</v>
      </c>
      <c r="E349" s="57">
        <v>411131</v>
      </c>
      <c r="F349" s="57">
        <v>41696</v>
      </c>
      <c r="G349" s="57">
        <v>41696</v>
      </c>
      <c r="H349" s="57">
        <v>0</v>
      </c>
      <c r="I349" s="57">
        <f t="shared" ref="I349:I350" si="51">SUM(G349:H349)</f>
        <v>41696</v>
      </c>
      <c r="J349" s="57">
        <f t="shared" ref="J349:J350" si="52">E349-I349</f>
        <v>369435</v>
      </c>
      <c r="K349" s="58">
        <f t="shared" ref="K349:K350" si="53">IF(E349=0,"NA",J349/E349)</f>
        <v>0.89858220372581976</v>
      </c>
      <c r="L349" s="58">
        <f t="shared" ref="L349:L350" si="54">IF(E349=0,"NA",(  ( F349 - (E349/$L$6)) / (E349/$L$6)))</f>
        <v>-0.89858220372581976</v>
      </c>
      <c r="M349" s="58">
        <f t="shared" ref="M349:M350" si="55">IF(E349=0,"NA",(  ( G349 - ($M$6*(E349/12))) / ($M$6*(E349/12))))</f>
        <v>-0.89858220372581976</v>
      </c>
      <c r="R349" s="54"/>
      <c r="S349" s="54"/>
      <c r="T349" s="54"/>
      <c r="U349" s="54"/>
      <c r="V349" s="54"/>
    </row>
    <row r="350" spans="2:22" s="51" customFormat="1" x14ac:dyDescent="0.2">
      <c r="B350" s="51" t="s">
        <v>203</v>
      </c>
      <c r="C350" s="51" t="s">
        <v>204</v>
      </c>
      <c r="D350" s="57">
        <v>3750000</v>
      </c>
      <c r="E350" s="57">
        <v>0</v>
      </c>
      <c r="F350" s="57">
        <v>0</v>
      </c>
      <c r="G350" s="57">
        <v>48109.57</v>
      </c>
      <c r="H350" s="57">
        <v>24041.439999999999</v>
      </c>
      <c r="I350" s="57">
        <f t="shared" si="51"/>
        <v>72151.009999999995</v>
      </c>
      <c r="J350" s="57">
        <f t="shared" si="52"/>
        <v>-72151.009999999995</v>
      </c>
      <c r="K350" s="58" t="str">
        <f t="shared" si="53"/>
        <v>NA</v>
      </c>
      <c r="L350" s="58" t="str">
        <f t="shared" si="54"/>
        <v>NA</v>
      </c>
      <c r="M350" s="58" t="str">
        <f t="shared" si="55"/>
        <v>NA</v>
      </c>
      <c r="R350" s="54"/>
      <c r="S350" s="54"/>
      <c r="T350" s="54"/>
      <c r="U350" s="54"/>
      <c r="V350" s="54"/>
    </row>
    <row r="351" spans="2:22" s="51" customFormat="1" x14ac:dyDescent="0.2">
      <c r="B351" s="51" t="s">
        <v>205</v>
      </c>
      <c r="C351" s="51" t="s">
        <v>206</v>
      </c>
      <c r="D351" s="57">
        <v>-55995</v>
      </c>
      <c r="E351" s="57">
        <v>0</v>
      </c>
      <c r="F351" s="57">
        <v>0</v>
      </c>
      <c r="G351" s="57">
        <v>0</v>
      </c>
      <c r="H351" s="57">
        <v>1050</v>
      </c>
      <c r="I351" s="57">
        <f t="shared" si="46"/>
        <v>1050</v>
      </c>
      <c r="J351" s="57">
        <f t="shared" si="47"/>
        <v>-1050</v>
      </c>
      <c r="K351" s="58" t="str">
        <f t="shared" si="48"/>
        <v>NA</v>
      </c>
      <c r="L351" s="58" t="str">
        <f t="shared" si="49"/>
        <v>NA</v>
      </c>
      <c r="M351" s="58" t="str">
        <f t="shared" si="50"/>
        <v>NA</v>
      </c>
      <c r="R351" s="54"/>
      <c r="S351" s="54"/>
      <c r="T351" s="54"/>
      <c r="U351" s="54"/>
      <c r="V351" s="54"/>
    </row>
    <row r="352" spans="2:22" s="51" customFormat="1" x14ac:dyDescent="0.2">
      <c r="B352" s="51" t="s">
        <v>207</v>
      </c>
      <c r="C352" s="51" t="s">
        <v>208</v>
      </c>
      <c r="D352" s="57">
        <v>0</v>
      </c>
      <c r="E352" s="57">
        <v>0</v>
      </c>
      <c r="F352" s="57">
        <v>0</v>
      </c>
      <c r="G352" s="57">
        <v>0</v>
      </c>
      <c r="H352" s="57">
        <v>0</v>
      </c>
      <c r="I352" s="57">
        <f t="shared" si="46"/>
        <v>0</v>
      </c>
      <c r="J352" s="57">
        <f t="shared" si="47"/>
        <v>0</v>
      </c>
      <c r="K352" s="58" t="str">
        <f t="shared" si="48"/>
        <v>NA</v>
      </c>
      <c r="L352" s="58" t="str">
        <f t="shared" si="49"/>
        <v>NA</v>
      </c>
      <c r="M352" s="58" t="str">
        <f t="shared" si="50"/>
        <v>NA</v>
      </c>
      <c r="R352" s="54"/>
      <c r="S352" s="54"/>
      <c r="T352" s="54"/>
      <c r="U352" s="54"/>
      <c r="V352" s="54"/>
    </row>
    <row r="353" spans="1:22" s="51" customFormat="1" x14ac:dyDescent="0.2">
      <c r="A353" s="64" t="s">
        <v>376</v>
      </c>
      <c r="B353" s="64"/>
      <c r="C353" s="64"/>
      <c r="D353" s="65">
        <v>75198741.920000002</v>
      </c>
      <c r="E353" s="65">
        <v>55518863.809999995</v>
      </c>
      <c r="F353" s="65">
        <v>80449.86</v>
      </c>
      <c r="G353" s="65">
        <v>3873876.8000000003</v>
      </c>
      <c r="H353" s="65">
        <v>170843.61000000002</v>
      </c>
      <c r="I353" s="65">
        <f t="shared" si="46"/>
        <v>4044720.41</v>
      </c>
      <c r="J353" s="65">
        <f t="shared" si="47"/>
        <v>51474143.399999991</v>
      </c>
      <c r="K353" s="66">
        <f t="shared" si="48"/>
        <v>0.92714691669768157</v>
      </c>
      <c r="L353" s="66">
        <f t="shared" si="49"/>
        <v>-0.99855094548989121</v>
      </c>
      <c r="M353" s="66">
        <f t="shared" si="50"/>
        <v>-0.93022413403023863</v>
      </c>
      <c r="R353" s="54"/>
      <c r="S353" s="54"/>
      <c r="T353" s="54"/>
      <c r="U353" s="54"/>
      <c r="V353" s="54"/>
    </row>
    <row r="354" spans="1:22" s="51" customFormat="1" x14ac:dyDescent="0.2">
      <c r="A354" s="51" t="s">
        <v>377</v>
      </c>
      <c r="B354" s="51" t="s">
        <v>107</v>
      </c>
      <c r="C354" s="51" t="s">
        <v>108</v>
      </c>
      <c r="D354" s="57">
        <v>0</v>
      </c>
      <c r="E354" s="57">
        <v>0</v>
      </c>
      <c r="F354" s="57">
        <v>0</v>
      </c>
      <c r="G354" s="57">
        <v>0</v>
      </c>
      <c r="H354" s="57">
        <v>0</v>
      </c>
      <c r="I354" s="57">
        <f t="shared" si="46"/>
        <v>0</v>
      </c>
      <c r="J354" s="57">
        <f t="shared" si="47"/>
        <v>0</v>
      </c>
      <c r="K354" s="58" t="str">
        <f t="shared" si="48"/>
        <v>NA</v>
      </c>
      <c r="L354" s="58" t="str">
        <f t="shared" si="49"/>
        <v>NA</v>
      </c>
      <c r="M354" s="58" t="str">
        <f t="shared" si="50"/>
        <v>NA</v>
      </c>
      <c r="R354" s="54"/>
      <c r="S354" s="54"/>
      <c r="T354" s="54"/>
      <c r="U354" s="54"/>
      <c r="V354" s="54"/>
    </row>
    <row r="355" spans="1:22" s="51" customFormat="1" x14ac:dyDescent="0.2">
      <c r="B355" s="51" t="s">
        <v>378</v>
      </c>
      <c r="C355" s="51" t="s">
        <v>379</v>
      </c>
      <c r="D355" s="57">
        <v>0</v>
      </c>
      <c r="E355" s="57">
        <v>385551.64</v>
      </c>
      <c r="F355" s="57">
        <v>14192.53</v>
      </c>
      <c r="G355" s="57">
        <v>286975.18000000005</v>
      </c>
      <c r="H355" s="57">
        <v>36237.5</v>
      </c>
      <c r="I355" s="57">
        <f t="shared" si="46"/>
        <v>323212.68000000005</v>
      </c>
      <c r="J355" s="57">
        <f t="shared" si="47"/>
        <v>62338.959999999963</v>
      </c>
      <c r="K355" s="58">
        <f t="shared" si="48"/>
        <v>0.16168770543940614</v>
      </c>
      <c r="L355" s="58">
        <f t="shared" si="49"/>
        <v>-0.96318902962000108</v>
      </c>
      <c r="M355" s="58">
        <f t="shared" si="50"/>
        <v>-0.25567641211434078</v>
      </c>
      <c r="R355" s="54"/>
      <c r="S355" s="54"/>
      <c r="T355" s="54"/>
      <c r="U355" s="54"/>
      <c r="V355" s="54"/>
    </row>
    <row r="356" spans="1:22" s="51" customFormat="1" x14ac:dyDescent="0.2">
      <c r="B356" s="51" t="s">
        <v>304</v>
      </c>
      <c r="C356" s="51" t="s">
        <v>305</v>
      </c>
      <c r="D356" s="57">
        <v>0</v>
      </c>
      <c r="E356" s="57">
        <v>0</v>
      </c>
      <c r="F356" s="57">
        <v>0</v>
      </c>
      <c r="G356" s="57">
        <v>0</v>
      </c>
      <c r="H356" s="57">
        <v>0</v>
      </c>
      <c r="I356" s="57">
        <f t="shared" si="46"/>
        <v>0</v>
      </c>
      <c r="J356" s="57">
        <f t="shared" si="47"/>
        <v>0</v>
      </c>
      <c r="K356" s="58" t="str">
        <f t="shared" si="48"/>
        <v>NA</v>
      </c>
      <c r="L356" s="58" t="str">
        <f t="shared" si="49"/>
        <v>NA</v>
      </c>
      <c r="M356" s="58" t="str">
        <f t="shared" si="50"/>
        <v>NA</v>
      </c>
      <c r="R356" s="54"/>
      <c r="S356" s="54"/>
      <c r="T356" s="54"/>
      <c r="U356" s="54"/>
      <c r="V356" s="54"/>
    </row>
    <row r="357" spans="1:22" s="51" customFormat="1" x14ac:dyDescent="0.2">
      <c r="B357" s="51" t="s">
        <v>298</v>
      </c>
      <c r="C357" s="51" t="s">
        <v>299</v>
      </c>
      <c r="D357" s="57">
        <v>0</v>
      </c>
      <c r="E357" s="57">
        <v>0</v>
      </c>
      <c r="F357" s="57">
        <v>0</v>
      </c>
      <c r="G357" s="57">
        <v>97.71</v>
      </c>
      <c r="H357" s="57">
        <v>0</v>
      </c>
      <c r="I357" s="57">
        <f t="shared" si="46"/>
        <v>97.71</v>
      </c>
      <c r="J357" s="57">
        <f t="shared" si="47"/>
        <v>-97.71</v>
      </c>
      <c r="K357" s="58" t="str">
        <f t="shared" si="48"/>
        <v>NA</v>
      </c>
      <c r="L357" s="58" t="str">
        <f t="shared" si="49"/>
        <v>NA</v>
      </c>
      <c r="M357" s="58" t="str">
        <f t="shared" si="50"/>
        <v>NA</v>
      </c>
      <c r="R357" s="54"/>
      <c r="S357" s="54"/>
      <c r="T357" s="54"/>
      <c r="U357" s="54"/>
      <c r="V357" s="54"/>
    </row>
    <row r="358" spans="1:22" s="51" customFormat="1" x14ac:dyDescent="0.2">
      <c r="B358" s="51" t="s">
        <v>131</v>
      </c>
      <c r="C358" s="51" t="s">
        <v>132</v>
      </c>
      <c r="D358" s="57">
        <v>0</v>
      </c>
      <c r="E358" s="57">
        <v>0</v>
      </c>
      <c r="F358" s="57">
        <v>0</v>
      </c>
      <c r="G358" s="57">
        <v>0</v>
      </c>
      <c r="H358" s="57">
        <v>0</v>
      </c>
      <c r="I358" s="57">
        <f t="shared" si="46"/>
        <v>0</v>
      </c>
      <c r="J358" s="57">
        <f t="shared" si="47"/>
        <v>0</v>
      </c>
      <c r="K358" s="58" t="str">
        <f t="shared" si="48"/>
        <v>NA</v>
      </c>
      <c r="L358" s="58" t="str">
        <f t="shared" si="49"/>
        <v>NA</v>
      </c>
      <c r="M358" s="58" t="str">
        <f t="shared" si="50"/>
        <v>NA</v>
      </c>
      <c r="R358" s="54"/>
      <c r="S358" s="54"/>
      <c r="T358" s="54"/>
      <c r="U358" s="54"/>
      <c r="V358" s="54"/>
    </row>
    <row r="359" spans="1:22" s="51" customFormat="1" x14ac:dyDescent="0.2">
      <c r="B359" s="51" t="s">
        <v>133</v>
      </c>
      <c r="C359" s="51" t="s">
        <v>134</v>
      </c>
      <c r="D359" s="57">
        <v>0</v>
      </c>
      <c r="E359" s="57">
        <v>0</v>
      </c>
      <c r="F359" s="57">
        <v>0</v>
      </c>
      <c r="G359" s="57">
        <v>0</v>
      </c>
      <c r="H359" s="57">
        <v>0</v>
      </c>
      <c r="I359" s="57">
        <f t="shared" si="46"/>
        <v>0</v>
      </c>
      <c r="J359" s="57">
        <f t="shared" si="47"/>
        <v>0</v>
      </c>
      <c r="K359" s="58" t="str">
        <f t="shared" si="48"/>
        <v>NA</v>
      </c>
      <c r="L359" s="58" t="str">
        <f t="shared" si="49"/>
        <v>NA</v>
      </c>
      <c r="M359" s="58" t="str">
        <f t="shared" si="50"/>
        <v>NA</v>
      </c>
      <c r="R359" s="54"/>
      <c r="S359" s="54"/>
      <c r="T359" s="54"/>
      <c r="U359" s="54"/>
      <c r="V359" s="54"/>
    </row>
    <row r="360" spans="1:22" s="51" customFormat="1" x14ac:dyDescent="0.2">
      <c r="B360" s="51" t="s">
        <v>135</v>
      </c>
      <c r="C360" s="51" t="s">
        <v>136</v>
      </c>
      <c r="D360" s="57">
        <v>1300000</v>
      </c>
      <c r="E360" s="57">
        <v>4323449.07</v>
      </c>
      <c r="F360" s="57">
        <v>0</v>
      </c>
      <c r="G360" s="57">
        <v>1587.32</v>
      </c>
      <c r="H360" s="57">
        <v>0</v>
      </c>
      <c r="I360" s="57">
        <f t="shared" si="46"/>
        <v>1587.32</v>
      </c>
      <c r="J360" s="57">
        <f t="shared" si="47"/>
        <v>4321861.75</v>
      </c>
      <c r="K360" s="58">
        <f t="shared" si="48"/>
        <v>0.99963285793950607</v>
      </c>
      <c r="L360" s="58">
        <f t="shared" si="49"/>
        <v>-1</v>
      </c>
      <c r="M360" s="58">
        <f t="shared" si="50"/>
        <v>-0.99963285793950607</v>
      </c>
      <c r="R360" s="54"/>
      <c r="S360" s="54"/>
      <c r="T360" s="54"/>
      <c r="U360" s="54"/>
      <c r="V360" s="54"/>
    </row>
    <row r="361" spans="1:22" s="51" customFormat="1" x14ac:dyDescent="0.2">
      <c r="B361" s="51" t="s">
        <v>141</v>
      </c>
      <c r="C361" s="51" t="s">
        <v>142</v>
      </c>
      <c r="D361" s="57">
        <v>0</v>
      </c>
      <c r="E361" s="57">
        <v>0</v>
      </c>
      <c r="F361" s="57">
        <v>0</v>
      </c>
      <c r="G361" s="57">
        <v>0</v>
      </c>
      <c r="H361" s="57">
        <v>0</v>
      </c>
      <c r="I361" s="57">
        <f t="shared" si="46"/>
        <v>0</v>
      </c>
      <c r="J361" s="57">
        <f t="shared" si="47"/>
        <v>0</v>
      </c>
      <c r="K361" s="58" t="str">
        <f t="shared" si="48"/>
        <v>NA</v>
      </c>
      <c r="L361" s="58" t="str">
        <f t="shared" si="49"/>
        <v>NA</v>
      </c>
      <c r="M361" s="58" t="str">
        <f t="shared" si="50"/>
        <v>NA</v>
      </c>
      <c r="R361" s="54"/>
      <c r="S361" s="54"/>
      <c r="T361" s="54"/>
      <c r="U361" s="54"/>
      <c r="V361" s="54"/>
    </row>
    <row r="362" spans="1:22" s="51" customFormat="1" x14ac:dyDescent="0.2">
      <c r="B362" s="51" t="s">
        <v>143</v>
      </c>
      <c r="C362" s="51" t="s">
        <v>144</v>
      </c>
      <c r="D362" s="57">
        <v>0</v>
      </c>
      <c r="E362" s="57">
        <v>0</v>
      </c>
      <c r="F362" s="57">
        <v>0</v>
      </c>
      <c r="G362" s="57">
        <v>0</v>
      </c>
      <c r="H362" s="57">
        <v>0</v>
      </c>
      <c r="I362" s="57">
        <f t="shared" si="46"/>
        <v>0</v>
      </c>
      <c r="J362" s="57">
        <f t="shared" si="47"/>
        <v>0</v>
      </c>
      <c r="K362" s="58" t="str">
        <f t="shared" si="48"/>
        <v>NA</v>
      </c>
      <c r="L362" s="58" t="str">
        <f t="shared" si="49"/>
        <v>NA</v>
      </c>
      <c r="M362" s="58" t="str">
        <f t="shared" si="50"/>
        <v>NA</v>
      </c>
      <c r="R362" s="54"/>
      <c r="S362" s="54"/>
      <c r="T362" s="54"/>
      <c r="U362" s="54"/>
      <c r="V362" s="54"/>
    </row>
    <row r="363" spans="1:22" s="51" customFormat="1" x14ac:dyDescent="0.2">
      <c r="B363" s="51" t="s">
        <v>155</v>
      </c>
      <c r="C363" s="51" t="s">
        <v>156</v>
      </c>
      <c r="D363" s="57">
        <v>34450</v>
      </c>
      <c r="E363" s="57">
        <v>265757.72000000003</v>
      </c>
      <c r="F363" s="57">
        <v>0</v>
      </c>
      <c r="G363" s="57">
        <v>48.400000000000006</v>
      </c>
      <c r="H363" s="57">
        <v>0</v>
      </c>
      <c r="I363" s="57">
        <f t="shared" si="46"/>
        <v>48.400000000000006</v>
      </c>
      <c r="J363" s="57">
        <f t="shared" si="47"/>
        <v>265709.32</v>
      </c>
      <c r="K363" s="58">
        <f t="shared" si="48"/>
        <v>0.99981787923225707</v>
      </c>
      <c r="L363" s="58">
        <f t="shared" si="49"/>
        <v>-1</v>
      </c>
      <c r="M363" s="58">
        <f t="shared" si="50"/>
        <v>-0.99981787923225707</v>
      </c>
      <c r="R363" s="54"/>
      <c r="S363" s="54"/>
      <c r="T363" s="54"/>
      <c r="U363" s="54"/>
      <c r="V363" s="54"/>
    </row>
    <row r="364" spans="1:22" s="51" customFormat="1" x14ac:dyDescent="0.2">
      <c r="B364" s="51" t="s">
        <v>157</v>
      </c>
      <c r="C364" s="51" t="s">
        <v>158</v>
      </c>
      <c r="D364" s="57">
        <v>26125645</v>
      </c>
      <c r="E364" s="57">
        <v>23283</v>
      </c>
      <c r="F364" s="57">
        <v>0</v>
      </c>
      <c r="G364" s="57">
        <v>0</v>
      </c>
      <c r="H364" s="57">
        <v>450.95</v>
      </c>
      <c r="I364" s="57">
        <f t="shared" si="46"/>
        <v>450.95</v>
      </c>
      <c r="J364" s="57">
        <f t="shared" si="47"/>
        <v>22832.05</v>
      </c>
      <c r="K364" s="58">
        <f t="shared" si="48"/>
        <v>0.98063179143581147</v>
      </c>
      <c r="L364" s="58">
        <f t="shared" si="49"/>
        <v>-1</v>
      </c>
      <c r="M364" s="58">
        <f t="shared" si="50"/>
        <v>-1</v>
      </c>
      <c r="R364" s="54"/>
      <c r="S364" s="54"/>
      <c r="T364" s="54"/>
      <c r="U364" s="54"/>
      <c r="V364" s="54"/>
    </row>
    <row r="365" spans="1:22" s="51" customFormat="1" x14ac:dyDescent="0.2">
      <c r="B365" s="51" t="s">
        <v>165</v>
      </c>
      <c r="C365" s="51" t="s">
        <v>166</v>
      </c>
      <c r="D365" s="57">
        <v>0</v>
      </c>
      <c r="E365" s="57">
        <v>0</v>
      </c>
      <c r="F365" s="57">
        <v>0</v>
      </c>
      <c r="G365" s="57">
        <v>0</v>
      </c>
      <c r="H365" s="57">
        <v>0</v>
      </c>
      <c r="I365" s="57">
        <f t="shared" si="46"/>
        <v>0</v>
      </c>
      <c r="J365" s="57">
        <f t="shared" si="47"/>
        <v>0</v>
      </c>
      <c r="K365" s="58" t="str">
        <f t="shared" si="48"/>
        <v>NA</v>
      </c>
      <c r="L365" s="58" t="str">
        <f t="shared" si="49"/>
        <v>NA</v>
      </c>
      <c r="M365" s="58" t="str">
        <f t="shared" si="50"/>
        <v>NA</v>
      </c>
      <c r="R365" s="54"/>
      <c r="S365" s="54"/>
      <c r="T365" s="54"/>
      <c r="U365" s="54"/>
      <c r="V365" s="54"/>
    </row>
    <row r="366" spans="1:22" s="51" customFormat="1" x14ac:dyDescent="0.2">
      <c r="B366" s="51" t="s">
        <v>235</v>
      </c>
      <c r="C366" s="51" t="s">
        <v>236</v>
      </c>
      <c r="D366" s="57">
        <v>0</v>
      </c>
      <c r="E366" s="57">
        <v>27976</v>
      </c>
      <c r="F366" s="57">
        <v>1036.32</v>
      </c>
      <c r="G366" s="57">
        <v>5353.7</v>
      </c>
      <c r="H366" s="57">
        <v>380</v>
      </c>
      <c r="I366" s="57">
        <f t="shared" si="46"/>
        <v>5733.7</v>
      </c>
      <c r="J366" s="57">
        <f t="shared" si="47"/>
        <v>22242.3</v>
      </c>
      <c r="K366" s="58">
        <f t="shared" si="48"/>
        <v>0.7950493279954246</v>
      </c>
      <c r="L366" s="58">
        <f t="shared" si="49"/>
        <v>-0.96295682013154138</v>
      </c>
      <c r="M366" s="58">
        <f t="shared" si="50"/>
        <v>-0.80863239919931362</v>
      </c>
      <c r="R366" s="54"/>
      <c r="S366" s="54"/>
      <c r="T366" s="54"/>
      <c r="U366" s="54"/>
      <c r="V366" s="54"/>
    </row>
    <row r="367" spans="1:22" s="51" customFormat="1" x14ac:dyDescent="0.2">
      <c r="B367" s="51" t="s">
        <v>177</v>
      </c>
      <c r="C367" s="51" t="s">
        <v>178</v>
      </c>
      <c r="D367" s="57">
        <v>0</v>
      </c>
      <c r="E367" s="57">
        <v>0</v>
      </c>
      <c r="F367" s="57">
        <v>0</v>
      </c>
      <c r="G367" s="57">
        <v>0</v>
      </c>
      <c r="H367" s="57">
        <v>0</v>
      </c>
      <c r="I367" s="57">
        <f t="shared" si="46"/>
        <v>0</v>
      </c>
      <c r="J367" s="57">
        <f t="shared" si="47"/>
        <v>0</v>
      </c>
      <c r="K367" s="58" t="str">
        <f t="shared" si="48"/>
        <v>NA</v>
      </c>
      <c r="L367" s="58" t="str">
        <f t="shared" si="49"/>
        <v>NA</v>
      </c>
      <c r="M367" s="58" t="str">
        <f t="shared" si="50"/>
        <v>NA</v>
      </c>
      <c r="R367" s="54"/>
      <c r="S367" s="54"/>
      <c r="T367" s="54"/>
      <c r="U367" s="54"/>
      <c r="V367" s="54"/>
    </row>
    <row r="368" spans="1:22" s="51" customFormat="1" x14ac:dyDescent="0.2">
      <c r="B368" s="51" t="s">
        <v>181</v>
      </c>
      <c r="C368" s="51" t="s">
        <v>182</v>
      </c>
      <c r="D368" s="57">
        <v>61839</v>
      </c>
      <c r="E368" s="57">
        <v>229780</v>
      </c>
      <c r="F368" s="57">
        <v>0</v>
      </c>
      <c r="G368" s="57">
        <v>0</v>
      </c>
      <c r="H368" s="57">
        <v>0</v>
      </c>
      <c r="I368" s="57">
        <f t="shared" si="46"/>
        <v>0</v>
      </c>
      <c r="J368" s="57">
        <f t="shared" si="47"/>
        <v>229780</v>
      </c>
      <c r="K368" s="58">
        <f t="shared" si="48"/>
        <v>1</v>
      </c>
      <c r="L368" s="58">
        <f t="shared" si="49"/>
        <v>-1</v>
      </c>
      <c r="M368" s="58">
        <f t="shared" si="50"/>
        <v>-1</v>
      </c>
      <c r="R368" s="54"/>
      <c r="S368" s="54"/>
      <c r="T368" s="54"/>
      <c r="U368" s="54"/>
      <c r="V368" s="54"/>
    </row>
    <row r="369" spans="1:22" s="51" customFormat="1" x14ac:dyDescent="0.2">
      <c r="B369" s="51" t="s">
        <v>183</v>
      </c>
      <c r="C369" s="51" t="s">
        <v>184</v>
      </c>
      <c r="D369" s="57">
        <v>0</v>
      </c>
      <c r="E369" s="57">
        <v>0</v>
      </c>
      <c r="F369" s="57">
        <v>0</v>
      </c>
      <c r="G369" s="57">
        <v>0</v>
      </c>
      <c r="H369" s="57">
        <v>0</v>
      </c>
      <c r="I369" s="57">
        <f t="shared" si="46"/>
        <v>0</v>
      </c>
      <c r="J369" s="57">
        <f t="shared" si="47"/>
        <v>0</v>
      </c>
      <c r="K369" s="58" t="str">
        <f t="shared" si="48"/>
        <v>NA</v>
      </c>
      <c r="L369" s="58" t="str">
        <f t="shared" si="49"/>
        <v>NA</v>
      </c>
      <c r="M369" s="58" t="str">
        <f t="shared" si="50"/>
        <v>NA</v>
      </c>
      <c r="R369" s="54"/>
      <c r="S369" s="54"/>
      <c r="T369" s="54"/>
      <c r="U369" s="54"/>
      <c r="V369" s="54"/>
    </row>
    <row r="370" spans="1:22" s="51" customFormat="1" x14ac:dyDescent="0.2">
      <c r="B370" s="51" t="s">
        <v>364</v>
      </c>
      <c r="C370" s="51" t="s">
        <v>365</v>
      </c>
      <c r="D370" s="57">
        <v>128851.01000000001</v>
      </c>
      <c r="E370" s="57">
        <v>193936.33000000002</v>
      </c>
      <c r="F370" s="57">
        <v>5593.5</v>
      </c>
      <c r="G370" s="57">
        <v>78340.7</v>
      </c>
      <c r="H370" s="57">
        <v>14427</v>
      </c>
      <c r="I370" s="57">
        <f t="shared" si="46"/>
        <v>92767.7</v>
      </c>
      <c r="J370" s="57">
        <f t="shared" si="47"/>
        <v>101168.63000000002</v>
      </c>
      <c r="K370" s="58">
        <f t="shared" si="48"/>
        <v>0.52165898983444725</v>
      </c>
      <c r="L370" s="58">
        <f t="shared" si="49"/>
        <v>-0.971158059967413</v>
      </c>
      <c r="M370" s="58">
        <f t="shared" si="50"/>
        <v>-0.59604938383643746</v>
      </c>
      <c r="R370" s="54"/>
      <c r="S370" s="54"/>
      <c r="T370" s="54"/>
      <c r="U370" s="54"/>
      <c r="V370" s="54"/>
    </row>
    <row r="371" spans="1:22" s="51" customFormat="1" x14ac:dyDescent="0.2">
      <c r="B371" s="51" t="s">
        <v>203</v>
      </c>
      <c r="C371" s="51" t="s">
        <v>204</v>
      </c>
      <c r="D371" s="57">
        <v>0</v>
      </c>
      <c r="E371" s="57">
        <v>20775000</v>
      </c>
      <c r="F371" s="57">
        <v>0</v>
      </c>
      <c r="G371" s="57">
        <v>0</v>
      </c>
      <c r="H371" s="57">
        <v>4762614.1500000004</v>
      </c>
      <c r="I371" s="57">
        <f t="shared" si="46"/>
        <v>4762614.1500000004</v>
      </c>
      <c r="J371" s="57">
        <f t="shared" si="47"/>
        <v>16012385.85</v>
      </c>
      <c r="K371" s="58">
        <f t="shared" si="48"/>
        <v>0.77075262815884471</v>
      </c>
      <c r="L371" s="58">
        <f t="shared" si="49"/>
        <v>-1</v>
      </c>
      <c r="M371" s="58">
        <f t="shared" si="50"/>
        <v>-1</v>
      </c>
      <c r="R371" s="54"/>
      <c r="S371" s="54"/>
      <c r="T371" s="54"/>
      <c r="U371" s="54"/>
      <c r="V371" s="54"/>
    </row>
    <row r="372" spans="1:22" s="51" customFormat="1" x14ac:dyDescent="0.2">
      <c r="B372" s="51" t="s">
        <v>382</v>
      </c>
      <c r="C372" s="51" t="s">
        <v>383</v>
      </c>
      <c r="D372" s="57"/>
      <c r="E372" s="57"/>
      <c r="F372" s="57">
        <v>0</v>
      </c>
      <c r="G372" s="57">
        <v>0</v>
      </c>
      <c r="H372" s="57">
        <v>0</v>
      </c>
      <c r="I372" s="57">
        <f t="shared" si="46"/>
        <v>0</v>
      </c>
      <c r="J372" s="57">
        <f t="shared" si="47"/>
        <v>0</v>
      </c>
      <c r="K372" s="58" t="str">
        <f t="shared" si="48"/>
        <v>NA</v>
      </c>
      <c r="L372" s="58" t="str">
        <f t="shared" si="49"/>
        <v>NA</v>
      </c>
      <c r="M372" s="58" t="str">
        <f t="shared" si="50"/>
        <v>NA</v>
      </c>
      <c r="R372" s="54"/>
      <c r="S372" s="54"/>
      <c r="T372" s="54"/>
      <c r="U372" s="54"/>
      <c r="V372" s="54"/>
    </row>
    <row r="373" spans="1:22" s="51" customFormat="1" x14ac:dyDescent="0.2">
      <c r="B373" s="51" t="s">
        <v>207</v>
      </c>
      <c r="C373" s="51" t="s">
        <v>208</v>
      </c>
      <c r="D373" s="57"/>
      <c r="E373" s="57"/>
      <c r="F373" s="57">
        <v>0</v>
      </c>
      <c r="G373" s="57">
        <v>0</v>
      </c>
      <c r="H373" s="57">
        <v>0</v>
      </c>
      <c r="I373" s="57">
        <f t="shared" si="46"/>
        <v>0</v>
      </c>
      <c r="J373" s="57">
        <f t="shared" si="47"/>
        <v>0</v>
      </c>
      <c r="K373" s="58" t="str">
        <f t="shared" si="48"/>
        <v>NA</v>
      </c>
      <c r="L373" s="58" t="str">
        <f t="shared" si="49"/>
        <v>NA</v>
      </c>
      <c r="M373" s="58" t="str">
        <f t="shared" si="50"/>
        <v>NA</v>
      </c>
      <c r="R373" s="54"/>
      <c r="S373" s="54"/>
      <c r="T373" s="54"/>
      <c r="U373" s="54"/>
      <c r="V373" s="54"/>
    </row>
    <row r="374" spans="1:22" s="51" customFormat="1" x14ac:dyDescent="0.2">
      <c r="B374" s="51" t="s">
        <v>421</v>
      </c>
      <c r="C374" s="51" t="s">
        <v>93</v>
      </c>
      <c r="D374" s="57">
        <v>0</v>
      </c>
      <c r="E374" s="57">
        <v>0</v>
      </c>
      <c r="F374" s="57">
        <v>0</v>
      </c>
      <c r="G374" s="57">
        <v>0</v>
      </c>
      <c r="H374" s="57">
        <v>0</v>
      </c>
      <c r="I374" s="57">
        <f t="shared" si="46"/>
        <v>0</v>
      </c>
      <c r="J374" s="57">
        <f t="shared" si="47"/>
        <v>0</v>
      </c>
      <c r="K374" s="58" t="str">
        <f t="shared" si="48"/>
        <v>NA</v>
      </c>
      <c r="L374" s="58" t="str">
        <f t="shared" si="49"/>
        <v>NA</v>
      </c>
      <c r="M374" s="58" t="str">
        <f t="shared" si="50"/>
        <v>NA</v>
      </c>
      <c r="R374" s="54"/>
      <c r="S374" s="54"/>
      <c r="T374" s="54"/>
      <c r="U374" s="54"/>
      <c r="V374" s="54"/>
    </row>
    <row r="375" spans="1:22" s="51" customFormat="1" x14ac:dyDescent="0.2">
      <c r="A375" s="64" t="s">
        <v>386</v>
      </c>
      <c r="B375" s="64"/>
      <c r="C375" s="64"/>
      <c r="D375" s="65">
        <v>27650785.010000002</v>
      </c>
      <c r="E375" s="65">
        <v>26224733.759999998</v>
      </c>
      <c r="F375" s="65">
        <v>20822.349999999999</v>
      </c>
      <c r="G375" s="65">
        <v>372403.01000000013</v>
      </c>
      <c r="H375" s="65">
        <v>4814109.6000000006</v>
      </c>
      <c r="I375" s="65">
        <f t="shared" si="46"/>
        <v>5186512.6100000003</v>
      </c>
      <c r="J375" s="65">
        <f t="shared" si="47"/>
        <v>21038221.149999999</v>
      </c>
      <c r="K375" s="66">
        <f t="shared" si="48"/>
        <v>0.80222820725406674</v>
      </c>
      <c r="L375" s="66">
        <f t="shared" si="49"/>
        <v>-0.99920600337869736</v>
      </c>
      <c r="M375" s="66">
        <f t="shared" si="50"/>
        <v>-0.98579955040123157</v>
      </c>
      <c r="R375" s="54"/>
      <c r="S375" s="54"/>
      <c r="T375" s="54"/>
      <c r="U375" s="54"/>
      <c r="V375" s="54"/>
    </row>
    <row r="376" spans="1:22" s="51" customFormat="1" x14ac:dyDescent="0.2">
      <c r="A376" s="51" t="s">
        <v>387</v>
      </c>
      <c r="B376" s="51" t="s">
        <v>107</v>
      </c>
      <c r="C376" s="51" t="s">
        <v>108</v>
      </c>
      <c r="D376" s="57">
        <v>0</v>
      </c>
      <c r="E376" s="57">
        <v>0</v>
      </c>
      <c r="F376" s="57">
        <v>0</v>
      </c>
      <c r="G376" s="57">
        <v>0</v>
      </c>
      <c r="H376" s="57">
        <v>0</v>
      </c>
      <c r="I376" s="57">
        <f t="shared" si="46"/>
        <v>0</v>
      </c>
      <c r="J376" s="57">
        <f t="shared" si="47"/>
        <v>0</v>
      </c>
      <c r="K376" s="58" t="str">
        <f t="shared" si="48"/>
        <v>NA</v>
      </c>
      <c r="L376" s="58" t="str">
        <f t="shared" si="49"/>
        <v>NA</v>
      </c>
      <c r="M376" s="58" t="str">
        <f t="shared" si="50"/>
        <v>NA</v>
      </c>
      <c r="R376" s="54"/>
      <c r="S376" s="54"/>
      <c r="T376" s="54"/>
      <c r="U376" s="54"/>
      <c r="V376" s="54"/>
    </row>
    <row r="377" spans="1:22" s="51" customFormat="1" x14ac:dyDescent="0.2">
      <c r="B377" s="51" t="s">
        <v>241</v>
      </c>
      <c r="C377" s="51" t="s">
        <v>242</v>
      </c>
      <c r="D377" s="57">
        <v>0</v>
      </c>
      <c r="E377" s="57">
        <v>0</v>
      </c>
      <c r="F377" s="57">
        <v>0</v>
      </c>
      <c r="G377" s="57">
        <v>0</v>
      </c>
      <c r="H377" s="57">
        <v>0</v>
      </c>
      <c r="I377" s="57">
        <f t="shared" si="46"/>
        <v>0</v>
      </c>
      <c r="J377" s="57">
        <f t="shared" si="47"/>
        <v>0</v>
      </c>
      <c r="K377" s="58" t="str">
        <f t="shared" si="48"/>
        <v>NA</v>
      </c>
      <c r="L377" s="58" t="str">
        <f t="shared" si="49"/>
        <v>NA</v>
      </c>
      <c r="M377" s="58" t="str">
        <f t="shared" si="50"/>
        <v>NA</v>
      </c>
      <c r="R377" s="54"/>
      <c r="S377" s="54"/>
      <c r="T377" s="54"/>
      <c r="U377" s="54"/>
      <c r="V377" s="54"/>
    </row>
    <row r="378" spans="1:22" s="51" customFormat="1" x14ac:dyDescent="0.2">
      <c r="B378" s="51" t="s">
        <v>117</v>
      </c>
      <c r="C378" s="51" t="s">
        <v>118</v>
      </c>
      <c r="D378" s="57">
        <v>0</v>
      </c>
      <c r="E378" s="57">
        <v>0</v>
      </c>
      <c r="F378" s="57">
        <v>0</v>
      </c>
      <c r="G378" s="57">
        <v>0</v>
      </c>
      <c r="H378" s="57">
        <v>0</v>
      </c>
      <c r="I378" s="57">
        <f t="shared" ref="I378:I444" si="56">SUM(G378:H378)</f>
        <v>0</v>
      </c>
      <c r="J378" s="57">
        <f t="shared" ref="J378:J444" si="57">E378-I378</f>
        <v>0</v>
      </c>
      <c r="K378" s="58" t="str">
        <f t="shared" ref="K378:K444" si="58">IF(E378=0,"NA",J378/E378)</f>
        <v>NA</v>
      </c>
      <c r="L378" s="58" t="str">
        <f t="shared" ref="L378:L444" si="59">IF(E378=0,"NA",(  ( F378 - (E378/$L$6)) / (E378/$L$6)))</f>
        <v>NA</v>
      </c>
      <c r="M378" s="58" t="str">
        <f t="shared" ref="M378:M444" si="60">IF(E378=0,"NA",(  ( G378 - ($M$6*(E378/12))) / ($M$6*(E378/12))))</f>
        <v>NA</v>
      </c>
      <c r="R378" s="54"/>
      <c r="S378" s="54"/>
      <c r="T378" s="54"/>
      <c r="U378" s="54"/>
      <c r="V378" s="54"/>
    </row>
    <row r="379" spans="1:22" s="51" customFormat="1" x14ac:dyDescent="0.2">
      <c r="B379" s="51" t="s">
        <v>388</v>
      </c>
      <c r="C379" s="51" t="s">
        <v>389</v>
      </c>
      <c r="D379" s="57">
        <v>0</v>
      </c>
      <c r="E379" s="57">
        <v>0</v>
      </c>
      <c r="F379" s="57">
        <v>0</v>
      </c>
      <c r="G379" s="57">
        <v>0</v>
      </c>
      <c r="H379" s="57">
        <v>0</v>
      </c>
      <c r="I379" s="57">
        <f t="shared" si="56"/>
        <v>0</v>
      </c>
      <c r="J379" s="57">
        <f t="shared" si="57"/>
        <v>0</v>
      </c>
      <c r="K379" s="58" t="str">
        <f t="shared" si="58"/>
        <v>NA</v>
      </c>
      <c r="L379" s="58" t="str">
        <f t="shared" si="59"/>
        <v>NA</v>
      </c>
      <c r="M379" s="58" t="str">
        <f t="shared" si="60"/>
        <v>NA</v>
      </c>
      <c r="R379" s="54"/>
      <c r="S379" s="54"/>
      <c r="T379" s="54"/>
      <c r="U379" s="54"/>
      <c r="V379" s="54"/>
    </row>
    <row r="380" spans="1:22" s="51" customFormat="1" x14ac:dyDescent="0.2">
      <c r="B380" s="51" t="s">
        <v>131</v>
      </c>
      <c r="C380" s="51" t="s">
        <v>132</v>
      </c>
      <c r="D380" s="57">
        <v>0</v>
      </c>
      <c r="E380" s="57">
        <v>65643</v>
      </c>
      <c r="F380" s="57">
        <v>0</v>
      </c>
      <c r="G380" s="57">
        <v>0</v>
      </c>
      <c r="H380" s="57">
        <v>0</v>
      </c>
      <c r="I380" s="57">
        <f t="shared" si="56"/>
        <v>0</v>
      </c>
      <c r="J380" s="57">
        <f t="shared" si="57"/>
        <v>65643</v>
      </c>
      <c r="K380" s="58">
        <f t="shared" si="58"/>
        <v>1</v>
      </c>
      <c r="L380" s="58">
        <f t="shared" si="59"/>
        <v>-1</v>
      </c>
      <c r="M380" s="58">
        <f t="shared" si="60"/>
        <v>-1</v>
      </c>
      <c r="R380" s="54"/>
      <c r="S380" s="54"/>
      <c r="T380" s="54"/>
      <c r="U380" s="54"/>
      <c r="V380" s="54"/>
    </row>
    <row r="381" spans="1:22" s="51" customFormat="1" x14ac:dyDescent="0.2">
      <c r="B381" s="51" t="s">
        <v>133</v>
      </c>
      <c r="C381" s="51" t="s">
        <v>134</v>
      </c>
      <c r="D381" s="57">
        <v>198170</v>
      </c>
      <c r="E381" s="57">
        <v>103950</v>
      </c>
      <c r="F381" s="57">
        <v>17636.189999999999</v>
      </c>
      <c r="G381" s="57">
        <v>211074.01</v>
      </c>
      <c r="H381" s="57">
        <v>0</v>
      </c>
      <c r="I381" s="57">
        <f t="shared" si="56"/>
        <v>211074.01</v>
      </c>
      <c r="J381" s="57">
        <f t="shared" si="57"/>
        <v>-107124.01000000001</v>
      </c>
      <c r="K381" s="58">
        <f t="shared" si="58"/>
        <v>-1.0305340067340067</v>
      </c>
      <c r="L381" s="58">
        <f t="shared" si="59"/>
        <v>-0.83033968253968249</v>
      </c>
      <c r="M381" s="58">
        <f t="shared" si="60"/>
        <v>1.0305340067340067</v>
      </c>
      <c r="R381" s="54"/>
      <c r="S381" s="54"/>
      <c r="T381" s="54"/>
      <c r="U381" s="54"/>
      <c r="V381" s="54"/>
    </row>
    <row r="382" spans="1:22" s="51" customFormat="1" x14ac:dyDescent="0.2">
      <c r="B382" s="51" t="s">
        <v>135</v>
      </c>
      <c r="C382" s="51" t="s">
        <v>136</v>
      </c>
      <c r="D382" s="57">
        <v>42239798.5</v>
      </c>
      <c r="E382" s="57">
        <v>1483560.2299999997</v>
      </c>
      <c r="F382" s="57">
        <v>27082.5</v>
      </c>
      <c r="G382" s="57">
        <v>1138882.5</v>
      </c>
      <c r="H382" s="57">
        <v>0</v>
      </c>
      <c r="I382" s="57">
        <f t="shared" si="56"/>
        <v>1138882.5</v>
      </c>
      <c r="J382" s="57">
        <f t="shared" si="57"/>
        <v>344677.72999999975</v>
      </c>
      <c r="K382" s="58">
        <f t="shared" si="58"/>
        <v>0.23233147062724901</v>
      </c>
      <c r="L382" s="58">
        <f t="shared" si="59"/>
        <v>-0.98174492720123674</v>
      </c>
      <c r="M382" s="58">
        <f t="shared" si="60"/>
        <v>-0.23233147062724901</v>
      </c>
      <c r="R382" s="54"/>
      <c r="S382" s="54"/>
      <c r="T382" s="54"/>
      <c r="U382" s="54"/>
      <c r="V382" s="54"/>
    </row>
    <row r="383" spans="1:22" s="51" customFormat="1" x14ac:dyDescent="0.2">
      <c r="B383" s="51" t="s">
        <v>141</v>
      </c>
      <c r="C383" s="51" t="s">
        <v>142</v>
      </c>
      <c r="D383" s="57">
        <v>25515</v>
      </c>
      <c r="E383" s="57">
        <v>35760</v>
      </c>
      <c r="F383" s="57">
        <v>2525</v>
      </c>
      <c r="G383" s="57">
        <v>21130</v>
      </c>
      <c r="H383" s="57">
        <v>0</v>
      </c>
      <c r="I383" s="57">
        <f t="shared" si="56"/>
        <v>21130</v>
      </c>
      <c r="J383" s="57">
        <f t="shared" si="57"/>
        <v>14630</v>
      </c>
      <c r="K383" s="58">
        <f t="shared" si="58"/>
        <v>0.40911633109619688</v>
      </c>
      <c r="L383" s="58">
        <f t="shared" si="59"/>
        <v>-0.92939038031319909</v>
      </c>
      <c r="M383" s="58">
        <f t="shared" si="60"/>
        <v>-0.40911633109619688</v>
      </c>
      <c r="R383" s="54"/>
      <c r="S383" s="54"/>
      <c r="T383" s="54"/>
      <c r="U383" s="54"/>
      <c r="V383" s="54"/>
    </row>
    <row r="384" spans="1:22" s="51" customFormat="1" x14ac:dyDescent="0.2">
      <c r="B384" s="51" t="s">
        <v>143</v>
      </c>
      <c r="C384" s="51" t="s">
        <v>144</v>
      </c>
      <c r="D384" s="57">
        <v>50423.78</v>
      </c>
      <c r="E384" s="57">
        <v>45477.8</v>
      </c>
      <c r="F384" s="57">
        <v>4290.88</v>
      </c>
      <c r="G384" s="57">
        <v>51359.889999999992</v>
      </c>
      <c r="H384" s="57">
        <v>0</v>
      </c>
      <c r="I384" s="57">
        <f t="shared" si="56"/>
        <v>51359.889999999992</v>
      </c>
      <c r="J384" s="57">
        <f t="shared" si="57"/>
        <v>-5882.0899999999892</v>
      </c>
      <c r="K384" s="58">
        <f t="shared" si="58"/>
        <v>-0.12933980975332995</v>
      </c>
      <c r="L384" s="58">
        <f t="shared" si="59"/>
        <v>-0.90564891001763503</v>
      </c>
      <c r="M384" s="58">
        <f t="shared" si="60"/>
        <v>0.12933980975332995</v>
      </c>
      <c r="R384" s="54"/>
      <c r="S384" s="54"/>
      <c r="T384" s="54"/>
      <c r="U384" s="54"/>
      <c r="V384" s="54"/>
    </row>
    <row r="385" spans="1:22" s="51" customFormat="1" x14ac:dyDescent="0.2">
      <c r="B385" s="51" t="s">
        <v>155</v>
      </c>
      <c r="C385" s="51" t="s">
        <v>156</v>
      </c>
      <c r="D385" s="57">
        <v>6745.24</v>
      </c>
      <c r="E385" s="57">
        <v>48826.07</v>
      </c>
      <c r="F385" s="57">
        <v>2343.5100000000002</v>
      </c>
      <c r="G385" s="57">
        <v>43204.17</v>
      </c>
      <c r="H385" s="57">
        <v>0</v>
      </c>
      <c r="I385" s="57">
        <f t="shared" si="56"/>
        <v>43204.17</v>
      </c>
      <c r="J385" s="57">
        <f t="shared" si="57"/>
        <v>5621.9000000000015</v>
      </c>
      <c r="K385" s="58">
        <f t="shared" si="58"/>
        <v>0.11514135788524453</v>
      </c>
      <c r="L385" s="58">
        <f t="shared" si="59"/>
        <v>-0.95200289517464742</v>
      </c>
      <c r="M385" s="58">
        <f t="shared" si="60"/>
        <v>-0.11514135788524453</v>
      </c>
      <c r="R385" s="54"/>
      <c r="S385" s="54"/>
      <c r="T385" s="54"/>
      <c r="U385" s="54"/>
      <c r="V385" s="54"/>
    </row>
    <row r="386" spans="1:22" s="51" customFormat="1" x14ac:dyDescent="0.2">
      <c r="B386" s="51" t="s">
        <v>157</v>
      </c>
      <c r="C386" s="51" t="s">
        <v>158</v>
      </c>
      <c r="D386" s="57">
        <v>26298445</v>
      </c>
      <c r="E386" s="57">
        <v>2966862</v>
      </c>
      <c r="F386" s="57">
        <v>1000</v>
      </c>
      <c r="G386" s="57">
        <v>2140675.83</v>
      </c>
      <c r="H386" s="57">
        <v>0</v>
      </c>
      <c r="I386" s="57">
        <f t="shared" si="56"/>
        <v>2140675.83</v>
      </c>
      <c r="J386" s="57">
        <f t="shared" si="57"/>
        <v>826186.16999999993</v>
      </c>
      <c r="K386" s="58">
        <f t="shared" si="58"/>
        <v>0.27847138491780199</v>
      </c>
      <c r="L386" s="58">
        <f t="shared" si="59"/>
        <v>-0.99966294354102081</v>
      </c>
      <c r="M386" s="58">
        <f t="shared" si="60"/>
        <v>-0.27847138491780199</v>
      </c>
      <c r="R386" s="54"/>
      <c r="S386" s="54"/>
      <c r="T386" s="54"/>
      <c r="U386" s="54"/>
      <c r="V386" s="54"/>
    </row>
    <row r="387" spans="1:22" s="51" customFormat="1" x14ac:dyDescent="0.2">
      <c r="B387" s="51" t="s">
        <v>231</v>
      </c>
      <c r="C387" s="51" t="s">
        <v>232</v>
      </c>
      <c r="D387" s="57">
        <v>0</v>
      </c>
      <c r="E387" s="57">
        <v>0</v>
      </c>
      <c r="F387" s="57">
        <v>0</v>
      </c>
      <c r="G387" s="57">
        <v>155359.75</v>
      </c>
      <c r="H387" s="57">
        <v>0</v>
      </c>
      <c r="I387" s="57">
        <f t="shared" si="56"/>
        <v>155359.75</v>
      </c>
      <c r="J387" s="57">
        <f t="shared" si="57"/>
        <v>-155359.75</v>
      </c>
      <c r="K387" s="58" t="str">
        <f t="shared" si="58"/>
        <v>NA</v>
      </c>
      <c r="L387" s="58" t="str">
        <f t="shared" si="59"/>
        <v>NA</v>
      </c>
      <c r="M387" s="58" t="str">
        <f t="shared" si="60"/>
        <v>NA</v>
      </c>
      <c r="R387" s="54"/>
      <c r="S387" s="54"/>
      <c r="T387" s="54"/>
      <c r="U387" s="54"/>
      <c r="V387" s="54"/>
    </row>
    <row r="388" spans="1:22" s="51" customFormat="1" x14ac:dyDescent="0.2">
      <c r="B388" s="51" t="s">
        <v>171</v>
      </c>
      <c r="C388" s="51" t="s">
        <v>172</v>
      </c>
      <c r="D388" s="57">
        <v>8335</v>
      </c>
      <c r="E388" s="57">
        <v>8335</v>
      </c>
      <c r="F388" s="57">
        <v>37053.620000000003</v>
      </c>
      <c r="G388" s="57">
        <v>272408.27</v>
      </c>
      <c r="H388" s="57">
        <v>148572.94</v>
      </c>
      <c r="I388" s="57">
        <f t="shared" si="56"/>
        <v>420981.21</v>
      </c>
      <c r="J388" s="57">
        <f t="shared" si="57"/>
        <v>-412646.21</v>
      </c>
      <c r="K388" s="58">
        <f t="shared" si="58"/>
        <v>-49.507643671265747</v>
      </c>
      <c r="L388" s="58">
        <f t="shared" si="59"/>
        <v>3.4455452909418121</v>
      </c>
      <c r="M388" s="58">
        <f t="shared" si="60"/>
        <v>31.682455908818238</v>
      </c>
      <c r="R388" s="54"/>
      <c r="S388" s="54"/>
      <c r="T388" s="54"/>
      <c r="U388" s="54"/>
      <c r="V388" s="54"/>
    </row>
    <row r="389" spans="1:22" s="51" customFormat="1" x14ac:dyDescent="0.2">
      <c r="B389" s="51" t="s">
        <v>173</v>
      </c>
      <c r="C389" s="51" t="s">
        <v>174</v>
      </c>
      <c r="D389" s="57">
        <v>27900</v>
      </c>
      <c r="E389" s="57">
        <v>32100</v>
      </c>
      <c r="F389" s="57">
        <v>0</v>
      </c>
      <c r="G389" s="57">
        <v>0</v>
      </c>
      <c r="H389" s="57">
        <v>0</v>
      </c>
      <c r="I389" s="57">
        <f t="shared" si="56"/>
        <v>0</v>
      </c>
      <c r="J389" s="57">
        <f t="shared" si="57"/>
        <v>32100</v>
      </c>
      <c r="K389" s="58">
        <f t="shared" si="58"/>
        <v>1</v>
      </c>
      <c r="L389" s="58">
        <f t="shared" si="59"/>
        <v>-1</v>
      </c>
      <c r="M389" s="58">
        <f t="shared" si="60"/>
        <v>-1</v>
      </c>
      <c r="R389" s="54"/>
      <c r="S389" s="54"/>
      <c r="T389" s="54"/>
      <c r="U389" s="54"/>
      <c r="V389" s="54"/>
    </row>
    <row r="390" spans="1:22" s="51" customFormat="1" x14ac:dyDescent="0.2">
      <c r="B390" s="51" t="s">
        <v>177</v>
      </c>
      <c r="C390" s="51" t="s">
        <v>178</v>
      </c>
      <c r="D390" s="57">
        <v>42500</v>
      </c>
      <c r="E390" s="57">
        <v>42500</v>
      </c>
      <c r="F390" s="57">
        <v>534.49</v>
      </c>
      <c r="G390" s="57">
        <v>2292.4699999999998</v>
      </c>
      <c r="H390" s="57">
        <v>0</v>
      </c>
      <c r="I390" s="57">
        <f t="shared" si="56"/>
        <v>2292.4699999999998</v>
      </c>
      <c r="J390" s="57">
        <f t="shared" si="57"/>
        <v>40207.53</v>
      </c>
      <c r="K390" s="58">
        <f t="shared" si="58"/>
        <v>0.94605952941176463</v>
      </c>
      <c r="L390" s="58">
        <f t="shared" si="59"/>
        <v>-0.98742376470588245</v>
      </c>
      <c r="M390" s="58">
        <f t="shared" si="60"/>
        <v>-0.94605952941176463</v>
      </c>
      <c r="R390" s="54"/>
      <c r="S390" s="54"/>
      <c r="T390" s="54"/>
      <c r="U390" s="54"/>
      <c r="V390" s="54"/>
    </row>
    <row r="391" spans="1:22" s="51" customFormat="1" x14ac:dyDescent="0.2">
      <c r="B391" s="51" t="s">
        <v>183</v>
      </c>
      <c r="C391" s="51" t="s">
        <v>184</v>
      </c>
      <c r="D391" s="57">
        <v>209500</v>
      </c>
      <c r="E391" s="57">
        <v>209500</v>
      </c>
      <c r="F391" s="57">
        <v>11656.95</v>
      </c>
      <c r="G391" s="57">
        <v>39397.039999999994</v>
      </c>
      <c r="H391" s="57">
        <v>5809.28</v>
      </c>
      <c r="I391" s="57">
        <f t="shared" si="56"/>
        <v>45206.319999999992</v>
      </c>
      <c r="J391" s="57">
        <f t="shared" si="57"/>
        <v>164293.68</v>
      </c>
      <c r="K391" s="58">
        <f t="shared" si="58"/>
        <v>0.78421804295942721</v>
      </c>
      <c r="L391" s="58">
        <f t="shared" si="59"/>
        <v>-0.94435823389021478</v>
      </c>
      <c r="M391" s="58">
        <f t="shared" si="60"/>
        <v>-0.81194730310262542</v>
      </c>
      <c r="R391" s="54"/>
      <c r="S391" s="54"/>
      <c r="T391" s="54"/>
      <c r="U391" s="54"/>
      <c r="V391" s="54"/>
    </row>
    <row r="392" spans="1:22" s="51" customFormat="1" x14ac:dyDescent="0.2">
      <c r="B392" s="51" t="s">
        <v>185</v>
      </c>
      <c r="C392" s="51" t="s">
        <v>186</v>
      </c>
      <c r="D392" s="57">
        <v>0</v>
      </c>
      <c r="E392" s="57">
        <v>2100</v>
      </c>
      <c r="F392" s="57">
        <v>0</v>
      </c>
      <c r="G392" s="57">
        <v>0</v>
      </c>
      <c r="H392" s="57">
        <v>0</v>
      </c>
      <c r="I392" s="57">
        <f t="shared" si="56"/>
        <v>0</v>
      </c>
      <c r="J392" s="57">
        <f t="shared" si="57"/>
        <v>2100</v>
      </c>
      <c r="K392" s="58">
        <f t="shared" si="58"/>
        <v>1</v>
      </c>
      <c r="L392" s="58">
        <f t="shared" si="59"/>
        <v>-1</v>
      </c>
      <c r="M392" s="58">
        <f t="shared" si="60"/>
        <v>-1</v>
      </c>
      <c r="R392" s="54"/>
      <c r="S392" s="54"/>
      <c r="T392" s="54"/>
      <c r="U392" s="54"/>
      <c r="V392" s="54"/>
    </row>
    <row r="393" spans="1:22" s="51" customFormat="1" x14ac:dyDescent="0.2">
      <c r="B393" s="51" t="s">
        <v>189</v>
      </c>
      <c r="C393" s="51" t="s">
        <v>190</v>
      </c>
      <c r="D393" s="57">
        <v>95000</v>
      </c>
      <c r="E393" s="57">
        <v>79797.649999999994</v>
      </c>
      <c r="F393" s="57">
        <v>169.27</v>
      </c>
      <c r="G393" s="57">
        <v>1821.97</v>
      </c>
      <c r="H393" s="57">
        <v>1298.02</v>
      </c>
      <c r="I393" s="57">
        <f t="shared" si="56"/>
        <v>3119.99</v>
      </c>
      <c r="J393" s="57">
        <f t="shared" si="57"/>
        <v>76677.659999999989</v>
      </c>
      <c r="K393" s="58">
        <f t="shared" si="58"/>
        <v>0.96090122954748658</v>
      </c>
      <c r="L393" s="58">
        <f t="shared" si="59"/>
        <v>-0.99787875958753169</v>
      </c>
      <c r="M393" s="58">
        <f t="shared" si="60"/>
        <v>-0.97716762335732943</v>
      </c>
      <c r="R393" s="54"/>
      <c r="S393" s="54"/>
      <c r="T393" s="54"/>
      <c r="U393" s="54"/>
      <c r="V393" s="54"/>
    </row>
    <row r="394" spans="1:22" s="51" customFormat="1" x14ac:dyDescent="0.2">
      <c r="B394" s="51" t="s">
        <v>191</v>
      </c>
      <c r="C394" s="51" t="s">
        <v>192</v>
      </c>
      <c r="D394" s="57">
        <v>50000</v>
      </c>
      <c r="E394" s="57">
        <v>141970</v>
      </c>
      <c r="F394" s="57">
        <v>0</v>
      </c>
      <c r="G394" s="57">
        <v>0</v>
      </c>
      <c r="H394" s="57">
        <v>61758.400000000001</v>
      </c>
      <c r="I394" s="57">
        <f t="shared" si="56"/>
        <v>61758.400000000001</v>
      </c>
      <c r="J394" s="57">
        <f t="shared" si="57"/>
        <v>80211.600000000006</v>
      </c>
      <c r="K394" s="58">
        <f t="shared" si="58"/>
        <v>0.56498978657462851</v>
      </c>
      <c r="L394" s="58">
        <f t="shared" si="59"/>
        <v>-1</v>
      </c>
      <c r="M394" s="58">
        <f t="shared" si="60"/>
        <v>-1</v>
      </c>
      <c r="R394" s="54"/>
      <c r="S394" s="54"/>
      <c r="T394" s="54"/>
      <c r="U394" s="54"/>
      <c r="V394" s="54"/>
    </row>
    <row r="395" spans="1:22" s="51" customFormat="1" x14ac:dyDescent="0.2">
      <c r="B395" s="51" t="s">
        <v>203</v>
      </c>
      <c r="C395" s="51" t="s">
        <v>204</v>
      </c>
      <c r="D395" s="57">
        <v>25375.87</v>
      </c>
      <c r="E395" s="57">
        <v>5375.87</v>
      </c>
      <c r="F395" s="57">
        <v>0</v>
      </c>
      <c r="G395" s="57">
        <v>0</v>
      </c>
      <c r="H395" s="57">
        <v>0</v>
      </c>
      <c r="I395" s="57">
        <f t="shared" si="56"/>
        <v>0</v>
      </c>
      <c r="J395" s="57">
        <f t="shared" si="57"/>
        <v>5375.87</v>
      </c>
      <c r="K395" s="58">
        <f t="shared" si="58"/>
        <v>1</v>
      </c>
      <c r="L395" s="58">
        <f t="shared" si="59"/>
        <v>-1</v>
      </c>
      <c r="M395" s="58">
        <f t="shared" si="60"/>
        <v>-1</v>
      </c>
      <c r="R395" s="54"/>
      <c r="S395" s="54"/>
      <c r="T395" s="54"/>
      <c r="U395" s="54"/>
      <c r="V395" s="54"/>
    </row>
    <row r="396" spans="1:22" s="51" customFormat="1" x14ac:dyDescent="0.2">
      <c r="B396" s="51" t="s">
        <v>205</v>
      </c>
      <c r="C396" s="51" t="s">
        <v>206</v>
      </c>
      <c r="D396" s="57">
        <v>11566415</v>
      </c>
      <c r="E396" s="57">
        <v>-81.39</v>
      </c>
      <c r="F396" s="57">
        <v>0</v>
      </c>
      <c r="G396" s="57">
        <v>40516.1</v>
      </c>
      <c r="H396" s="57">
        <v>0</v>
      </c>
      <c r="I396" s="57">
        <f t="shared" si="56"/>
        <v>40516.1</v>
      </c>
      <c r="J396" s="57">
        <f t="shared" si="57"/>
        <v>-40597.49</v>
      </c>
      <c r="K396" s="58">
        <f t="shared" si="58"/>
        <v>498.80194127042631</v>
      </c>
      <c r="L396" s="58">
        <f t="shared" si="59"/>
        <v>-1</v>
      </c>
      <c r="M396" s="58">
        <f t="shared" si="60"/>
        <v>-498.80194127042631</v>
      </c>
      <c r="R396" s="54"/>
      <c r="S396" s="54"/>
      <c r="T396" s="54"/>
      <c r="U396" s="54"/>
      <c r="V396" s="54"/>
    </row>
    <row r="397" spans="1:22" s="51" customFormat="1" x14ac:dyDescent="0.2">
      <c r="B397" s="51" t="s">
        <v>207</v>
      </c>
      <c r="C397" s="51" t="s">
        <v>208</v>
      </c>
      <c r="D397" s="57">
        <v>2500</v>
      </c>
      <c r="E397" s="57">
        <v>27490</v>
      </c>
      <c r="F397" s="57">
        <v>0</v>
      </c>
      <c r="G397" s="57">
        <v>0</v>
      </c>
      <c r="H397" s="57">
        <v>0</v>
      </c>
      <c r="I397" s="57">
        <f t="shared" si="56"/>
        <v>0</v>
      </c>
      <c r="J397" s="57">
        <f t="shared" si="57"/>
        <v>27490</v>
      </c>
      <c r="K397" s="58">
        <f t="shared" si="58"/>
        <v>1</v>
      </c>
      <c r="L397" s="58">
        <f t="shared" si="59"/>
        <v>-1</v>
      </c>
      <c r="M397" s="58">
        <f t="shared" si="60"/>
        <v>-1</v>
      </c>
      <c r="R397" s="54"/>
      <c r="S397" s="54"/>
      <c r="T397" s="54"/>
      <c r="U397" s="54"/>
      <c r="V397" s="54"/>
    </row>
    <row r="398" spans="1:22" s="51" customFormat="1" x14ac:dyDescent="0.2">
      <c r="A398" s="64" t="s">
        <v>392</v>
      </c>
      <c r="B398" s="64"/>
      <c r="C398" s="64"/>
      <c r="D398" s="65">
        <v>80846623.390000015</v>
      </c>
      <c r="E398" s="65">
        <v>5299166.2300000004</v>
      </c>
      <c r="F398" s="65">
        <v>104292.41000000002</v>
      </c>
      <c r="G398" s="65">
        <v>4118122.0000000005</v>
      </c>
      <c r="H398" s="65">
        <v>217438.63999999998</v>
      </c>
      <c r="I398" s="65">
        <f t="shared" si="56"/>
        <v>4335560.6400000006</v>
      </c>
      <c r="J398" s="65">
        <f t="shared" si="57"/>
        <v>963605.58999999985</v>
      </c>
      <c r="K398" s="66">
        <f t="shared" si="58"/>
        <v>0.1818409818029052</v>
      </c>
      <c r="L398" s="66">
        <f t="shared" si="59"/>
        <v>-0.98031909068834777</v>
      </c>
      <c r="M398" s="66">
        <f t="shared" si="60"/>
        <v>-0.22287359534294132</v>
      </c>
      <c r="R398" s="54"/>
      <c r="S398" s="54"/>
      <c r="T398" s="54"/>
      <c r="U398" s="54"/>
      <c r="V398" s="54"/>
    </row>
    <row r="399" spans="1:22" s="51" customFormat="1" x14ac:dyDescent="0.2">
      <c r="A399" s="51" t="s">
        <v>393</v>
      </c>
      <c r="B399" s="51" t="s">
        <v>107</v>
      </c>
      <c r="C399" s="51" t="s">
        <v>108</v>
      </c>
      <c r="D399" s="57">
        <v>0</v>
      </c>
      <c r="E399" s="57">
        <v>0</v>
      </c>
      <c r="F399" s="57">
        <v>0</v>
      </c>
      <c r="G399" s="57">
        <v>0</v>
      </c>
      <c r="H399" s="57">
        <v>0</v>
      </c>
      <c r="I399" s="57">
        <f t="shared" si="56"/>
        <v>0</v>
      </c>
      <c r="J399" s="57">
        <f t="shared" si="57"/>
        <v>0</v>
      </c>
      <c r="K399" s="58" t="str">
        <f t="shared" si="58"/>
        <v>NA</v>
      </c>
      <c r="L399" s="58" t="str">
        <f t="shared" si="59"/>
        <v>NA</v>
      </c>
      <c r="M399" s="58" t="str">
        <f t="shared" si="60"/>
        <v>NA</v>
      </c>
      <c r="R399" s="54"/>
      <c r="S399" s="54"/>
      <c r="T399" s="54"/>
      <c r="U399" s="54"/>
      <c r="V399" s="54"/>
    </row>
    <row r="400" spans="1:22" s="51" customFormat="1" x14ac:dyDescent="0.2">
      <c r="B400" s="51" t="s">
        <v>115</v>
      </c>
      <c r="C400" s="51" t="s">
        <v>116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f t="shared" si="56"/>
        <v>0</v>
      </c>
      <c r="J400" s="57">
        <f t="shared" si="57"/>
        <v>0</v>
      </c>
      <c r="K400" s="58" t="str">
        <f t="shared" si="58"/>
        <v>NA</v>
      </c>
      <c r="L400" s="58" t="str">
        <f t="shared" si="59"/>
        <v>NA</v>
      </c>
      <c r="M400" s="58" t="str">
        <f t="shared" si="60"/>
        <v>NA</v>
      </c>
      <c r="R400" s="54"/>
      <c r="S400" s="54"/>
      <c r="T400" s="54"/>
      <c r="U400" s="54"/>
      <c r="V400" s="54"/>
    </row>
    <row r="401" spans="2:22" s="51" customFormat="1" x14ac:dyDescent="0.2">
      <c r="B401" s="51" t="s">
        <v>117</v>
      </c>
      <c r="C401" s="51" t="s">
        <v>118</v>
      </c>
      <c r="D401" s="57"/>
      <c r="E401" s="57"/>
      <c r="F401" s="57">
        <v>0</v>
      </c>
      <c r="G401" s="57">
        <v>0</v>
      </c>
      <c r="H401" s="57">
        <v>0</v>
      </c>
      <c r="I401" s="57">
        <f t="shared" si="56"/>
        <v>0</v>
      </c>
      <c r="J401" s="57">
        <f t="shared" si="57"/>
        <v>0</v>
      </c>
      <c r="K401" s="58" t="str">
        <f t="shared" si="58"/>
        <v>NA</v>
      </c>
      <c r="L401" s="58" t="str">
        <f t="shared" si="59"/>
        <v>NA</v>
      </c>
      <c r="M401" s="58" t="str">
        <f t="shared" si="60"/>
        <v>NA</v>
      </c>
      <c r="R401" s="54"/>
      <c r="S401" s="54"/>
      <c r="T401" s="54"/>
      <c r="U401" s="54"/>
      <c r="V401" s="54"/>
    </row>
    <row r="402" spans="2:22" s="51" customFormat="1" x14ac:dyDescent="0.2">
      <c r="B402" s="51" t="s">
        <v>221</v>
      </c>
      <c r="C402" s="51" t="s">
        <v>222</v>
      </c>
      <c r="D402" s="57">
        <v>0</v>
      </c>
      <c r="E402" s="57">
        <v>0</v>
      </c>
      <c r="F402" s="57">
        <v>0</v>
      </c>
      <c r="G402" s="57">
        <v>0</v>
      </c>
      <c r="H402" s="57">
        <v>0</v>
      </c>
      <c r="I402" s="57">
        <f t="shared" si="56"/>
        <v>0</v>
      </c>
      <c r="J402" s="57">
        <f t="shared" si="57"/>
        <v>0</v>
      </c>
      <c r="K402" s="58" t="str">
        <f t="shared" si="58"/>
        <v>NA</v>
      </c>
      <c r="L402" s="58" t="str">
        <f t="shared" si="59"/>
        <v>NA</v>
      </c>
      <c r="M402" s="58" t="str">
        <f t="shared" si="60"/>
        <v>NA</v>
      </c>
      <c r="R402" s="54"/>
      <c r="S402" s="54"/>
      <c r="T402" s="54"/>
      <c r="U402" s="54"/>
      <c r="V402" s="54"/>
    </row>
    <row r="403" spans="2:22" s="51" customFormat="1" x14ac:dyDescent="0.2">
      <c r="B403" s="51" t="s">
        <v>223</v>
      </c>
      <c r="C403" s="51" t="s">
        <v>224</v>
      </c>
      <c r="D403" s="57">
        <v>479919</v>
      </c>
      <c r="E403" s="57">
        <v>0</v>
      </c>
      <c r="F403" s="57">
        <v>10228.01</v>
      </c>
      <c r="G403" s="57">
        <v>10228.01</v>
      </c>
      <c r="H403" s="57">
        <v>0</v>
      </c>
      <c r="I403" s="57">
        <f t="shared" si="56"/>
        <v>10228.01</v>
      </c>
      <c r="J403" s="57">
        <f t="shared" si="57"/>
        <v>-10228.01</v>
      </c>
      <c r="K403" s="58" t="str">
        <f t="shared" si="58"/>
        <v>NA</v>
      </c>
      <c r="L403" s="58" t="str">
        <f t="shared" si="59"/>
        <v>NA</v>
      </c>
      <c r="M403" s="58" t="str">
        <f t="shared" si="60"/>
        <v>NA</v>
      </c>
      <c r="R403" s="54"/>
      <c r="S403" s="54"/>
      <c r="T403" s="54"/>
      <c r="U403" s="54"/>
      <c r="V403" s="54"/>
    </row>
    <row r="404" spans="2:22" s="51" customFormat="1" x14ac:dyDescent="0.2">
      <c r="B404" s="51" t="s">
        <v>133</v>
      </c>
      <c r="C404" s="51" t="s">
        <v>134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f t="shared" si="56"/>
        <v>0</v>
      </c>
      <c r="J404" s="57">
        <f t="shared" si="57"/>
        <v>0</v>
      </c>
      <c r="K404" s="58" t="str">
        <f t="shared" si="58"/>
        <v>NA</v>
      </c>
      <c r="L404" s="58" t="str">
        <f t="shared" si="59"/>
        <v>NA</v>
      </c>
      <c r="M404" s="58" t="str">
        <f t="shared" si="60"/>
        <v>NA</v>
      </c>
      <c r="R404" s="54"/>
      <c r="S404" s="54"/>
      <c r="T404" s="54"/>
      <c r="U404" s="54"/>
      <c r="V404" s="54"/>
    </row>
    <row r="405" spans="2:22" s="51" customFormat="1" x14ac:dyDescent="0.2">
      <c r="B405" s="51" t="s">
        <v>135</v>
      </c>
      <c r="C405" s="51" t="s">
        <v>136</v>
      </c>
      <c r="D405" s="57">
        <v>0</v>
      </c>
      <c r="E405" s="57">
        <v>160810.16</v>
      </c>
      <c r="F405" s="57">
        <v>0</v>
      </c>
      <c r="G405" s="57">
        <v>194783.5</v>
      </c>
      <c r="H405" s="57">
        <v>0</v>
      </c>
      <c r="I405" s="57">
        <f t="shared" si="56"/>
        <v>194783.5</v>
      </c>
      <c r="J405" s="57">
        <f t="shared" si="57"/>
        <v>-33973.339999999997</v>
      </c>
      <c r="K405" s="58">
        <f t="shared" si="58"/>
        <v>-0.21126364155100646</v>
      </c>
      <c r="L405" s="58">
        <f t="shared" si="59"/>
        <v>-1</v>
      </c>
      <c r="M405" s="58">
        <f t="shared" si="60"/>
        <v>0.21126364155100646</v>
      </c>
      <c r="R405" s="54"/>
      <c r="S405" s="54"/>
      <c r="T405" s="54"/>
      <c r="U405" s="54"/>
      <c r="V405" s="54"/>
    </row>
    <row r="406" spans="2:22" s="51" customFormat="1" x14ac:dyDescent="0.2">
      <c r="B406" s="51" t="s">
        <v>141</v>
      </c>
      <c r="C406" s="51" t="s">
        <v>142</v>
      </c>
      <c r="D406" s="57">
        <v>79380</v>
      </c>
      <c r="E406" s="57">
        <v>0</v>
      </c>
      <c r="F406" s="57">
        <v>1653.75</v>
      </c>
      <c r="G406" s="57">
        <v>1653.75</v>
      </c>
      <c r="H406" s="57">
        <v>0</v>
      </c>
      <c r="I406" s="57">
        <f t="shared" si="56"/>
        <v>1653.75</v>
      </c>
      <c r="J406" s="57">
        <f t="shared" si="57"/>
        <v>-1653.75</v>
      </c>
      <c r="K406" s="58" t="str">
        <f t="shared" si="58"/>
        <v>NA</v>
      </c>
      <c r="L406" s="58" t="str">
        <f t="shared" si="59"/>
        <v>NA</v>
      </c>
      <c r="M406" s="58" t="str">
        <f t="shared" si="60"/>
        <v>NA</v>
      </c>
      <c r="R406" s="54"/>
      <c r="S406" s="54"/>
      <c r="T406" s="54"/>
      <c r="U406" s="54"/>
      <c r="V406" s="54"/>
    </row>
    <row r="407" spans="2:22" s="51" customFormat="1" x14ac:dyDescent="0.2">
      <c r="B407" s="51" t="s">
        <v>143</v>
      </c>
      <c r="C407" s="51" t="s">
        <v>144</v>
      </c>
      <c r="D407" s="57">
        <v>95071.95</v>
      </c>
      <c r="E407" s="57">
        <v>0</v>
      </c>
      <c r="F407" s="57">
        <v>2043.56</v>
      </c>
      <c r="G407" s="57">
        <v>2043.56</v>
      </c>
      <c r="H407" s="57">
        <v>0</v>
      </c>
      <c r="I407" s="57">
        <f t="shared" si="56"/>
        <v>2043.56</v>
      </c>
      <c r="J407" s="57">
        <f t="shared" si="57"/>
        <v>-2043.56</v>
      </c>
      <c r="K407" s="58" t="str">
        <f t="shared" si="58"/>
        <v>NA</v>
      </c>
      <c r="L407" s="58" t="str">
        <f t="shared" si="59"/>
        <v>NA</v>
      </c>
      <c r="M407" s="58" t="str">
        <f t="shared" si="60"/>
        <v>NA</v>
      </c>
      <c r="R407" s="54"/>
      <c r="S407" s="54"/>
      <c r="T407" s="54"/>
      <c r="U407" s="54"/>
      <c r="V407" s="54"/>
    </row>
    <row r="408" spans="2:22" s="51" customFormat="1" x14ac:dyDescent="0.2">
      <c r="B408" s="51" t="s">
        <v>155</v>
      </c>
      <c r="C408" s="51" t="s">
        <v>156</v>
      </c>
      <c r="D408" s="57">
        <v>12717.85</v>
      </c>
      <c r="E408" s="57">
        <v>13400.779999999999</v>
      </c>
      <c r="F408" s="57">
        <v>287.12</v>
      </c>
      <c r="G408" s="57">
        <v>9282.06</v>
      </c>
      <c r="H408" s="57">
        <v>0</v>
      </c>
      <c r="I408" s="57">
        <f t="shared" si="56"/>
        <v>9282.06</v>
      </c>
      <c r="J408" s="57">
        <f t="shared" si="57"/>
        <v>4118.7199999999993</v>
      </c>
      <c r="K408" s="58">
        <f t="shared" si="58"/>
        <v>0.30734927369899362</v>
      </c>
      <c r="L408" s="58">
        <f t="shared" si="59"/>
        <v>-0.97857438149122655</v>
      </c>
      <c r="M408" s="58">
        <f t="shared" si="60"/>
        <v>-0.30734927369899362</v>
      </c>
      <c r="R408" s="54"/>
      <c r="S408" s="54"/>
      <c r="T408" s="54"/>
      <c r="U408" s="54"/>
      <c r="V408" s="54"/>
    </row>
    <row r="409" spans="2:22" s="51" customFormat="1" x14ac:dyDescent="0.2">
      <c r="B409" s="51" t="s">
        <v>157</v>
      </c>
      <c r="C409" s="51" t="s">
        <v>158</v>
      </c>
      <c r="D409" s="57">
        <v>0</v>
      </c>
      <c r="E409" s="57">
        <v>0</v>
      </c>
      <c r="F409" s="57">
        <v>0</v>
      </c>
      <c r="G409" s="57">
        <v>0</v>
      </c>
      <c r="H409" s="57">
        <v>0</v>
      </c>
      <c r="I409" s="57">
        <f t="shared" si="56"/>
        <v>0</v>
      </c>
      <c r="J409" s="57">
        <f t="shared" si="57"/>
        <v>0</v>
      </c>
      <c r="K409" s="58" t="str">
        <f t="shared" si="58"/>
        <v>NA</v>
      </c>
      <c r="L409" s="58" t="str">
        <f t="shared" si="59"/>
        <v>NA</v>
      </c>
      <c r="M409" s="58" t="str">
        <f t="shared" si="60"/>
        <v>NA</v>
      </c>
      <c r="R409" s="54"/>
      <c r="S409" s="54"/>
      <c r="T409" s="54"/>
      <c r="U409" s="54"/>
      <c r="V409" s="54"/>
    </row>
    <row r="410" spans="2:22" s="51" customFormat="1" x14ac:dyDescent="0.2">
      <c r="B410" s="51" t="s">
        <v>264</v>
      </c>
      <c r="C410" s="51" t="s">
        <v>265</v>
      </c>
      <c r="D410" s="57">
        <v>0</v>
      </c>
      <c r="E410" s="57">
        <v>0</v>
      </c>
      <c r="F410" s="57">
        <v>0</v>
      </c>
      <c r="G410" s="57">
        <v>0</v>
      </c>
      <c r="H410" s="57">
        <v>0</v>
      </c>
      <c r="I410" s="57">
        <f t="shared" si="56"/>
        <v>0</v>
      </c>
      <c r="J410" s="57">
        <f t="shared" si="57"/>
        <v>0</v>
      </c>
      <c r="K410" s="58" t="str">
        <f t="shared" si="58"/>
        <v>NA</v>
      </c>
      <c r="L410" s="58" t="str">
        <f t="shared" si="59"/>
        <v>NA</v>
      </c>
      <c r="M410" s="58" t="str">
        <f t="shared" si="60"/>
        <v>NA</v>
      </c>
      <c r="R410" s="54"/>
      <c r="S410" s="54"/>
      <c r="T410" s="54"/>
      <c r="U410" s="54"/>
      <c r="V410" s="54"/>
    </row>
    <row r="411" spans="2:22" s="51" customFormat="1" x14ac:dyDescent="0.2">
      <c r="B411" s="51" t="s">
        <v>167</v>
      </c>
      <c r="C411" s="51" t="s">
        <v>168</v>
      </c>
      <c r="D411" s="57">
        <v>0</v>
      </c>
      <c r="E411" s="57">
        <v>0</v>
      </c>
      <c r="F411" s="57">
        <v>0</v>
      </c>
      <c r="G411" s="57">
        <v>0</v>
      </c>
      <c r="H411" s="57">
        <v>0</v>
      </c>
      <c r="I411" s="57">
        <f t="shared" si="56"/>
        <v>0</v>
      </c>
      <c r="J411" s="57">
        <f t="shared" si="57"/>
        <v>0</v>
      </c>
      <c r="K411" s="58" t="str">
        <f t="shared" si="58"/>
        <v>NA</v>
      </c>
      <c r="L411" s="58" t="str">
        <f t="shared" si="59"/>
        <v>NA</v>
      </c>
      <c r="M411" s="58" t="str">
        <f t="shared" si="60"/>
        <v>NA</v>
      </c>
      <c r="R411" s="54"/>
      <c r="S411" s="54"/>
      <c r="T411" s="54"/>
      <c r="U411" s="54"/>
      <c r="V411" s="54"/>
    </row>
    <row r="412" spans="2:22" s="51" customFormat="1" x14ac:dyDescent="0.2">
      <c r="B412" s="51" t="s">
        <v>171</v>
      </c>
      <c r="C412" s="51" t="s">
        <v>172</v>
      </c>
      <c r="D412" s="57">
        <v>0</v>
      </c>
      <c r="E412" s="57">
        <v>0</v>
      </c>
      <c r="F412" s="57">
        <v>0</v>
      </c>
      <c r="G412" s="57">
        <v>0</v>
      </c>
      <c r="H412" s="57">
        <v>0</v>
      </c>
      <c r="I412" s="57">
        <f t="shared" si="56"/>
        <v>0</v>
      </c>
      <c r="J412" s="57">
        <f t="shared" si="57"/>
        <v>0</v>
      </c>
      <c r="K412" s="58" t="str">
        <f t="shared" si="58"/>
        <v>NA</v>
      </c>
      <c r="L412" s="58" t="str">
        <f t="shared" si="59"/>
        <v>NA</v>
      </c>
      <c r="M412" s="58" t="str">
        <f t="shared" si="60"/>
        <v>NA</v>
      </c>
      <c r="R412" s="54"/>
      <c r="S412" s="54"/>
      <c r="T412" s="54"/>
      <c r="U412" s="54"/>
      <c r="V412" s="54"/>
    </row>
    <row r="413" spans="2:22" s="51" customFormat="1" x14ac:dyDescent="0.2">
      <c r="B413" s="51" t="s">
        <v>177</v>
      </c>
      <c r="C413" s="51" t="s">
        <v>178</v>
      </c>
      <c r="D413" s="57">
        <v>0</v>
      </c>
      <c r="E413" s="57">
        <v>0</v>
      </c>
      <c r="F413" s="57">
        <v>0</v>
      </c>
      <c r="G413" s="57">
        <v>0</v>
      </c>
      <c r="H413" s="57">
        <v>0</v>
      </c>
      <c r="I413" s="57">
        <f t="shared" si="56"/>
        <v>0</v>
      </c>
      <c r="J413" s="57">
        <f t="shared" si="57"/>
        <v>0</v>
      </c>
      <c r="K413" s="58" t="str">
        <f t="shared" si="58"/>
        <v>NA</v>
      </c>
      <c r="L413" s="58" t="str">
        <f t="shared" si="59"/>
        <v>NA</v>
      </c>
      <c r="M413" s="58" t="str">
        <f t="shared" si="60"/>
        <v>NA</v>
      </c>
      <c r="R413" s="54"/>
      <c r="S413" s="54"/>
      <c r="T413" s="54"/>
      <c r="U413" s="54"/>
      <c r="V413" s="54"/>
    </row>
    <row r="414" spans="2:22" s="51" customFormat="1" x14ac:dyDescent="0.2">
      <c r="B414" s="51" t="s">
        <v>181</v>
      </c>
      <c r="C414" s="51" t="s">
        <v>182</v>
      </c>
      <c r="D414" s="57">
        <v>0</v>
      </c>
      <c r="E414" s="57">
        <v>0</v>
      </c>
      <c r="F414" s="57">
        <v>0</v>
      </c>
      <c r="G414" s="57">
        <v>0</v>
      </c>
      <c r="H414" s="57">
        <v>45</v>
      </c>
      <c r="I414" s="57">
        <f t="shared" si="56"/>
        <v>45</v>
      </c>
      <c r="J414" s="57">
        <f t="shared" si="57"/>
        <v>-45</v>
      </c>
      <c r="K414" s="58" t="str">
        <f t="shared" si="58"/>
        <v>NA</v>
      </c>
      <c r="L414" s="58" t="str">
        <f t="shared" si="59"/>
        <v>NA</v>
      </c>
      <c r="M414" s="58" t="str">
        <f t="shared" si="60"/>
        <v>NA</v>
      </c>
      <c r="R414" s="54"/>
      <c r="S414" s="54"/>
      <c r="T414" s="54"/>
      <c r="U414" s="54"/>
      <c r="V414" s="54"/>
    </row>
    <row r="415" spans="2:22" s="51" customFormat="1" x14ac:dyDescent="0.2">
      <c r="B415" s="51" t="s">
        <v>183</v>
      </c>
      <c r="C415" s="51" t="s">
        <v>184</v>
      </c>
      <c r="D415" s="57">
        <v>0</v>
      </c>
      <c r="E415" s="57">
        <v>7500</v>
      </c>
      <c r="F415" s="57">
        <v>0</v>
      </c>
      <c r="G415" s="57">
        <v>7485.68</v>
      </c>
      <c r="H415" s="57">
        <v>0</v>
      </c>
      <c r="I415" s="57">
        <f t="shared" si="56"/>
        <v>7485.68</v>
      </c>
      <c r="J415" s="57">
        <f t="shared" si="57"/>
        <v>14.319999999999709</v>
      </c>
      <c r="K415" s="58">
        <f t="shared" si="58"/>
        <v>1.9093333333332946E-3</v>
      </c>
      <c r="L415" s="58">
        <f t="shared" si="59"/>
        <v>-1</v>
      </c>
      <c r="M415" s="58">
        <f t="shared" si="60"/>
        <v>-1.9093333333332946E-3</v>
      </c>
      <c r="R415" s="54"/>
      <c r="S415" s="54"/>
      <c r="T415" s="54"/>
      <c r="U415" s="54"/>
      <c r="V415" s="54"/>
    </row>
    <row r="416" spans="2:22" s="51" customFormat="1" x14ac:dyDescent="0.2">
      <c r="B416" s="51" t="s">
        <v>185</v>
      </c>
      <c r="C416" s="51" t="s">
        <v>186</v>
      </c>
      <c r="D416" s="57">
        <v>0</v>
      </c>
      <c r="E416" s="57">
        <v>0</v>
      </c>
      <c r="F416" s="57">
        <v>0</v>
      </c>
      <c r="G416" s="57">
        <v>0</v>
      </c>
      <c r="H416" s="57">
        <v>0</v>
      </c>
      <c r="I416" s="57">
        <f t="shared" si="56"/>
        <v>0</v>
      </c>
      <c r="J416" s="57">
        <f t="shared" si="57"/>
        <v>0</v>
      </c>
      <c r="K416" s="58" t="str">
        <f t="shared" si="58"/>
        <v>NA</v>
      </c>
      <c r="L416" s="58" t="str">
        <f t="shared" si="59"/>
        <v>NA</v>
      </c>
      <c r="M416" s="58" t="str">
        <f t="shared" si="60"/>
        <v>NA</v>
      </c>
      <c r="R416" s="54"/>
      <c r="S416" s="54"/>
      <c r="T416" s="54"/>
      <c r="U416" s="54"/>
      <c r="V416" s="54"/>
    </row>
    <row r="417" spans="1:22" s="51" customFormat="1" x14ac:dyDescent="0.2">
      <c r="B417" s="51" t="s">
        <v>187</v>
      </c>
      <c r="C417" s="51" t="s">
        <v>188</v>
      </c>
      <c r="D417" s="57">
        <v>0</v>
      </c>
      <c r="E417" s="57">
        <v>0</v>
      </c>
      <c r="F417" s="57">
        <v>0</v>
      </c>
      <c r="G417" s="57">
        <v>0</v>
      </c>
      <c r="H417" s="57">
        <v>2910</v>
      </c>
      <c r="I417" s="57">
        <f t="shared" si="56"/>
        <v>2910</v>
      </c>
      <c r="J417" s="57">
        <f t="shared" si="57"/>
        <v>-2910</v>
      </c>
      <c r="K417" s="58" t="str">
        <f t="shared" si="58"/>
        <v>NA</v>
      </c>
      <c r="L417" s="58" t="str">
        <f t="shared" si="59"/>
        <v>NA</v>
      </c>
      <c r="M417" s="58" t="str">
        <f t="shared" si="60"/>
        <v>NA</v>
      </c>
      <c r="R417" s="54"/>
      <c r="S417" s="54"/>
      <c r="T417" s="54"/>
      <c r="U417" s="54"/>
      <c r="V417" s="54"/>
    </row>
    <row r="418" spans="1:22" s="51" customFormat="1" x14ac:dyDescent="0.2">
      <c r="B418" s="51" t="s">
        <v>189</v>
      </c>
      <c r="C418" s="51" t="s">
        <v>190</v>
      </c>
      <c r="D418" s="57">
        <v>0</v>
      </c>
      <c r="E418" s="57">
        <v>1122880</v>
      </c>
      <c r="F418" s="57">
        <v>0</v>
      </c>
      <c r="G418" s="57">
        <v>6521.4</v>
      </c>
      <c r="H418" s="57">
        <v>0</v>
      </c>
      <c r="I418" s="57">
        <f t="shared" si="56"/>
        <v>6521.4</v>
      </c>
      <c r="J418" s="57">
        <f t="shared" si="57"/>
        <v>1116358.6000000001</v>
      </c>
      <c r="K418" s="58">
        <f t="shared" si="58"/>
        <v>0.9941922556283842</v>
      </c>
      <c r="L418" s="58">
        <f t="shared" si="59"/>
        <v>-1</v>
      </c>
      <c r="M418" s="58">
        <f t="shared" si="60"/>
        <v>-0.9941922556283842</v>
      </c>
      <c r="R418" s="54"/>
      <c r="S418" s="54"/>
      <c r="T418" s="54"/>
      <c r="U418" s="54"/>
      <c r="V418" s="54"/>
    </row>
    <row r="419" spans="1:22" s="51" customFormat="1" x14ac:dyDescent="0.2">
      <c r="B419" s="51" t="s">
        <v>191</v>
      </c>
      <c r="C419" s="51" t="s">
        <v>192</v>
      </c>
      <c r="D419" s="57">
        <v>0</v>
      </c>
      <c r="E419" s="57">
        <v>1015443.41</v>
      </c>
      <c r="F419" s="57">
        <v>0</v>
      </c>
      <c r="G419" s="57">
        <v>0</v>
      </c>
      <c r="H419" s="57">
        <v>0</v>
      </c>
      <c r="I419" s="57">
        <f t="shared" si="56"/>
        <v>0</v>
      </c>
      <c r="J419" s="57">
        <f t="shared" si="57"/>
        <v>1015443.41</v>
      </c>
      <c r="K419" s="58">
        <f t="shared" si="58"/>
        <v>1</v>
      </c>
      <c r="L419" s="58">
        <f t="shared" si="59"/>
        <v>-1</v>
      </c>
      <c r="M419" s="58">
        <f t="shared" si="60"/>
        <v>-1</v>
      </c>
      <c r="R419" s="54"/>
      <c r="S419" s="54"/>
      <c r="T419" s="54"/>
      <c r="U419" s="54"/>
      <c r="V419" s="54"/>
    </row>
    <row r="420" spans="1:22" s="51" customFormat="1" x14ac:dyDescent="0.2">
      <c r="B420" s="51" t="s">
        <v>197</v>
      </c>
      <c r="C420" s="51" t="s">
        <v>198</v>
      </c>
      <c r="D420" s="57">
        <v>0</v>
      </c>
      <c r="E420" s="57">
        <v>0</v>
      </c>
      <c r="F420" s="57">
        <v>0</v>
      </c>
      <c r="G420" s="57">
        <v>0</v>
      </c>
      <c r="H420" s="57">
        <v>0</v>
      </c>
      <c r="I420" s="57">
        <f t="shared" si="56"/>
        <v>0</v>
      </c>
      <c r="J420" s="57">
        <f t="shared" si="57"/>
        <v>0</v>
      </c>
      <c r="K420" s="58" t="str">
        <f t="shared" si="58"/>
        <v>NA</v>
      </c>
      <c r="L420" s="58" t="str">
        <f t="shared" si="59"/>
        <v>NA</v>
      </c>
      <c r="M420" s="58" t="str">
        <f t="shared" si="60"/>
        <v>NA</v>
      </c>
      <c r="R420" s="54"/>
      <c r="S420" s="54"/>
      <c r="T420" s="54"/>
      <c r="U420" s="54"/>
      <c r="V420" s="54"/>
    </row>
    <row r="421" spans="1:22" s="51" customFormat="1" x14ac:dyDescent="0.2">
      <c r="B421" s="51" t="s">
        <v>201</v>
      </c>
      <c r="C421" s="51" t="s">
        <v>202</v>
      </c>
      <c r="D421" s="57">
        <v>0</v>
      </c>
      <c r="E421" s="57">
        <v>0</v>
      </c>
      <c r="F421" s="57">
        <v>0</v>
      </c>
      <c r="G421" s="57">
        <v>0</v>
      </c>
      <c r="H421" s="57">
        <v>0</v>
      </c>
      <c r="I421" s="57">
        <f t="shared" si="56"/>
        <v>0</v>
      </c>
      <c r="J421" s="57">
        <f t="shared" si="57"/>
        <v>0</v>
      </c>
      <c r="K421" s="58" t="str">
        <f t="shared" si="58"/>
        <v>NA</v>
      </c>
      <c r="L421" s="58" t="str">
        <f t="shared" si="59"/>
        <v>NA</v>
      </c>
      <c r="M421" s="58" t="str">
        <f t="shared" si="60"/>
        <v>NA</v>
      </c>
      <c r="R421" s="54"/>
      <c r="S421" s="54"/>
      <c r="T421" s="54"/>
      <c r="U421" s="54"/>
      <c r="V421" s="54"/>
    </row>
    <row r="422" spans="1:22" s="51" customFormat="1" x14ac:dyDescent="0.2">
      <c r="B422" s="51" t="s">
        <v>207</v>
      </c>
      <c r="C422" s="51" t="s">
        <v>208</v>
      </c>
      <c r="D422" s="57">
        <v>0</v>
      </c>
      <c r="E422" s="57">
        <v>-500</v>
      </c>
      <c r="F422" s="57">
        <v>0</v>
      </c>
      <c r="G422" s="57">
        <v>0</v>
      </c>
      <c r="H422" s="57">
        <v>0</v>
      </c>
      <c r="I422" s="57">
        <f t="shared" si="56"/>
        <v>0</v>
      </c>
      <c r="J422" s="57">
        <f t="shared" si="57"/>
        <v>-500</v>
      </c>
      <c r="K422" s="58">
        <f t="shared" si="58"/>
        <v>1</v>
      </c>
      <c r="L422" s="58">
        <f t="shared" si="59"/>
        <v>-1</v>
      </c>
      <c r="M422" s="58">
        <f t="shared" si="60"/>
        <v>-1</v>
      </c>
      <c r="R422" s="54"/>
      <c r="S422" s="54"/>
      <c r="T422" s="54"/>
      <c r="U422" s="54"/>
      <c r="V422" s="54"/>
    </row>
    <row r="423" spans="1:22" s="51" customFormat="1" x14ac:dyDescent="0.2">
      <c r="B423" s="51" t="s">
        <v>209</v>
      </c>
      <c r="C423" s="51" t="s">
        <v>210</v>
      </c>
      <c r="D423" s="57">
        <v>0</v>
      </c>
      <c r="E423" s="57">
        <v>0</v>
      </c>
      <c r="F423" s="57">
        <v>0</v>
      </c>
      <c r="G423" s="57">
        <v>0</v>
      </c>
      <c r="H423" s="57">
        <v>0</v>
      </c>
      <c r="I423" s="57">
        <f t="shared" si="56"/>
        <v>0</v>
      </c>
      <c r="J423" s="57">
        <f t="shared" si="57"/>
        <v>0</v>
      </c>
      <c r="K423" s="58" t="str">
        <f t="shared" si="58"/>
        <v>NA</v>
      </c>
      <c r="L423" s="58" t="str">
        <f t="shared" si="59"/>
        <v>NA</v>
      </c>
      <c r="M423" s="58" t="str">
        <f t="shared" si="60"/>
        <v>NA</v>
      </c>
      <c r="R423" s="54"/>
      <c r="S423" s="54"/>
      <c r="T423" s="54"/>
      <c r="U423" s="54"/>
      <c r="V423" s="54"/>
    </row>
    <row r="424" spans="1:22" s="51" customFormat="1" x14ac:dyDescent="0.2">
      <c r="A424" s="64" t="s">
        <v>394</v>
      </c>
      <c r="B424" s="64"/>
      <c r="C424" s="64"/>
      <c r="D424" s="65">
        <v>667088.79999999993</v>
      </c>
      <c r="E424" s="65">
        <v>2319534.35</v>
      </c>
      <c r="F424" s="65">
        <v>14212.44</v>
      </c>
      <c r="G424" s="65">
        <v>231997.96</v>
      </c>
      <c r="H424" s="65">
        <v>2955</v>
      </c>
      <c r="I424" s="65">
        <f t="shared" si="56"/>
        <v>234952.95999999999</v>
      </c>
      <c r="J424" s="65">
        <f t="shared" si="57"/>
        <v>2084581.3900000001</v>
      </c>
      <c r="K424" s="66">
        <f t="shared" si="58"/>
        <v>0.89870684174174875</v>
      </c>
      <c r="L424" s="66">
        <f t="shared" si="59"/>
        <v>-0.99387271846178959</v>
      </c>
      <c r="M424" s="66">
        <f t="shared" si="60"/>
        <v>-0.89998080433687044</v>
      </c>
      <c r="R424" s="54"/>
      <c r="S424" s="54"/>
      <c r="T424" s="54"/>
      <c r="U424" s="54"/>
      <c r="V424" s="54"/>
    </row>
    <row r="425" spans="1:22" s="51" customFormat="1" x14ac:dyDescent="0.2">
      <c r="A425" s="51" t="s">
        <v>395</v>
      </c>
      <c r="B425" s="51" t="s">
        <v>117</v>
      </c>
      <c r="C425" s="51" t="s">
        <v>118</v>
      </c>
      <c r="D425" s="57">
        <v>0</v>
      </c>
      <c r="E425" s="57">
        <v>0</v>
      </c>
      <c r="F425" s="57">
        <v>0</v>
      </c>
      <c r="G425" s="57">
        <v>0</v>
      </c>
      <c r="H425" s="57">
        <v>0</v>
      </c>
      <c r="I425" s="57">
        <f t="shared" si="56"/>
        <v>0</v>
      </c>
      <c r="J425" s="57">
        <f t="shared" si="57"/>
        <v>0</v>
      </c>
      <c r="K425" s="58" t="str">
        <f t="shared" si="58"/>
        <v>NA</v>
      </c>
      <c r="L425" s="58" t="str">
        <f t="shared" si="59"/>
        <v>NA</v>
      </c>
      <c r="M425" s="58" t="str">
        <f t="shared" si="60"/>
        <v>NA</v>
      </c>
      <c r="R425" s="54"/>
      <c r="S425" s="54"/>
      <c r="T425" s="54"/>
      <c r="U425" s="54"/>
      <c r="V425" s="54"/>
    </row>
    <row r="426" spans="1:22" s="51" customFormat="1" x14ac:dyDescent="0.2">
      <c r="B426" s="51" t="s">
        <v>434</v>
      </c>
      <c r="C426" s="51" t="s">
        <v>435</v>
      </c>
      <c r="D426" s="57">
        <v>14969725</v>
      </c>
      <c r="E426" s="57">
        <v>3602297</v>
      </c>
      <c r="F426" s="57">
        <v>0</v>
      </c>
      <c r="G426" s="57">
        <v>0</v>
      </c>
      <c r="H426" s="57">
        <v>0</v>
      </c>
      <c r="I426" s="57">
        <f t="shared" si="56"/>
        <v>0</v>
      </c>
      <c r="J426" s="57">
        <f t="shared" si="57"/>
        <v>3602297</v>
      </c>
      <c r="K426" s="58">
        <f t="shared" si="58"/>
        <v>1</v>
      </c>
      <c r="L426" s="58">
        <f t="shared" si="59"/>
        <v>-1</v>
      </c>
      <c r="M426" s="58">
        <f t="shared" si="60"/>
        <v>-1</v>
      </c>
      <c r="R426" s="54"/>
      <c r="S426" s="54"/>
      <c r="T426" s="54"/>
      <c r="U426" s="54"/>
      <c r="V426" s="54"/>
    </row>
    <row r="427" spans="1:22" s="51" customFormat="1" x14ac:dyDescent="0.2">
      <c r="B427" s="51" t="s">
        <v>131</v>
      </c>
      <c r="C427" s="51" t="s">
        <v>132</v>
      </c>
      <c r="D427" s="57">
        <v>0</v>
      </c>
      <c r="E427" s="57">
        <v>0</v>
      </c>
      <c r="F427" s="57">
        <v>0</v>
      </c>
      <c r="G427" s="57">
        <v>0</v>
      </c>
      <c r="H427" s="57">
        <v>0</v>
      </c>
      <c r="I427" s="57">
        <f t="shared" si="56"/>
        <v>0</v>
      </c>
      <c r="J427" s="57">
        <f t="shared" si="57"/>
        <v>0</v>
      </c>
      <c r="K427" s="58" t="str">
        <f t="shared" si="58"/>
        <v>NA</v>
      </c>
      <c r="L427" s="58" t="str">
        <f t="shared" si="59"/>
        <v>NA</v>
      </c>
      <c r="M427" s="58" t="str">
        <f t="shared" si="60"/>
        <v>NA</v>
      </c>
      <c r="R427" s="54"/>
      <c r="S427" s="54"/>
      <c r="T427" s="54"/>
      <c r="U427" s="54"/>
      <c r="V427" s="54"/>
    </row>
    <row r="428" spans="1:22" s="51" customFormat="1" x14ac:dyDescent="0.2">
      <c r="B428" s="51" t="s">
        <v>135</v>
      </c>
      <c r="C428" s="51" t="s">
        <v>136</v>
      </c>
      <c r="D428" s="57">
        <v>3150000</v>
      </c>
      <c r="E428" s="57">
        <v>5757984.1399999997</v>
      </c>
      <c r="F428" s="57">
        <v>0</v>
      </c>
      <c r="G428" s="57">
        <v>0</v>
      </c>
      <c r="H428" s="57">
        <v>0</v>
      </c>
      <c r="I428" s="57">
        <f t="shared" si="56"/>
        <v>0</v>
      </c>
      <c r="J428" s="57">
        <f t="shared" si="57"/>
        <v>5757984.1399999997</v>
      </c>
      <c r="K428" s="58">
        <f t="shared" si="58"/>
        <v>1</v>
      </c>
      <c r="L428" s="58">
        <f t="shared" si="59"/>
        <v>-1</v>
      </c>
      <c r="M428" s="58">
        <f t="shared" si="60"/>
        <v>-1</v>
      </c>
      <c r="R428" s="54"/>
      <c r="S428" s="54"/>
      <c r="T428" s="54"/>
      <c r="U428" s="54"/>
      <c r="V428" s="54"/>
    </row>
    <row r="429" spans="1:22" s="51" customFormat="1" x14ac:dyDescent="0.2">
      <c r="B429" s="51" t="s">
        <v>141</v>
      </c>
      <c r="C429" s="51" t="s">
        <v>142</v>
      </c>
      <c r="D429" s="57">
        <v>305000</v>
      </c>
      <c r="E429" s="57">
        <v>158760</v>
      </c>
      <c r="F429" s="57">
        <v>0</v>
      </c>
      <c r="G429" s="57">
        <v>0</v>
      </c>
      <c r="H429" s="57">
        <v>0</v>
      </c>
      <c r="I429" s="57">
        <f t="shared" si="56"/>
        <v>0</v>
      </c>
      <c r="J429" s="57">
        <f t="shared" si="57"/>
        <v>158760</v>
      </c>
      <c r="K429" s="58">
        <f t="shared" si="58"/>
        <v>1</v>
      </c>
      <c r="L429" s="58">
        <f t="shared" si="59"/>
        <v>-1</v>
      </c>
      <c r="M429" s="58">
        <f t="shared" si="60"/>
        <v>-1</v>
      </c>
      <c r="R429" s="54"/>
      <c r="S429" s="54"/>
      <c r="T429" s="54"/>
      <c r="U429" s="54"/>
      <c r="V429" s="54"/>
    </row>
    <row r="430" spans="1:22" s="51" customFormat="1" x14ac:dyDescent="0.2">
      <c r="B430" s="51" t="s">
        <v>436</v>
      </c>
      <c r="C430" s="51" t="s">
        <v>437</v>
      </c>
      <c r="D430" s="57"/>
      <c r="E430" s="57"/>
      <c r="F430" s="57">
        <v>0</v>
      </c>
      <c r="G430" s="57">
        <v>0</v>
      </c>
      <c r="H430" s="57">
        <v>0</v>
      </c>
      <c r="I430" s="57">
        <f t="shared" si="56"/>
        <v>0</v>
      </c>
      <c r="J430" s="57">
        <f t="shared" si="57"/>
        <v>0</v>
      </c>
      <c r="K430" s="58" t="str">
        <f t="shared" si="58"/>
        <v>NA</v>
      </c>
      <c r="L430" s="58" t="str">
        <f t="shared" si="59"/>
        <v>NA</v>
      </c>
      <c r="M430" s="58" t="str">
        <f t="shared" si="60"/>
        <v>NA</v>
      </c>
      <c r="R430" s="54"/>
      <c r="S430" s="54"/>
      <c r="T430" s="54"/>
      <c r="U430" s="54"/>
      <c r="V430" s="54"/>
    </row>
    <row r="431" spans="1:22" s="51" customFormat="1" x14ac:dyDescent="0.2">
      <c r="B431" s="51" t="s">
        <v>143</v>
      </c>
      <c r="C431" s="51" t="s">
        <v>144</v>
      </c>
      <c r="D431" s="57">
        <v>283781</v>
      </c>
      <c r="E431" s="57">
        <v>189572</v>
      </c>
      <c r="F431" s="57">
        <v>0</v>
      </c>
      <c r="G431" s="57">
        <v>0</v>
      </c>
      <c r="H431" s="57">
        <v>0</v>
      </c>
      <c r="I431" s="57">
        <f t="shared" si="56"/>
        <v>0</v>
      </c>
      <c r="J431" s="57">
        <f t="shared" si="57"/>
        <v>189572</v>
      </c>
      <c r="K431" s="58">
        <f t="shared" si="58"/>
        <v>1</v>
      </c>
      <c r="L431" s="58">
        <f t="shared" si="59"/>
        <v>-1</v>
      </c>
      <c r="M431" s="58">
        <f t="shared" si="60"/>
        <v>-1</v>
      </c>
      <c r="R431" s="54"/>
      <c r="S431" s="54"/>
      <c r="T431" s="54"/>
      <c r="U431" s="54"/>
      <c r="V431" s="54"/>
    </row>
    <row r="432" spans="1:22" s="51" customFormat="1" x14ac:dyDescent="0.2">
      <c r="B432" s="51" t="s">
        <v>147</v>
      </c>
      <c r="C432" s="51" t="s">
        <v>148</v>
      </c>
      <c r="D432" s="57">
        <v>0</v>
      </c>
      <c r="E432" s="57">
        <v>0</v>
      </c>
      <c r="F432" s="57">
        <v>0</v>
      </c>
      <c r="G432" s="57">
        <v>0</v>
      </c>
      <c r="H432" s="57">
        <v>0</v>
      </c>
      <c r="I432" s="57">
        <f t="shared" si="56"/>
        <v>0</v>
      </c>
      <c r="J432" s="57">
        <f t="shared" si="57"/>
        <v>0</v>
      </c>
      <c r="K432" s="58" t="str">
        <f t="shared" si="58"/>
        <v>NA</v>
      </c>
      <c r="L432" s="58" t="str">
        <f t="shared" si="59"/>
        <v>NA</v>
      </c>
      <c r="M432" s="58" t="str">
        <f t="shared" si="60"/>
        <v>NA</v>
      </c>
      <c r="R432" s="54"/>
      <c r="S432" s="54"/>
      <c r="T432" s="54"/>
      <c r="U432" s="54"/>
      <c r="V432" s="54"/>
    </row>
    <row r="433" spans="1:22" s="51" customFormat="1" x14ac:dyDescent="0.2">
      <c r="B433" s="51" t="s">
        <v>155</v>
      </c>
      <c r="C433" s="51" t="s">
        <v>156</v>
      </c>
      <c r="D433" s="57">
        <v>119446</v>
      </c>
      <c r="E433" s="57">
        <v>278798.14</v>
      </c>
      <c r="F433" s="57">
        <v>0</v>
      </c>
      <c r="G433" s="57">
        <v>0</v>
      </c>
      <c r="H433" s="57">
        <v>0</v>
      </c>
      <c r="I433" s="57">
        <f t="shared" si="56"/>
        <v>0</v>
      </c>
      <c r="J433" s="57">
        <f t="shared" si="57"/>
        <v>278798.14</v>
      </c>
      <c r="K433" s="58">
        <f t="shared" si="58"/>
        <v>1</v>
      </c>
      <c r="L433" s="58">
        <f t="shared" si="59"/>
        <v>-1</v>
      </c>
      <c r="M433" s="58">
        <f t="shared" si="60"/>
        <v>-1</v>
      </c>
      <c r="R433" s="54"/>
      <c r="S433" s="54"/>
      <c r="T433" s="54"/>
      <c r="U433" s="54"/>
      <c r="V433" s="54"/>
    </row>
    <row r="434" spans="1:22" s="51" customFormat="1" x14ac:dyDescent="0.2">
      <c r="B434" s="51" t="s">
        <v>157</v>
      </c>
      <c r="C434" s="51" t="s">
        <v>158</v>
      </c>
      <c r="D434" s="57">
        <v>26102645</v>
      </c>
      <c r="E434" s="57">
        <v>380972.82</v>
      </c>
      <c r="F434" s="57">
        <v>3550.75</v>
      </c>
      <c r="G434" s="57">
        <v>123313.41</v>
      </c>
      <c r="H434" s="57">
        <v>4263.2299999999996</v>
      </c>
      <c r="I434" s="57">
        <f t="shared" si="56"/>
        <v>127576.64</v>
      </c>
      <c r="J434" s="57">
        <f t="shared" si="57"/>
        <v>253396.18</v>
      </c>
      <c r="K434" s="58">
        <f t="shared" si="58"/>
        <v>0.66512928665094795</v>
      </c>
      <c r="L434" s="58">
        <f t="shared" si="59"/>
        <v>-0.99067978130303369</v>
      </c>
      <c r="M434" s="58">
        <f t="shared" si="60"/>
        <v>-0.67631966500917307</v>
      </c>
      <c r="R434" s="54"/>
      <c r="S434" s="54"/>
      <c r="T434" s="54"/>
      <c r="U434" s="54"/>
      <c r="V434" s="54"/>
    </row>
    <row r="435" spans="1:22" s="51" customFormat="1" x14ac:dyDescent="0.2">
      <c r="B435" s="51" t="s">
        <v>183</v>
      </c>
      <c r="C435" s="51" t="s">
        <v>184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f t="shared" si="56"/>
        <v>0</v>
      </c>
      <c r="J435" s="57">
        <f t="shared" si="57"/>
        <v>0</v>
      </c>
      <c r="K435" s="58" t="str">
        <f t="shared" si="58"/>
        <v>NA</v>
      </c>
      <c r="L435" s="58" t="str">
        <f t="shared" si="59"/>
        <v>NA</v>
      </c>
      <c r="M435" s="58" t="str">
        <f t="shared" si="60"/>
        <v>NA</v>
      </c>
      <c r="R435" s="54"/>
      <c r="S435" s="54"/>
      <c r="T435" s="54"/>
      <c r="U435" s="54"/>
      <c r="V435" s="54"/>
    </row>
    <row r="436" spans="1:22" s="51" customFormat="1" x14ac:dyDescent="0.2">
      <c r="B436" s="51" t="s">
        <v>189</v>
      </c>
      <c r="C436" s="51" t="s">
        <v>190</v>
      </c>
      <c r="D436" s="57">
        <v>1296450</v>
      </c>
      <c r="E436" s="57">
        <v>1517208</v>
      </c>
      <c r="F436" s="57">
        <v>0</v>
      </c>
      <c r="G436" s="57">
        <v>0</v>
      </c>
      <c r="H436" s="57">
        <v>0</v>
      </c>
      <c r="I436" s="57">
        <f t="shared" si="56"/>
        <v>0</v>
      </c>
      <c r="J436" s="57">
        <f t="shared" si="57"/>
        <v>1517208</v>
      </c>
      <c r="K436" s="58">
        <f t="shared" si="58"/>
        <v>1</v>
      </c>
      <c r="L436" s="58">
        <f t="shared" si="59"/>
        <v>-1</v>
      </c>
      <c r="M436" s="58">
        <f t="shared" si="60"/>
        <v>-1</v>
      </c>
      <c r="R436" s="54"/>
      <c r="S436" s="54"/>
      <c r="T436" s="54"/>
      <c r="U436" s="54"/>
      <c r="V436" s="54"/>
    </row>
    <row r="437" spans="1:22" s="51" customFormat="1" x14ac:dyDescent="0.2">
      <c r="B437" s="51" t="s">
        <v>438</v>
      </c>
      <c r="C437" s="51" t="s">
        <v>439</v>
      </c>
      <c r="D437" s="57">
        <v>6709293</v>
      </c>
      <c r="E437" s="57">
        <v>7206318</v>
      </c>
      <c r="F437" s="57">
        <v>0</v>
      </c>
      <c r="G437" s="57">
        <v>1982568.0000000002</v>
      </c>
      <c r="H437" s="57">
        <v>0</v>
      </c>
      <c r="I437" s="57">
        <f t="shared" si="56"/>
        <v>1982568.0000000002</v>
      </c>
      <c r="J437" s="57">
        <f t="shared" si="57"/>
        <v>5223750</v>
      </c>
      <c r="K437" s="58">
        <f t="shared" si="58"/>
        <v>0.72488474696786898</v>
      </c>
      <c r="L437" s="58">
        <f t="shared" si="59"/>
        <v>-1</v>
      </c>
      <c r="M437" s="58">
        <f t="shared" si="60"/>
        <v>-0.72488474696786898</v>
      </c>
      <c r="R437" s="54"/>
      <c r="S437" s="54"/>
      <c r="T437" s="54"/>
      <c r="U437" s="54"/>
      <c r="V437" s="54"/>
    </row>
    <row r="438" spans="1:22" s="51" customFormat="1" x14ac:dyDescent="0.2">
      <c r="B438" s="51" t="s">
        <v>440</v>
      </c>
      <c r="C438" s="51" t="s">
        <v>441</v>
      </c>
      <c r="D438" s="57">
        <v>0</v>
      </c>
      <c r="E438" s="57">
        <v>0</v>
      </c>
      <c r="F438" s="57">
        <v>0</v>
      </c>
      <c r="G438" s="57">
        <v>0</v>
      </c>
      <c r="H438" s="57">
        <v>0</v>
      </c>
      <c r="I438" s="57">
        <f t="shared" si="56"/>
        <v>0</v>
      </c>
      <c r="J438" s="57">
        <f t="shared" si="57"/>
        <v>0</v>
      </c>
      <c r="K438" s="58" t="str">
        <f t="shared" si="58"/>
        <v>NA</v>
      </c>
      <c r="L438" s="58" t="str">
        <f t="shared" si="59"/>
        <v>NA</v>
      </c>
      <c r="M438" s="58" t="str">
        <f t="shared" si="60"/>
        <v>NA</v>
      </c>
      <c r="R438" s="54"/>
      <c r="S438" s="54"/>
      <c r="T438" s="54"/>
      <c r="U438" s="54"/>
      <c r="V438" s="54"/>
    </row>
    <row r="439" spans="1:22" s="51" customFormat="1" x14ac:dyDescent="0.2">
      <c r="B439" s="51" t="s">
        <v>201</v>
      </c>
      <c r="C439" s="51" t="s">
        <v>202</v>
      </c>
      <c r="D439" s="57">
        <v>0</v>
      </c>
      <c r="E439" s="57">
        <v>6395</v>
      </c>
      <c r="F439" s="57">
        <v>0</v>
      </c>
      <c r="G439" s="57">
        <v>0</v>
      </c>
      <c r="H439" s="57">
        <v>0</v>
      </c>
      <c r="I439" s="57">
        <f t="shared" si="56"/>
        <v>0</v>
      </c>
      <c r="J439" s="57">
        <f t="shared" si="57"/>
        <v>6395</v>
      </c>
      <c r="K439" s="58">
        <f t="shared" si="58"/>
        <v>1</v>
      </c>
      <c r="L439" s="58">
        <f t="shared" si="59"/>
        <v>-1</v>
      </c>
      <c r="M439" s="58">
        <f t="shared" si="60"/>
        <v>-1</v>
      </c>
      <c r="R439" s="54"/>
      <c r="S439" s="54"/>
      <c r="T439" s="54"/>
      <c r="U439" s="54"/>
      <c r="V439" s="54"/>
    </row>
    <row r="440" spans="1:22" s="51" customFormat="1" x14ac:dyDescent="0.2">
      <c r="B440" s="51" t="s">
        <v>203</v>
      </c>
      <c r="C440" s="51" t="s">
        <v>204</v>
      </c>
      <c r="D440" s="57">
        <v>810801</v>
      </c>
      <c r="E440" s="57">
        <v>2572610</v>
      </c>
      <c r="F440" s="57">
        <v>0</v>
      </c>
      <c r="G440" s="57">
        <v>0</v>
      </c>
      <c r="H440" s="57">
        <v>0</v>
      </c>
      <c r="I440" s="57">
        <f t="shared" si="56"/>
        <v>0</v>
      </c>
      <c r="J440" s="57">
        <f t="shared" si="57"/>
        <v>2572610</v>
      </c>
      <c r="K440" s="58">
        <f t="shared" si="58"/>
        <v>1</v>
      </c>
      <c r="L440" s="58">
        <f t="shared" si="59"/>
        <v>-1</v>
      </c>
      <c r="M440" s="58">
        <f t="shared" si="60"/>
        <v>-1</v>
      </c>
      <c r="R440" s="54"/>
      <c r="S440" s="54"/>
      <c r="T440" s="54"/>
      <c r="U440" s="54"/>
      <c r="V440" s="54"/>
    </row>
    <row r="441" spans="1:22" s="51" customFormat="1" x14ac:dyDescent="0.2">
      <c r="A441" s="64" t="s">
        <v>396</v>
      </c>
      <c r="B441" s="64"/>
      <c r="C441" s="64"/>
      <c r="D441" s="65">
        <v>53747141</v>
      </c>
      <c r="E441" s="65">
        <v>21670915.100000001</v>
      </c>
      <c r="F441" s="65">
        <v>3550.75</v>
      </c>
      <c r="G441" s="65">
        <v>2105881.41</v>
      </c>
      <c r="H441" s="65">
        <v>4263.2299999999996</v>
      </c>
      <c r="I441" s="65">
        <f t="shared" si="56"/>
        <v>2110144.64</v>
      </c>
      <c r="J441" s="65">
        <f t="shared" si="57"/>
        <v>19560770.460000001</v>
      </c>
      <c r="K441" s="66">
        <f t="shared" si="58"/>
        <v>0.90262780181350066</v>
      </c>
      <c r="L441" s="66">
        <f t="shared" si="59"/>
        <v>-0.99983615135846293</v>
      </c>
      <c r="M441" s="66">
        <f t="shared" si="60"/>
        <v>-0.90282452770072452</v>
      </c>
      <c r="R441" s="54"/>
      <c r="S441" s="54"/>
      <c r="T441" s="54"/>
      <c r="U441" s="54"/>
      <c r="V441" s="54"/>
    </row>
    <row r="442" spans="1:22" s="51" customFormat="1" x14ac:dyDescent="0.2">
      <c r="A442" s="51" t="s">
        <v>397</v>
      </c>
      <c r="B442" s="51" t="s">
        <v>131</v>
      </c>
      <c r="C442" s="51" t="s">
        <v>132</v>
      </c>
      <c r="D442" s="57">
        <v>125000</v>
      </c>
      <c r="E442" s="57">
        <v>125000</v>
      </c>
      <c r="F442" s="57">
        <v>4775</v>
      </c>
      <c r="G442" s="57">
        <v>604797.76</v>
      </c>
      <c r="H442" s="57">
        <v>0</v>
      </c>
      <c r="I442" s="57">
        <f t="shared" si="56"/>
        <v>604797.76</v>
      </c>
      <c r="J442" s="57">
        <f t="shared" si="57"/>
        <v>-479797.76000000001</v>
      </c>
      <c r="K442" s="58">
        <f t="shared" si="58"/>
        <v>-3.8383820800000001</v>
      </c>
      <c r="L442" s="58">
        <f t="shared" si="59"/>
        <v>-0.96179999999999999</v>
      </c>
      <c r="M442" s="58">
        <f t="shared" si="60"/>
        <v>3.8383820800000001</v>
      </c>
      <c r="R442" s="54"/>
      <c r="S442" s="54"/>
      <c r="T442" s="54"/>
      <c r="U442" s="54"/>
      <c r="V442" s="54"/>
    </row>
    <row r="443" spans="1:22" s="51" customFormat="1" x14ac:dyDescent="0.2">
      <c r="B443" s="51" t="s">
        <v>135</v>
      </c>
      <c r="C443" s="51" t="s">
        <v>136</v>
      </c>
      <c r="D443" s="57">
        <v>0</v>
      </c>
      <c r="E443" s="57">
        <v>0</v>
      </c>
      <c r="F443" s="57">
        <v>0</v>
      </c>
      <c r="G443" s="57">
        <v>-1710</v>
      </c>
      <c r="H443" s="57">
        <v>0</v>
      </c>
      <c r="I443" s="57">
        <f t="shared" si="56"/>
        <v>-1710</v>
      </c>
      <c r="J443" s="57">
        <f t="shared" si="57"/>
        <v>1710</v>
      </c>
      <c r="K443" s="58" t="str">
        <f t="shared" si="58"/>
        <v>NA</v>
      </c>
      <c r="L443" s="58" t="str">
        <f t="shared" si="59"/>
        <v>NA</v>
      </c>
      <c r="M443" s="58" t="str">
        <f t="shared" si="60"/>
        <v>NA</v>
      </c>
      <c r="R443" s="54"/>
      <c r="S443" s="54"/>
      <c r="T443" s="54"/>
      <c r="U443" s="54"/>
      <c r="V443" s="54"/>
    </row>
    <row r="444" spans="1:22" s="51" customFormat="1" x14ac:dyDescent="0.2">
      <c r="B444" s="51" t="s">
        <v>143</v>
      </c>
      <c r="C444" s="51" t="s">
        <v>144</v>
      </c>
      <c r="D444" s="57"/>
      <c r="E444" s="57"/>
      <c r="F444" s="57">
        <v>0</v>
      </c>
      <c r="G444" s="57">
        <v>0</v>
      </c>
      <c r="H444" s="57">
        <v>0</v>
      </c>
      <c r="I444" s="57">
        <f t="shared" si="56"/>
        <v>0</v>
      </c>
      <c r="J444" s="57">
        <f t="shared" si="57"/>
        <v>0</v>
      </c>
      <c r="K444" s="58" t="str">
        <f t="shared" si="58"/>
        <v>NA</v>
      </c>
      <c r="L444" s="58" t="str">
        <f t="shared" si="59"/>
        <v>NA</v>
      </c>
      <c r="M444" s="58" t="str">
        <f t="shared" si="60"/>
        <v>NA</v>
      </c>
      <c r="R444" s="54"/>
      <c r="S444" s="54"/>
      <c r="T444" s="54"/>
      <c r="U444" s="54"/>
      <c r="V444" s="54"/>
    </row>
    <row r="445" spans="1:22" s="51" customFormat="1" x14ac:dyDescent="0.2">
      <c r="B445" s="51" t="s">
        <v>155</v>
      </c>
      <c r="C445" s="51" t="s">
        <v>156</v>
      </c>
      <c r="D445" s="57">
        <v>3313</v>
      </c>
      <c r="E445" s="57">
        <v>3313</v>
      </c>
      <c r="F445" s="57">
        <v>104.32</v>
      </c>
      <c r="G445" s="57">
        <v>18996.079999999998</v>
      </c>
      <c r="H445" s="57">
        <v>0</v>
      </c>
      <c r="I445" s="57">
        <f t="shared" ref="I445:I486" si="61">SUM(G445:H445)</f>
        <v>18996.079999999998</v>
      </c>
      <c r="J445" s="57">
        <f t="shared" ref="J445:J486" si="62">E445-I445</f>
        <v>-15683.079999999998</v>
      </c>
      <c r="K445" s="58">
        <f t="shared" ref="K445:K486" si="63">IF(E445=0,"NA",J445/E445)</f>
        <v>-4.7338001811047388</v>
      </c>
      <c r="L445" s="58">
        <f t="shared" ref="L445:L486" si="64">IF(E445=0,"NA",(  ( F445 - (E445/$L$6)) / (E445/$L$6)))</f>
        <v>-0.96851192272864473</v>
      </c>
      <c r="M445" s="58">
        <f t="shared" ref="M445:M486" si="65">IF(E445=0,"NA",(  ( G445 - ($M$6*(E445/12))) / ($M$6*(E445/12))))</f>
        <v>4.7338001811047388</v>
      </c>
      <c r="R445" s="54"/>
      <c r="S445" s="54"/>
      <c r="T445" s="54"/>
      <c r="U445" s="54"/>
      <c r="V445" s="54"/>
    </row>
    <row r="446" spans="1:22" s="51" customFormat="1" x14ac:dyDescent="0.2">
      <c r="B446" s="51" t="s">
        <v>157</v>
      </c>
      <c r="C446" s="51" t="s">
        <v>158</v>
      </c>
      <c r="D446" s="57">
        <v>430000</v>
      </c>
      <c r="E446" s="57">
        <v>663000</v>
      </c>
      <c r="F446" s="57">
        <v>4335</v>
      </c>
      <c r="G446" s="57">
        <v>639557.65</v>
      </c>
      <c r="H446" s="57">
        <v>3093</v>
      </c>
      <c r="I446" s="57">
        <f t="shared" si="61"/>
        <v>642650.65</v>
      </c>
      <c r="J446" s="57">
        <f t="shared" si="62"/>
        <v>20349.349999999977</v>
      </c>
      <c r="K446" s="58">
        <f t="shared" si="63"/>
        <v>3.0692835595776739E-2</v>
      </c>
      <c r="L446" s="58">
        <f t="shared" si="64"/>
        <v>-0.99346153846153851</v>
      </c>
      <c r="M446" s="58">
        <f t="shared" si="65"/>
        <v>-3.5357993966817464E-2</v>
      </c>
      <c r="R446" s="54"/>
      <c r="S446" s="54"/>
      <c r="T446" s="54"/>
      <c r="U446" s="54"/>
      <c r="V446" s="54"/>
    </row>
    <row r="447" spans="1:22" s="51" customFormat="1" x14ac:dyDescent="0.2">
      <c r="B447" s="51" t="s">
        <v>245</v>
      </c>
      <c r="C447" s="51" t="s">
        <v>246</v>
      </c>
      <c r="D447" s="57">
        <v>0</v>
      </c>
      <c r="E447" s="57">
        <v>0</v>
      </c>
      <c r="F447" s="57">
        <v>0</v>
      </c>
      <c r="G447" s="57">
        <v>0</v>
      </c>
      <c r="H447" s="57">
        <v>0</v>
      </c>
      <c r="I447" s="57">
        <f t="shared" si="61"/>
        <v>0</v>
      </c>
      <c r="J447" s="57">
        <f t="shared" si="62"/>
        <v>0</v>
      </c>
      <c r="K447" s="58" t="str">
        <f t="shared" si="63"/>
        <v>NA</v>
      </c>
      <c r="L447" s="58" t="str">
        <f t="shared" si="64"/>
        <v>NA</v>
      </c>
      <c r="M447" s="58" t="str">
        <f t="shared" si="65"/>
        <v>NA</v>
      </c>
      <c r="R447" s="54"/>
      <c r="S447" s="54"/>
      <c r="T447" s="54"/>
      <c r="U447" s="54"/>
      <c r="V447" s="54"/>
    </row>
    <row r="448" spans="1:22" s="51" customFormat="1" x14ac:dyDescent="0.2">
      <c r="B448" s="51" t="s">
        <v>442</v>
      </c>
      <c r="C448" s="51" t="s">
        <v>443</v>
      </c>
      <c r="D448" s="57">
        <v>30000</v>
      </c>
      <c r="E448" s="57">
        <v>15000</v>
      </c>
      <c r="F448" s="57">
        <v>0</v>
      </c>
      <c r="G448" s="57">
        <v>0</v>
      </c>
      <c r="H448" s="57">
        <v>15000</v>
      </c>
      <c r="I448" s="57">
        <f t="shared" si="61"/>
        <v>15000</v>
      </c>
      <c r="J448" s="57">
        <f t="shared" si="62"/>
        <v>0</v>
      </c>
      <c r="K448" s="58">
        <f t="shared" si="63"/>
        <v>0</v>
      </c>
      <c r="L448" s="58">
        <f t="shared" si="64"/>
        <v>-1</v>
      </c>
      <c r="M448" s="58">
        <f t="shared" si="65"/>
        <v>-1</v>
      </c>
      <c r="R448" s="54"/>
      <c r="S448" s="54"/>
      <c r="T448" s="54"/>
      <c r="U448" s="54"/>
      <c r="V448" s="54"/>
    </row>
    <row r="449" spans="2:22" s="51" customFormat="1" x14ac:dyDescent="0.2">
      <c r="B449" s="51" t="s">
        <v>225</v>
      </c>
      <c r="C449" s="51" t="s">
        <v>226</v>
      </c>
      <c r="D449" s="57">
        <v>50000</v>
      </c>
      <c r="E449" s="57">
        <v>0</v>
      </c>
      <c r="F449" s="57">
        <v>0</v>
      </c>
      <c r="G449" s="57">
        <v>0</v>
      </c>
      <c r="H449" s="57">
        <v>0</v>
      </c>
      <c r="I449" s="57">
        <f t="shared" si="61"/>
        <v>0</v>
      </c>
      <c r="J449" s="57">
        <f t="shared" si="62"/>
        <v>0</v>
      </c>
      <c r="K449" s="58" t="str">
        <f t="shared" si="63"/>
        <v>NA</v>
      </c>
      <c r="L449" s="58" t="str">
        <f t="shared" si="64"/>
        <v>NA</v>
      </c>
      <c r="M449" s="58" t="str">
        <f t="shared" si="65"/>
        <v>NA</v>
      </c>
      <c r="R449" s="54"/>
      <c r="S449" s="54"/>
      <c r="T449" s="54"/>
      <c r="U449" s="54"/>
      <c r="V449" s="54"/>
    </row>
    <row r="450" spans="2:22" s="51" customFormat="1" x14ac:dyDescent="0.2">
      <c r="B450" s="51" t="s">
        <v>444</v>
      </c>
      <c r="C450" s="51" t="s">
        <v>445</v>
      </c>
      <c r="D450" s="57">
        <v>55000</v>
      </c>
      <c r="E450" s="57">
        <v>0</v>
      </c>
      <c r="F450" s="57">
        <v>0</v>
      </c>
      <c r="G450" s="57">
        <v>0</v>
      </c>
      <c r="H450" s="57">
        <v>4350</v>
      </c>
      <c r="I450" s="57">
        <f t="shared" si="61"/>
        <v>4350</v>
      </c>
      <c r="J450" s="57">
        <f t="shared" si="62"/>
        <v>-4350</v>
      </c>
      <c r="K450" s="58" t="str">
        <f t="shared" si="63"/>
        <v>NA</v>
      </c>
      <c r="L450" s="58" t="str">
        <f t="shared" si="64"/>
        <v>NA</v>
      </c>
      <c r="M450" s="58" t="str">
        <f t="shared" si="65"/>
        <v>NA</v>
      </c>
      <c r="R450" s="54"/>
      <c r="S450" s="54"/>
      <c r="T450" s="54"/>
      <c r="U450" s="54"/>
      <c r="V450" s="54"/>
    </row>
    <row r="451" spans="2:22" s="51" customFormat="1" x14ac:dyDescent="0.2">
      <c r="B451" s="51" t="s">
        <v>446</v>
      </c>
      <c r="C451" s="51" t="s">
        <v>447</v>
      </c>
      <c r="D451" s="57">
        <v>20000</v>
      </c>
      <c r="E451" s="57">
        <v>26000</v>
      </c>
      <c r="F451" s="57">
        <v>5350.76</v>
      </c>
      <c r="G451" s="57">
        <v>24550.799999999999</v>
      </c>
      <c r="H451" s="57">
        <v>540</v>
      </c>
      <c r="I451" s="57">
        <f t="shared" si="61"/>
        <v>25090.799999999999</v>
      </c>
      <c r="J451" s="57">
        <f t="shared" si="62"/>
        <v>909.20000000000073</v>
      </c>
      <c r="K451" s="58">
        <f t="shared" si="63"/>
        <v>3.4969230769230794E-2</v>
      </c>
      <c r="L451" s="58">
        <f t="shared" si="64"/>
        <v>-0.7942015384615384</v>
      </c>
      <c r="M451" s="58">
        <f t="shared" si="65"/>
        <v>-5.5738461538461563E-2</v>
      </c>
      <c r="R451" s="54"/>
      <c r="S451" s="54"/>
      <c r="T451" s="54"/>
      <c r="U451" s="54"/>
      <c r="V451" s="54"/>
    </row>
    <row r="452" spans="2:22" s="51" customFormat="1" x14ac:dyDescent="0.2">
      <c r="B452" s="51" t="s">
        <v>448</v>
      </c>
      <c r="C452" s="51" t="s">
        <v>449</v>
      </c>
      <c r="D452" s="57">
        <v>128000</v>
      </c>
      <c r="E452" s="57">
        <v>289000</v>
      </c>
      <c r="F452" s="57">
        <v>1112.5</v>
      </c>
      <c r="G452" s="57">
        <v>285160.2</v>
      </c>
      <c r="H452" s="57">
        <v>750</v>
      </c>
      <c r="I452" s="57">
        <f t="shared" si="61"/>
        <v>285910.2</v>
      </c>
      <c r="J452" s="57">
        <f t="shared" si="62"/>
        <v>3089.7999999999884</v>
      </c>
      <c r="K452" s="58">
        <f t="shared" si="63"/>
        <v>1.0691349480968818E-2</v>
      </c>
      <c r="L452" s="58">
        <f t="shared" si="64"/>
        <v>-0.99615051903114182</v>
      </c>
      <c r="M452" s="58">
        <f t="shared" si="65"/>
        <v>-1.3286505190311378E-2</v>
      </c>
      <c r="R452" s="54"/>
      <c r="S452" s="54"/>
      <c r="T452" s="54"/>
      <c r="U452" s="54"/>
      <c r="V452" s="54"/>
    </row>
    <row r="453" spans="2:22" s="51" customFormat="1" x14ac:dyDescent="0.2">
      <c r="B453" s="51" t="s">
        <v>167</v>
      </c>
      <c r="C453" s="51" t="s">
        <v>168</v>
      </c>
      <c r="D453" s="57">
        <v>0</v>
      </c>
      <c r="E453" s="57">
        <v>0</v>
      </c>
      <c r="F453" s="57">
        <v>0</v>
      </c>
      <c r="G453" s="57">
        <v>0</v>
      </c>
      <c r="H453" s="57">
        <v>0</v>
      </c>
      <c r="I453" s="57">
        <f t="shared" si="61"/>
        <v>0</v>
      </c>
      <c r="J453" s="57">
        <f t="shared" si="62"/>
        <v>0</v>
      </c>
      <c r="K453" s="58" t="str">
        <f t="shared" si="63"/>
        <v>NA</v>
      </c>
      <c r="L453" s="58" t="str">
        <f t="shared" si="64"/>
        <v>NA</v>
      </c>
      <c r="M453" s="58" t="str">
        <f t="shared" si="65"/>
        <v>NA</v>
      </c>
      <c r="R453" s="54"/>
      <c r="S453" s="54"/>
      <c r="T453" s="54"/>
      <c r="U453" s="54"/>
      <c r="V453" s="54"/>
    </row>
    <row r="454" spans="2:22" s="51" customFormat="1" x14ac:dyDescent="0.2">
      <c r="B454" s="51" t="s">
        <v>233</v>
      </c>
      <c r="C454" s="51" t="s">
        <v>234</v>
      </c>
      <c r="D454" s="57">
        <v>0</v>
      </c>
      <c r="E454" s="57">
        <v>0</v>
      </c>
      <c r="F454" s="57">
        <v>0</v>
      </c>
      <c r="G454" s="57">
        <v>0</v>
      </c>
      <c r="H454" s="57">
        <v>0</v>
      </c>
      <c r="I454" s="57">
        <f t="shared" si="61"/>
        <v>0</v>
      </c>
      <c r="J454" s="57">
        <f t="shared" si="62"/>
        <v>0</v>
      </c>
      <c r="K454" s="58" t="str">
        <f t="shared" si="63"/>
        <v>NA</v>
      </c>
      <c r="L454" s="58" t="str">
        <f t="shared" si="64"/>
        <v>NA</v>
      </c>
      <c r="M454" s="58" t="str">
        <f t="shared" si="65"/>
        <v>NA</v>
      </c>
      <c r="R454" s="54"/>
      <c r="S454" s="54"/>
      <c r="T454" s="54"/>
      <c r="U454" s="54"/>
      <c r="V454" s="54"/>
    </row>
    <row r="455" spans="2:22" s="51" customFormat="1" x14ac:dyDescent="0.2">
      <c r="B455" s="51" t="s">
        <v>177</v>
      </c>
      <c r="C455" s="51" t="s">
        <v>178</v>
      </c>
      <c r="D455" s="57">
        <v>8000</v>
      </c>
      <c r="E455" s="57">
        <v>17000</v>
      </c>
      <c r="F455" s="57">
        <v>1835.32</v>
      </c>
      <c r="G455" s="57">
        <v>13784.21</v>
      </c>
      <c r="H455" s="57">
        <v>1351.84</v>
      </c>
      <c r="I455" s="57">
        <f t="shared" si="61"/>
        <v>15136.05</v>
      </c>
      <c r="J455" s="57">
        <f t="shared" si="62"/>
        <v>1863.9500000000007</v>
      </c>
      <c r="K455" s="58">
        <f t="shared" si="63"/>
        <v>0.10964411764705886</v>
      </c>
      <c r="L455" s="58">
        <f t="shared" si="64"/>
        <v>-0.89204000000000006</v>
      </c>
      <c r="M455" s="58">
        <f t="shared" si="65"/>
        <v>-0.18916411764705887</v>
      </c>
      <c r="R455" s="54"/>
      <c r="S455" s="54"/>
      <c r="T455" s="54"/>
      <c r="U455" s="54"/>
      <c r="V455" s="54"/>
    </row>
    <row r="456" spans="2:22" s="51" customFormat="1" x14ac:dyDescent="0.2">
      <c r="B456" s="51" t="s">
        <v>450</v>
      </c>
      <c r="C456" s="51" t="s">
        <v>451</v>
      </c>
      <c r="D456" s="57">
        <v>45000</v>
      </c>
      <c r="E456" s="57">
        <v>40000</v>
      </c>
      <c r="F456" s="57">
        <v>5394.83</v>
      </c>
      <c r="G456" s="57">
        <v>19598.240000000002</v>
      </c>
      <c r="H456" s="57">
        <v>0</v>
      </c>
      <c r="I456" s="57">
        <f t="shared" si="61"/>
        <v>19598.240000000002</v>
      </c>
      <c r="J456" s="57">
        <f t="shared" si="62"/>
        <v>20401.759999999998</v>
      </c>
      <c r="K456" s="58">
        <f t="shared" si="63"/>
        <v>0.51004399999999994</v>
      </c>
      <c r="L456" s="58">
        <f t="shared" si="64"/>
        <v>-0.86512924999999996</v>
      </c>
      <c r="M456" s="58">
        <f t="shared" si="65"/>
        <v>-0.51004399999999994</v>
      </c>
      <c r="R456" s="54"/>
      <c r="S456" s="54"/>
      <c r="T456" s="54"/>
      <c r="U456" s="54"/>
      <c r="V456" s="54"/>
    </row>
    <row r="457" spans="2:22" s="51" customFormat="1" x14ac:dyDescent="0.2">
      <c r="B457" s="51" t="s">
        <v>452</v>
      </c>
      <c r="C457" s="51" t="s">
        <v>453</v>
      </c>
      <c r="D457" s="57">
        <v>30000</v>
      </c>
      <c r="E457" s="57">
        <v>77000</v>
      </c>
      <c r="F457" s="57">
        <v>12453.98</v>
      </c>
      <c r="G457" s="57">
        <v>73180.639999999999</v>
      </c>
      <c r="H457" s="57">
        <v>3854.2200000000003</v>
      </c>
      <c r="I457" s="57">
        <f t="shared" si="61"/>
        <v>77034.86</v>
      </c>
      <c r="J457" s="57">
        <f t="shared" si="62"/>
        <v>-34.860000000000582</v>
      </c>
      <c r="K457" s="58">
        <f t="shared" si="63"/>
        <v>-4.5272727272728031E-4</v>
      </c>
      <c r="L457" s="58">
        <f t="shared" si="64"/>
        <v>-0.83826000000000001</v>
      </c>
      <c r="M457" s="58">
        <f t="shared" si="65"/>
        <v>-4.9602077922077929E-2</v>
      </c>
      <c r="R457" s="54"/>
      <c r="S457" s="54"/>
      <c r="T457" s="54"/>
      <c r="U457" s="54"/>
      <c r="V457" s="54"/>
    </row>
    <row r="458" spans="2:22" s="51" customFormat="1" x14ac:dyDescent="0.2">
      <c r="B458" s="51" t="s">
        <v>183</v>
      </c>
      <c r="C458" s="51" t="s">
        <v>184</v>
      </c>
      <c r="D458" s="57">
        <v>226082.28</v>
      </c>
      <c r="E458" s="57">
        <v>31082.28</v>
      </c>
      <c r="F458" s="57">
        <v>1836.76</v>
      </c>
      <c r="G458" s="57">
        <v>21236.89</v>
      </c>
      <c r="H458" s="57">
        <v>10526.78</v>
      </c>
      <c r="I458" s="57">
        <f t="shared" si="61"/>
        <v>31763.67</v>
      </c>
      <c r="J458" s="57">
        <f t="shared" si="62"/>
        <v>-681.38999999999942</v>
      </c>
      <c r="K458" s="58">
        <f t="shared" si="63"/>
        <v>-2.1922136986089805E-2</v>
      </c>
      <c r="L458" s="58">
        <f t="shared" si="64"/>
        <v>-0.94090652294490629</v>
      </c>
      <c r="M458" s="58">
        <f t="shared" si="65"/>
        <v>-0.31675250335560967</v>
      </c>
      <c r="R458" s="54"/>
      <c r="S458" s="54"/>
      <c r="T458" s="54"/>
      <c r="U458" s="54"/>
      <c r="V458" s="54"/>
    </row>
    <row r="459" spans="2:22" s="51" customFormat="1" x14ac:dyDescent="0.2">
      <c r="B459" s="51" t="s">
        <v>454</v>
      </c>
      <c r="C459" s="51" t="s">
        <v>455</v>
      </c>
      <c r="D459" s="57">
        <v>50000</v>
      </c>
      <c r="E459" s="57">
        <v>46000</v>
      </c>
      <c r="F459" s="57">
        <v>1364</v>
      </c>
      <c r="G459" s="57">
        <v>42835.54</v>
      </c>
      <c r="H459" s="57">
        <v>1289.3200000000002</v>
      </c>
      <c r="I459" s="57">
        <f t="shared" si="61"/>
        <v>44124.86</v>
      </c>
      <c r="J459" s="57">
        <f t="shared" si="62"/>
        <v>1875.1399999999994</v>
      </c>
      <c r="K459" s="58">
        <f t="shared" si="63"/>
        <v>4.0763913043478248E-2</v>
      </c>
      <c r="L459" s="58">
        <f t="shared" si="64"/>
        <v>-0.97034782608695647</v>
      </c>
      <c r="M459" s="58">
        <f t="shared" si="65"/>
        <v>-6.8792608695652152E-2</v>
      </c>
      <c r="R459" s="54"/>
      <c r="S459" s="54"/>
      <c r="T459" s="54"/>
      <c r="U459" s="54"/>
      <c r="V459" s="54"/>
    </row>
    <row r="460" spans="2:22" s="51" customFormat="1" x14ac:dyDescent="0.2">
      <c r="B460" s="51" t="s">
        <v>456</v>
      </c>
      <c r="C460" s="51" t="s">
        <v>457</v>
      </c>
      <c r="D460" s="57">
        <v>350000</v>
      </c>
      <c r="E460" s="57">
        <v>489000</v>
      </c>
      <c r="F460" s="57">
        <v>31639</v>
      </c>
      <c r="G460" s="57">
        <v>390711.11</v>
      </c>
      <c r="H460" s="57">
        <v>104489.56999999999</v>
      </c>
      <c r="I460" s="57">
        <f t="shared" si="61"/>
        <v>495200.68</v>
      </c>
      <c r="J460" s="57">
        <f t="shared" si="62"/>
        <v>-6200.679999999993</v>
      </c>
      <c r="K460" s="58">
        <f t="shared" si="63"/>
        <v>-1.2680327198363994E-2</v>
      </c>
      <c r="L460" s="58">
        <f t="shared" si="64"/>
        <v>-0.93529856850715742</v>
      </c>
      <c r="M460" s="58">
        <f t="shared" si="65"/>
        <v>-0.20099977505112476</v>
      </c>
      <c r="R460" s="54"/>
      <c r="S460" s="54"/>
      <c r="T460" s="54"/>
      <c r="U460" s="54"/>
      <c r="V460" s="54"/>
    </row>
    <row r="461" spans="2:22" s="51" customFormat="1" x14ac:dyDescent="0.2">
      <c r="B461" s="51" t="s">
        <v>458</v>
      </c>
      <c r="C461" s="51" t="s">
        <v>459</v>
      </c>
      <c r="D461" s="57">
        <v>200000</v>
      </c>
      <c r="E461" s="57">
        <v>675000</v>
      </c>
      <c r="F461" s="57">
        <v>52393.88</v>
      </c>
      <c r="G461" s="57">
        <v>630607.11</v>
      </c>
      <c r="H461" s="57">
        <v>43940.23</v>
      </c>
      <c r="I461" s="57">
        <f t="shared" si="61"/>
        <v>674547.34</v>
      </c>
      <c r="J461" s="57">
        <f t="shared" si="62"/>
        <v>452.6600000000326</v>
      </c>
      <c r="K461" s="58">
        <f t="shared" si="63"/>
        <v>6.7060740740745568E-4</v>
      </c>
      <c r="L461" s="58">
        <f t="shared" si="64"/>
        <v>-0.92237943703703706</v>
      </c>
      <c r="M461" s="58">
        <f t="shared" si="65"/>
        <v>-6.576724444444447E-2</v>
      </c>
      <c r="R461" s="54"/>
      <c r="S461" s="54"/>
      <c r="T461" s="54"/>
      <c r="U461" s="54"/>
      <c r="V461" s="54"/>
    </row>
    <row r="462" spans="2:22" s="51" customFormat="1" x14ac:dyDescent="0.2">
      <c r="B462" s="51" t="s">
        <v>203</v>
      </c>
      <c r="C462" s="51" t="s">
        <v>204</v>
      </c>
      <c r="D462" s="57">
        <v>175000</v>
      </c>
      <c r="E462" s="57">
        <v>6000</v>
      </c>
      <c r="F462" s="57">
        <v>0</v>
      </c>
      <c r="G462" s="57">
        <v>5739</v>
      </c>
      <c r="H462" s="57">
        <v>16754.84</v>
      </c>
      <c r="I462" s="57">
        <f t="shared" si="61"/>
        <v>22493.84</v>
      </c>
      <c r="J462" s="57">
        <f t="shared" si="62"/>
        <v>-16493.84</v>
      </c>
      <c r="K462" s="58">
        <f t="shared" si="63"/>
        <v>-2.7489733333333333</v>
      </c>
      <c r="L462" s="58">
        <f t="shared" si="64"/>
        <v>-1</v>
      </c>
      <c r="M462" s="58">
        <f t="shared" si="65"/>
        <v>-4.3499999999999997E-2</v>
      </c>
      <c r="R462" s="54"/>
      <c r="S462" s="54"/>
      <c r="T462" s="54"/>
      <c r="U462" s="54"/>
      <c r="V462" s="54"/>
    </row>
    <row r="463" spans="2:22" s="51" customFormat="1" x14ac:dyDescent="0.2">
      <c r="B463" s="51" t="s">
        <v>207</v>
      </c>
      <c r="C463" s="51" t="s">
        <v>208</v>
      </c>
      <c r="D463" s="57">
        <v>60000</v>
      </c>
      <c r="E463" s="57">
        <v>56000</v>
      </c>
      <c r="F463" s="57">
        <v>316.56</v>
      </c>
      <c r="G463" s="57">
        <v>51031.71</v>
      </c>
      <c r="H463" s="57">
        <v>1390.32</v>
      </c>
      <c r="I463" s="57">
        <f t="shared" si="61"/>
        <v>52422.03</v>
      </c>
      <c r="J463" s="57">
        <f t="shared" si="62"/>
        <v>3577.9700000000012</v>
      </c>
      <c r="K463" s="58">
        <f t="shared" si="63"/>
        <v>6.3892321428571444E-2</v>
      </c>
      <c r="L463" s="58">
        <f t="shared" si="64"/>
        <v>-0.99434714285714287</v>
      </c>
      <c r="M463" s="58">
        <f t="shared" si="65"/>
        <v>-8.8719464285714297E-2</v>
      </c>
      <c r="R463" s="54"/>
      <c r="S463" s="54"/>
      <c r="T463" s="54"/>
      <c r="U463" s="54"/>
      <c r="V463" s="54"/>
    </row>
    <row r="464" spans="2:22" s="51" customFormat="1" x14ac:dyDescent="0.2">
      <c r="B464" s="51" t="s">
        <v>460</v>
      </c>
      <c r="C464" s="51" t="s">
        <v>461</v>
      </c>
      <c r="D464" s="57">
        <v>40000</v>
      </c>
      <c r="E464" s="57">
        <v>82600</v>
      </c>
      <c r="F464" s="57">
        <v>17936.98</v>
      </c>
      <c r="G464" s="57">
        <v>58507.43</v>
      </c>
      <c r="H464" s="57">
        <v>0</v>
      </c>
      <c r="I464" s="57">
        <f t="shared" si="61"/>
        <v>58507.43</v>
      </c>
      <c r="J464" s="57">
        <f t="shared" si="62"/>
        <v>24092.57</v>
      </c>
      <c r="K464" s="58">
        <f t="shared" si="63"/>
        <v>0.29167760290556899</v>
      </c>
      <c r="L464" s="58">
        <f t="shared" si="64"/>
        <v>-0.78284527845036322</v>
      </c>
      <c r="M464" s="58">
        <f t="shared" si="65"/>
        <v>-0.29167760290556899</v>
      </c>
      <c r="R464" s="54"/>
      <c r="S464" s="54"/>
      <c r="T464" s="54"/>
      <c r="U464" s="54"/>
      <c r="V464" s="54"/>
    </row>
    <row r="465" spans="1:22" s="51" customFormat="1" x14ac:dyDescent="0.2">
      <c r="B465" s="51" t="s">
        <v>209</v>
      </c>
      <c r="C465" s="51" t="s">
        <v>210</v>
      </c>
      <c r="D465" s="57">
        <v>0</v>
      </c>
      <c r="E465" s="57">
        <v>0</v>
      </c>
      <c r="F465" s="57">
        <v>0</v>
      </c>
      <c r="G465" s="57">
        <v>0</v>
      </c>
      <c r="H465" s="57">
        <v>0</v>
      </c>
      <c r="I465" s="57">
        <f t="shared" si="61"/>
        <v>0</v>
      </c>
      <c r="J465" s="57">
        <f t="shared" si="62"/>
        <v>0</v>
      </c>
      <c r="K465" s="58" t="str">
        <f t="shared" si="63"/>
        <v>NA</v>
      </c>
      <c r="L465" s="58" t="str">
        <f t="shared" si="64"/>
        <v>NA</v>
      </c>
      <c r="M465" s="58" t="str">
        <f t="shared" si="65"/>
        <v>NA</v>
      </c>
      <c r="R465" s="54"/>
      <c r="S465" s="54"/>
      <c r="T465" s="54"/>
      <c r="U465" s="54"/>
      <c r="V465" s="54"/>
    </row>
    <row r="466" spans="1:22" s="51" customFormat="1" x14ac:dyDescent="0.2">
      <c r="A466" s="64" t="s">
        <v>398</v>
      </c>
      <c r="B466" s="64"/>
      <c r="C466" s="64"/>
      <c r="D466" s="65">
        <v>2025395.28</v>
      </c>
      <c r="E466" s="65">
        <v>2640995.2800000003</v>
      </c>
      <c r="F466" s="65">
        <v>140848.89000000001</v>
      </c>
      <c r="G466" s="65">
        <v>2878584.3699999996</v>
      </c>
      <c r="H466" s="65">
        <v>207330.12</v>
      </c>
      <c r="I466" s="65">
        <f t="shared" si="61"/>
        <v>3085914.4899999998</v>
      </c>
      <c r="J466" s="65">
        <f t="shared" si="62"/>
        <v>-444919.2099999995</v>
      </c>
      <c r="K466" s="66">
        <f t="shared" si="63"/>
        <v>-0.16846649192042459</v>
      </c>
      <c r="L466" s="66">
        <f t="shared" si="64"/>
        <v>-0.94666825379559172</v>
      </c>
      <c r="M466" s="66">
        <f t="shared" si="65"/>
        <v>8.9961951768425488E-2</v>
      </c>
      <c r="R466" s="54"/>
      <c r="S466" s="54"/>
      <c r="T466" s="54"/>
      <c r="U466" s="54"/>
      <c r="V466" s="54"/>
    </row>
    <row r="467" spans="1:22" s="51" customFormat="1" x14ac:dyDescent="0.2">
      <c r="A467" s="51" t="s">
        <v>462</v>
      </c>
      <c r="B467" s="51" t="s">
        <v>157</v>
      </c>
      <c r="C467" s="51" t="s">
        <v>158</v>
      </c>
      <c r="D467" s="57">
        <v>0</v>
      </c>
      <c r="E467" s="57">
        <v>0</v>
      </c>
      <c r="F467" s="57">
        <v>0</v>
      </c>
      <c r="G467" s="57">
        <v>0</v>
      </c>
      <c r="H467" s="57">
        <v>0</v>
      </c>
      <c r="I467" s="57">
        <f t="shared" si="61"/>
        <v>0</v>
      </c>
      <c r="J467" s="57">
        <f t="shared" si="62"/>
        <v>0</v>
      </c>
      <c r="K467" s="58" t="str">
        <f t="shared" si="63"/>
        <v>NA</v>
      </c>
      <c r="L467" s="58" t="str">
        <f t="shared" si="64"/>
        <v>NA</v>
      </c>
      <c r="M467" s="58" t="str">
        <f t="shared" si="65"/>
        <v>NA</v>
      </c>
      <c r="R467" s="54"/>
      <c r="S467" s="54"/>
      <c r="T467" s="54"/>
      <c r="U467" s="54"/>
      <c r="V467" s="54"/>
    </row>
    <row r="468" spans="1:22" s="51" customFormat="1" x14ac:dyDescent="0.2">
      <c r="B468" s="51" t="s">
        <v>171</v>
      </c>
      <c r="C468" s="51" t="s">
        <v>172</v>
      </c>
      <c r="D468" s="57">
        <v>0</v>
      </c>
      <c r="E468" s="57">
        <v>0</v>
      </c>
      <c r="F468" s="57">
        <v>0</v>
      </c>
      <c r="G468" s="57">
        <v>0</v>
      </c>
      <c r="H468" s="57">
        <v>0</v>
      </c>
      <c r="I468" s="57">
        <f t="shared" si="61"/>
        <v>0</v>
      </c>
      <c r="J468" s="57">
        <f t="shared" si="62"/>
        <v>0</v>
      </c>
      <c r="K468" s="58" t="str">
        <f t="shared" si="63"/>
        <v>NA</v>
      </c>
      <c r="L468" s="58" t="str">
        <f t="shared" si="64"/>
        <v>NA</v>
      </c>
      <c r="M468" s="58" t="str">
        <f t="shared" si="65"/>
        <v>NA</v>
      </c>
      <c r="R468" s="54"/>
      <c r="S468" s="54"/>
      <c r="T468" s="54"/>
      <c r="U468" s="54"/>
      <c r="V468" s="54"/>
    </row>
    <row r="469" spans="1:22" s="51" customFormat="1" x14ac:dyDescent="0.2">
      <c r="B469" s="51" t="s">
        <v>183</v>
      </c>
      <c r="C469" s="51" t="s">
        <v>184</v>
      </c>
      <c r="D469" s="57">
        <v>0</v>
      </c>
      <c r="E469" s="57">
        <v>0</v>
      </c>
      <c r="F469" s="57">
        <v>0</v>
      </c>
      <c r="G469" s="57">
        <v>0</v>
      </c>
      <c r="H469" s="57">
        <v>0</v>
      </c>
      <c r="I469" s="57">
        <f t="shared" si="61"/>
        <v>0</v>
      </c>
      <c r="J469" s="57">
        <f t="shared" si="62"/>
        <v>0</v>
      </c>
      <c r="K469" s="58" t="str">
        <f t="shared" si="63"/>
        <v>NA</v>
      </c>
      <c r="L469" s="58" t="str">
        <f t="shared" si="64"/>
        <v>NA</v>
      </c>
      <c r="M469" s="58" t="str">
        <f t="shared" si="65"/>
        <v>NA</v>
      </c>
      <c r="R469" s="54"/>
      <c r="S469" s="54"/>
      <c r="T469" s="54"/>
      <c r="U469" s="54"/>
      <c r="V469" s="54"/>
    </row>
    <row r="470" spans="1:22" s="51" customFormat="1" x14ac:dyDescent="0.2">
      <c r="A470" s="64" t="s">
        <v>463</v>
      </c>
      <c r="B470" s="64"/>
      <c r="C470" s="64"/>
      <c r="D470" s="65">
        <v>0</v>
      </c>
      <c r="E470" s="65">
        <v>0</v>
      </c>
      <c r="F470" s="65">
        <v>0</v>
      </c>
      <c r="G470" s="65">
        <v>0</v>
      </c>
      <c r="H470" s="65">
        <v>0</v>
      </c>
      <c r="I470" s="65">
        <f t="shared" si="61"/>
        <v>0</v>
      </c>
      <c r="J470" s="65">
        <f t="shared" si="62"/>
        <v>0</v>
      </c>
      <c r="K470" s="66" t="str">
        <f t="shared" si="63"/>
        <v>NA</v>
      </c>
      <c r="L470" s="66" t="str">
        <f t="shared" si="64"/>
        <v>NA</v>
      </c>
      <c r="M470" s="66" t="str">
        <f t="shared" si="65"/>
        <v>NA</v>
      </c>
      <c r="R470" s="54"/>
      <c r="S470" s="54"/>
      <c r="T470" s="54"/>
      <c r="U470" s="54"/>
      <c r="V470" s="54"/>
    </row>
    <row r="471" spans="1:22" s="51" customFormat="1" x14ac:dyDescent="0.2">
      <c r="A471" s="51" t="s">
        <v>464</v>
      </c>
      <c r="B471" s="51" t="s">
        <v>135</v>
      </c>
      <c r="C471" s="51" t="s">
        <v>136</v>
      </c>
      <c r="D471" s="57">
        <v>0</v>
      </c>
      <c r="E471" s="57">
        <v>0</v>
      </c>
      <c r="F471" s="57">
        <v>0</v>
      </c>
      <c r="G471" s="57">
        <v>0</v>
      </c>
      <c r="H471" s="57">
        <v>0</v>
      </c>
      <c r="I471" s="57">
        <f t="shared" si="61"/>
        <v>0</v>
      </c>
      <c r="J471" s="57">
        <f t="shared" si="62"/>
        <v>0</v>
      </c>
      <c r="K471" s="58" t="str">
        <f t="shared" si="63"/>
        <v>NA</v>
      </c>
      <c r="L471" s="58" t="str">
        <f t="shared" si="64"/>
        <v>NA</v>
      </c>
      <c r="M471" s="58" t="str">
        <f t="shared" si="65"/>
        <v>NA</v>
      </c>
      <c r="R471" s="54"/>
      <c r="S471" s="54"/>
      <c r="T471" s="54"/>
      <c r="U471" s="54"/>
      <c r="V471" s="54"/>
    </row>
    <row r="472" spans="1:22" s="51" customFormat="1" x14ac:dyDescent="0.2">
      <c r="B472" s="51" t="s">
        <v>155</v>
      </c>
      <c r="C472" s="51" t="s">
        <v>156</v>
      </c>
      <c r="D472" s="57">
        <v>0</v>
      </c>
      <c r="E472" s="57">
        <v>0</v>
      </c>
      <c r="F472" s="57">
        <v>0</v>
      </c>
      <c r="G472" s="57">
        <v>0</v>
      </c>
      <c r="H472" s="57">
        <v>0</v>
      </c>
      <c r="I472" s="57">
        <f t="shared" si="61"/>
        <v>0</v>
      </c>
      <c r="J472" s="57">
        <f t="shared" si="62"/>
        <v>0</v>
      </c>
      <c r="K472" s="58" t="str">
        <f t="shared" si="63"/>
        <v>NA</v>
      </c>
      <c r="L472" s="58" t="str">
        <f t="shared" si="64"/>
        <v>NA</v>
      </c>
      <c r="M472" s="58" t="str">
        <f t="shared" si="65"/>
        <v>NA</v>
      </c>
      <c r="R472" s="54"/>
      <c r="S472" s="54"/>
      <c r="T472" s="54"/>
      <c r="U472" s="54"/>
      <c r="V472" s="54"/>
    </row>
    <row r="473" spans="1:22" s="51" customFormat="1" x14ac:dyDescent="0.2">
      <c r="B473" s="51" t="s">
        <v>157</v>
      </c>
      <c r="C473" s="51" t="s">
        <v>158</v>
      </c>
      <c r="D473" s="57">
        <v>26102643</v>
      </c>
      <c r="E473" s="57">
        <v>1000000</v>
      </c>
      <c r="F473" s="57">
        <v>96508.86</v>
      </c>
      <c r="G473" s="57">
        <v>163378.82999999999</v>
      </c>
      <c r="H473" s="57">
        <v>963044.67</v>
      </c>
      <c r="I473" s="57">
        <f t="shared" si="61"/>
        <v>1126423.5</v>
      </c>
      <c r="J473" s="57">
        <f t="shared" si="62"/>
        <v>-126423.5</v>
      </c>
      <c r="K473" s="58">
        <f t="shared" si="63"/>
        <v>-0.12642349999999999</v>
      </c>
      <c r="L473" s="58">
        <f t="shared" si="64"/>
        <v>-0.90349113999999997</v>
      </c>
      <c r="M473" s="58">
        <f t="shared" si="65"/>
        <v>-0.83662117000000003</v>
      </c>
      <c r="R473" s="54"/>
      <c r="S473" s="54"/>
      <c r="T473" s="54"/>
      <c r="U473" s="54"/>
      <c r="V473" s="54"/>
    </row>
    <row r="474" spans="1:22" s="51" customFormat="1" x14ac:dyDescent="0.2">
      <c r="B474" s="51" t="s">
        <v>312</v>
      </c>
      <c r="C474" s="51" t="s">
        <v>313</v>
      </c>
      <c r="D474" s="57">
        <v>5790672.4499999983</v>
      </c>
      <c r="E474" s="57">
        <v>3647065.6299999994</v>
      </c>
      <c r="F474" s="57">
        <v>98132.38</v>
      </c>
      <c r="G474" s="57">
        <v>1704708.24</v>
      </c>
      <c r="H474" s="57">
        <v>1155056.76</v>
      </c>
      <c r="I474" s="57">
        <f t="shared" si="61"/>
        <v>2859765</v>
      </c>
      <c r="J474" s="57">
        <f t="shared" si="62"/>
        <v>787300.62999999942</v>
      </c>
      <c r="K474" s="58">
        <f t="shared" si="63"/>
        <v>0.21587235050661799</v>
      </c>
      <c r="L474" s="58">
        <f t="shared" si="64"/>
        <v>-0.97309278473280447</v>
      </c>
      <c r="M474" s="58">
        <f t="shared" si="65"/>
        <v>-0.53258087104947438</v>
      </c>
      <c r="R474" s="54"/>
      <c r="S474" s="54"/>
      <c r="T474" s="54"/>
      <c r="U474" s="54"/>
      <c r="V474" s="54"/>
    </row>
    <row r="475" spans="1:22" s="51" customFormat="1" x14ac:dyDescent="0.2">
      <c r="B475" s="51" t="s">
        <v>201</v>
      </c>
      <c r="C475" s="51" t="s">
        <v>202</v>
      </c>
      <c r="D475" s="57">
        <v>122405459.94999997</v>
      </c>
      <c r="E475" s="57">
        <v>135234869.11000001</v>
      </c>
      <c r="F475" s="57">
        <v>3570092.2699999977</v>
      </c>
      <c r="G475" s="57">
        <v>11420194.670000007</v>
      </c>
      <c r="H475" s="57">
        <v>14177494.329999991</v>
      </c>
      <c r="I475" s="57">
        <f t="shared" si="61"/>
        <v>25597689</v>
      </c>
      <c r="J475" s="57">
        <f t="shared" si="62"/>
        <v>109637180.11000001</v>
      </c>
      <c r="K475" s="58">
        <f t="shared" si="63"/>
        <v>0.81071679834896093</v>
      </c>
      <c r="L475" s="58">
        <f t="shared" si="64"/>
        <v>-0.97360080064043186</v>
      </c>
      <c r="M475" s="58">
        <f t="shared" si="65"/>
        <v>-0.91555288406638069</v>
      </c>
      <c r="R475" s="54"/>
      <c r="S475" s="54"/>
      <c r="T475" s="54"/>
      <c r="U475" s="54"/>
      <c r="V475" s="54"/>
    </row>
    <row r="476" spans="1:22" s="51" customFormat="1" x14ac:dyDescent="0.2">
      <c r="B476" s="51" t="s">
        <v>203</v>
      </c>
      <c r="C476" s="51" t="s">
        <v>204</v>
      </c>
      <c r="D476" s="57">
        <v>4488000</v>
      </c>
      <c r="E476" s="57">
        <v>4614423.5</v>
      </c>
      <c r="F476" s="57">
        <v>0</v>
      </c>
      <c r="G476" s="57">
        <v>0</v>
      </c>
      <c r="H476" s="57">
        <v>0</v>
      </c>
      <c r="I476" s="57">
        <f t="shared" si="61"/>
        <v>0</v>
      </c>
      <c r="J476" s="57">
        <f t="shared" si="62"/>
        <v>4614423.5</v>
      </c>
      <c r="K476" s="58">
        <f t="shared" si="63"/>
        <v>1</v>
      </c>
      <c r="L476" s="58">
        <f t="shared" si="64"/>
        <v>-1</v>
      </c>
      <c r="M476" s="58">
        <f t="shared" si="65"/>
        <v>-1</v>
      </c>
      <c r="R476" s="54"/>
      <c r="S476" s="54"/>
      <c r="T476" s="54"/>
      <c r="U476" s="54"/>
      <c r="V476" s="54"/>
    </row>
    <row r="477" spans="1:22" s="51" customFormat="1" x14ac:dyDescent="0.2">
      <c r="B477" s="51" t="s">
        <v>205</v>
      </c>
      <c r="C477" s="51" t="s">
        <v>206</v>
      </c>
      <c r="D477" s="57">
        <v>0</v>
      </c>
      <c r="E477" s="57">
        <v>0</v>
      </c>
      <c r="F477" s="57">
        <v>0</v>
      </c>
      <c r="G477" s="57">
        <v>0</v>
      </c>
      <c r="H477" s="57">
        <v>0</v>
      </c>
      <c r="I477" s="57">
        <f t="shared" si="61"/>
        <v>0</v>
      </c>
      <c r="J477" s="57">
        <f t="shared" si="62"/>
        <v>0</v>
      </c>
      <c r="K477" s="58" t="str">
        <f t="shared" si="63"/>
        <v>NA</v>
      </c>
      <c r="L477" s="58" t="str">
        <f t="shared" si="64"/>
        <v>NA</v>
      </c>
      <c r="M477" s="58" t="str">
        <f t="shared" si="65"/>
        <v>NA</v>
      </c>
      <c r="R477" s="54"/>
      <c r="S477" s="54"/>
      <c r="T477" s="54"/>
      <c r="U477" s="54"/>
      <c r="V477" s="54"/>
    </row>
    <row r="478" spans="1:22" s="51" customFormat="1" x14ac:dyDescent="0.2">
      <c r="A478" s="64" t="s">
        <v>465</v>
      </c>
      <c r="B478" s="64"/>
      <c r="C478" s="64"/>
      <c r="D478" s="65">
        <v>158786775.39999998</v>
      </c>
      <c r="E478" s="65">
        <v>144496358.24000001</v>
      </c>
      <c r="F478" s="65">
        <v>3764733.5099999979</v>
      </c>
      <c r="G478" s="65">
        <v>13288281.740000008</v>
      </c>
      <c r="H478" s="65">
        <v>16295595.75999999</v>
      </c>
      <c r="I478" s="65">
        <f t="shared" si="61"/>
        <v>29583877.5</v>
      </c>
      <c r="J478" s="65">
        <f t="shared" si="62"/>
        <v>114912480.74000001</v>
      </c>
      <c r="K478" s="66">
        <f t="shared" si="63"/>
        <v>0.79526212383247119</v>
      </c>
      <c r="L478" s="66">
        <f t="shared" si="64"/>
        <v>-0.97394582426951559</v>
      </c>
      <c r="M478" s="66">
        <f t="shared" si="65"/>
        <v>-0.9080372550432797</v>
      </c>
      <c r="R478" s="54"/>
      <c r="S478" s="54"/>
      <c r="T478" s="54"/>
      <c r="U478" s="54"/>
      <c r="V478" s="54"/>
    </row>
    <row r="479" spans="1:22" s="51" customFormat="1" x14ac:dyDescent="0.2">
      <c r="A479" s="51" t="s">
        <v>399</v>
      </c>
      <c r="B479" s="51" t="s">
        <v>400</v>
      </c>
      <c r="C479" s="51" t="s">
        <v>401</v>
      </c>
      <c r="D479" s="57">
        <v>856345</v>
      </c>
      <c r="E479" s="57">
        <v>865963</v>
      </c>
      <c r="F479" s="57">
        <v>87895.78</v>
      </c>
      <c r="G479" s="57">
        <v>687582.6</v>
      </c>
      <c r="H479" s="57">
        <v>0</v>
      </c>
      <c r="I479" s="57">
        <f t="shared" si="61"/>
        <v>687582.6</v>
      </c>
      <c r="J479" s="57">
        <f t="shared" si="62"/>
        <v>178380.40000000002</v>
      </c>
      <c r="K479" s="58">
        <f t="shared" si="63"/>
        <v>0.20599078713524716</v>
      </c>
      <c r="L479" s="58">
        <f t="shared" si="64"/>
        <v>-0.89849938161330212</v>
      </c>
      <c r="M479" s="58">
        <f t="shared" si="65"/>
        <v>-0.20599078713524716</v>
      </c>
      <c r="R479" s="54"/>
      <c r="S479" s="54"/>
      <c r="T479" s="54"/>
      <c r="U479" s="54"/>
      <c r="V479" s="54"/>
    </row>
    <row r="480" spans="1:22" s="51" customFormat="1" x14ac:dyDescent="0.2">
      <c r="B480" s="51" t="s">
        <v>384</v>
      </c>
      <c r="C480" s="51" t="s">
        <v>385</v>
      </c>
      <c r="D480" s="57">
        <v>0</v>
      </c>
      <c r="E480" s="57">
        <v>0</v>
      </c>
      <c r="F480" s="57">
        <v>1677339.35</v>
      </c>
      <c r="G480" s="57">
        <v>20816032.210000001</v>
      </c>
      <c r="H480" s="57">
        <v>0</v>
      </c>
      <c r="I480" s="57">
        <f t="shared" si="61"/>
        <v>20816032.210000001</v>
      </c>
      <c r="J480" s="57">
        <f t="shared" si="62"/>
        <v>-20816032.210000001</v>
      </c>
      <c r="K480" s="58" t="str">
        <f t="shared" si="63"/>
        <v>NA</v>
      </c>
      <c r="L480" s="58" t="str">
        <f t="shared" si="64"/>
        <v>NA</v>
      </c>
      <c r="M480" s="58" t="str">
        <f t="shared" si="65"/>
        <v>NA</v>
      </c>
      <c r="R480" s="54"/>
      <c r="S480" s="54"/>
      <c r="T480" s="54"/>
      <c r="U480" s="54"/>
      <c r="V480" s="54"/>
    </row>
    <row r="481" spans="1:22" s="51" customFormat="1" x14ac:dyDescent="0.2">
      <c r="B481" s="51" t="s">
        <v>466</v>
      </c>
      <c r="C481" s="51" t="s">
        <v>467</v>
      </c>
      <c r="D481" s="57">
        <v>867000</v>
      </c>
      <c r="E481" s="57">
        <v>867000</v>
      </c>
      <c r="F481" s="57">
        <v>0</v>
      </c>
      <c r="G481" s="57">
        <v>0</v>
      </c>
      <c r="H481" s="57">
        <v>0</v>
      </c>
      <c r="I481" s="57">
        <f t="shared" si="61"/>
        <v>0</v>
      </c>
      <c r="J481" s="57">
        <f t="shared" si="62"/>
        <v>867000</v>
      </c>
      <c r="K481" s="58">
        <f t="shared" si="63"/>
        <v>1</v>
      </c>
      <c r="L481" s="58">
        <f t="shared" si="64"/>
        <v>-1</v>
      </c>
      <c r="M481" s="58">
        <f t="shared" si="65"/>
        <v>-1</v>
      </c>
      <c r="R481" s="54"/>
      <c r="S481" s="54"/>
      <c r="T481" s="54"/>
      <c r="U481" s="54"/>
      <c r="V481" s="54"/>
    </row>
    <row r="482" spans="1:22" s="51" customFormat="1" x14ac:dyDescent="0.2">
      <c r="B482" s="51" t="s">
        <v>468</v>
      </c>
      <c r="C482" s="51" t="s">
        <v>469</v>
      </c>
      <c r="D482" s="57">
        <v>11311300.01</v>
      </c>
      <c r="E482" s="57">
        <v>11311300.01</v>
      </c>
      <c r="F482" s="57">
        <v>0</v>
      </c>
      <c r="G482" s="57">
        <v>0</v>
      </c>
      <c r="H482" s="57">
        <v>0</v>
      </c>
      <c r="I482" s="57">
        <f t="shared" si="61"/>
        <v>0</v>
      </c>
      <c r="J482" s="57">
        <f t="shared" si="62"/>
        <v>11311300.01</v>
      </c>
      <c r="K482" s="58">
        <f t="shared" si="63"/>
        <v>1</v>
      </c>
      <c r="L482" s="58">
        <f t="shared" si="64"/>
        <v>-1</v>
      </c>
      <c r="M482" s="58">
        <f t="shared" si="65"/>
        <v>-1</v>
      </c>
      <c r="R482" s="54"/>
      <c r="S482" s="54"/>
      <c r="T482" s="54"/>
      <c r="U482" s="54"/>
      <c r="V482" s="54"/>
    </row>
    <row r="483" spans="1:22" s="51" customFormat="1" x14ac:dyDescent="0.2">
      <c r="B483" s="51" t="s">
        <v>470</v>
      </c>
      <c r="C483" s="51" t="s">
        <v>471</v>
      </c>
      <c r="D483" s="57">
        <v>5564000</v>
      </c>
      <c r="E483" s="57">
        <v>5564000</v>
      </c>
      <c r="F483" s="57">
        <v>0</v>
      </c>
      <c r="G483" s="57">
        <v>0</v>
      </c>
      <c r="H483" s="57">
        <v>0</v>
      </c>
      <c r="I483" s="57">
        <f t="shared" si="61"/>
        <v>0</v>
      </c>
      <c r="J483" s="57">
        <f t="shared" si="62"/>
        <v>5564000</v>
      </c>
      <c r="K483" s="58">
        <f t="shared" si="63"/>
        <v>1</v>
      </c>
      <c r="L483" s="58">
        <f t="shared" si="64"/>
        <v>-1</v>
      </c>
      <c r="M483" s="58">
        <f t="shared" si="65"/>
        <v>-1</v>
      </c>
      <c r="R483" s="54"/>
      <c r="S483" s="54"/>
      <c r="T483" s="54"/>
      <c r="U483" s="54"/>
      <c r="V483" s="54"/>
    </row>
    <row r="484" spans="1:22" s="51" customFormat="1" x14ac:dyDescent="0.2">
      <c r="B484" s="51" t="s">
        <v>472</v>
      </c>
      <c r="C484" s="51" t="s">
        <v>473</v>
      </c>
      <c r="D484" s="57">
        <v>3672000</v>
      </c>
      <c r="E484" s="57">
        <v>3672000</v>
      </c>
      <c r="F484" s="57">
        <v>0</v>
      </c>
      <c r="G484" s="57">
        <v>0</v>
      </c>
      <c r="H484" s="57">
        <v>0</v>
      </c>
      <c r="I484" s="57">
        <f t="shared" si="61"/>
        <v>0</v>
      </c>
      <c r="J484" s="57">
        <f t="shared" si="62"/>
        <v>3672000</v>
      </c>
      <c r="K484" s="58">
        <f t="shared" si="63"/>
        <v>1</v>
      </c>
      <c r="L484" s="58">
        <f t="shared" si="64"/>
        <v>-1</v>
      </c>
      <c r="M484" s="58">
        <f t="shared" si="65"/>
        <v>-1</v>
      </c>
      <c r="R484" s="54"/>
      <c r="S484" s="54"/>
      <c r="T484" s="54"/>
      <c r="U484" s="54"/>
      <c r="V484" s="54"/>
    </row>
    <row r="485" spans="1:22" s="51" customFormat="1" x14ac:dyDescent="0.2">
      <c r="B485" s="51" t="s">
        <v>474</v>
      </c>
      <c r="C485" s="51" t="s">
        <v>475</v>
      </c>
      <c r="D485" s="57">
        <v>816000</v>
      </c>
      <c r="E485" s="57">
        <v>816000</v>
      </c>
      <c r="F485" s="57">
        <v>0</v>
      </c>
      <c r="G485" s="57">
        <v>0</v>
      </c>
      <c r="H485" s="57">
        <v>0</v>
      </c>
      <c r="I485" s="57">
        <f t="shared" si="61"/>
        <v>0</v>
      </c>
      <c r="J485" s="57">
        <f t="shared" si="62"/>
        <v>816000</v>
      </c>
      <c r="K485" s="58">
        <f t="shared" si="63"/>
        <v>1</v>
      </c>
      <c r="L485" s="58">
        <f t="shared" si="64"/>
        <v>-1</v>
      </c>
      <c r="M485" s="58">
        <f t="shared" si="65"/>
        <v>-1</v>
      </c>
      <c r="R485" s="54"/>
      <c r="S485" s="54"/>
      <c r="T485" s="54"/>
      <c r="U485" s="54"/>
      <c r="V485" s="54"/>
    </row>
    <row r="486" spans="1:22" s="51" customFormat="1" x14ac:dyDescent="0.2">
      <c r="A486" s="64" t="s">
        <v>402</v>
      </c>
      <c r="B486" s="64"/>
      <c r="C486" s="64"/>
      <c r="D486" s="65">
        <v>23086645.009999998</v>
      </c>
      <c r="E486" s="65">
        <v>23096263.009999998</v>
      </c>
      <c r="F486" s="65">
        <v>1765235.1300000001</v>
      </c>
      <c r="G486" s="65">
        <v>21503614.810000002</v>
      </c>
      <c r="H486" s="65">
        <v>0</v>
      </c>
      <c r="I486" s="65">
        <f t="shared" si="61"/>
        <v>21503614.810000002</v>
      </c>
      <c r="J486" s="65">
        <f t="shared" si="62"/>
        <v>1592648.1999999955</v>
      </c>
      <c r="K486" s="66">
        <f t="shared" si="63"/>
        <v>6.8956964999507764E-2</v>
      </c>
      <c r="L486" s="66">
        <f t="shared" si="64"/>
        <v>-0.92357053046911941</v>
      </c>
      <c r="M486" s="66">
        <f t="shared" si="65"/>
        <v>-6.8956964999507764E-2</v>
      </c>
      <c r="R486" s="54"/>
      <c r="S486" s="54"/>
      <c r="T486" s="54"/>
      <c r="U486" s="54"/>
      <c r="V486" s="54"/>
    </row>
    <row r="487" spans="1:22" s="10" customFormat="1" x14ac:dyDescent="0.2">
      <c r="A487" s="23"/>
      <c r="B487" s="31"/>
      <c r="C487" s="23"/>
      <c r="D487" s="18"/>
      <c r="E487" s="18"/>
      <c r="F487" s="18"/>
      <c r="G487" s="18"/>
      <c r="H487" s="18"/>
      <c r="I487" s="18"/>
      <c r="J487" s="18"/>
      <c r="K487" s="37"/>
      <c r="L487" s="37"/>
      <c r="M487" s="3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ht="15.75" x14ac:dyDescent="0.25">
      <c r="A488" s="25" t="s">
        <v>11</v>
      </c>
      <c r="B488" s="32"/>
      <c r="C488" s="25"/>
      <c r="D488" s="6">
        <f>+D100+D149+D187+D219+D229+D262+D289+D308+D325+D353+D375+D398+D424+D441+D466+D470+D478+D486</f>
        <v>774970721.28999996</v>
      </c>
      <c r="E488" s="6">
        <f t="shared" ref="E488:J488" si="66">+E100+E149+E187+E219+E229+E262+E289+E308+E325+E353+E375+E398+E424+E441+E466+E470+E478+E486</f>
        <v>729385814.37</v>
      </c>
      <c r="F488" s="6">
        <f t="shared" si="66"/>
        <v>20815889.629999992</v>
      </c>
      <c r="G488" s="6">
        <f t="shared" si="66"/>
        <v>158533563.69999999</v>
      </c>
      <c r="H488" s="6">
        <f t="shared" si="66"/>
        <v>32106632.219999991</v>
      </c>
      <c r="I488" s="6">
        <f t="shared" si="66"/>
        <v>190640195.91999999</v>
      </c>
      <c r="J488" s="6">
        <f t="shared" si="66"/>
        <v>538745618.44999981</v>
      </c>
      <c r="K488" s="38">
        <f>IF(E488=0,"NA",J488/E488)</f>
        <v>0.73862914226723231</v>
      </c>
      <c r="L488" s="38">
        <f>IF(E488=0,"NA",(  ( F488 - (E488/$L$6)) / (E488/$L$6)))</f>
        <v>-0.97146107146602578</v>
      </c>
      <c r="M488" s="38">
        <f>IF(E488=0,"NA",(  ( G488 - ($M$6*(E488/12))) / ($M$6*(E488/12))))</f>
        <v>-0.78264786540038245</v>
      </c>
      <c r="N488" s="10"/>
    </row>
  </sheetData>
  <autoFilter ref="A7:M488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2" s="1" customFormat="1" ht="18.75" x14ac:dyDescent="0.3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2" s="1" customFormat="1" ht="15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22" s="1" customFormat="1" ht="15" x14ac:dyDescent="0.25">
      <c r="A4" s="69">
        <v>45107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22" s="1" customFormat="1" ht="15" x14ac:dyDescent="0.2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59</v>
      </c>
      <c r="B8" s="51" t="s">
        <v>60</v>
      </c>
      <c r="C8" s="51" t="s">
        <v>61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f t="shared" ref="I8:I10" si="0">SUM(G8:H8)</f>
        <v>0</v>
      </c>
      <c r="J8" s="57">
        <f t="shared" ref="J8:J10" si="1">E8-I8</f>
        <v>0</v>
      </c>
      <c r="K8" s="58" t="str">
        <f>IF(E8=0,"NA",J8/E8)</f>
        <v>NA</v>
      </c>
      <c r="L8" s="58" t="str">
        <f>IF(E8=0,"NA",(  ( F8 - (E8/$L$6)) / (E8/$L$6)))</f>
        <v>NA</v>
      </c>
      <c r="M8" s="58" t="str">
        <f>IF(E8=0,"NA",(  ( G8 - ($M$6*(E8/12))) / ($M$6*(E8/12))))</f>
        <v>NA</v>
      </c>
      <c r="R8" s="54"/>
      <c r="S8" s="54"/>
      <c r="T8" s="54"/>
      <c r="U8" s="54"/>
      <c r="V8" s="54"/>
    </row>
    <row r="9" spans="1:22" s="51" customFormat="1" x14ac:dyDescent="0.2">
      <c r="A9" s="64" t="s">
        <v>62</v>
      </c>
      <c r="B9" s="64"/>
      <c r="C9" s="64"/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f t="shared" si="0"/>
        <v>0</v>
      </c>
      <c r="J9" s="65">
        <f t="shared" si="1"/>
        <v>0</v>
      </c>
      <c r="K9" s="66" t="str">
        <f t="shared" ref="K9:K21" si="2">IF(E9=0,"NA",J9/E9)</f>
        <v>NA</v>
      </c>
      <c r="L9" s="66" t="str">
        <f t="shared" ref="L9:L10" si="3">IF(E9=0,"NA",(  ( F9 - (E9/$L$6)) / (E9/$L$6)))</f>
        <v>NA</v>
      </c>
      <c r="M9" s="66" t="str">
        <f t="shared" ref="M9:M10" si="4">IF(E9=0,"NA",(  ( G9 - ($M$6*(E9/12))) / ($M$6*(E9/12))))</f>
        <v>NA</v>
      </c>
      <c r="R9" s="54"/>
      <c r="S9" s="54"/>
      <c r="T9" s="54"/>
      <c r="U9" s="54"/>
      <c r="V9" s="54"/>
    </row>
    <row r="10" spans="1:22" s="51" customFormat="1" x14ac:dyDescent="0.2">
      <c r="A10" s="51" t="s">
        <v>85</v>
      </c>
      <c r="B10" s="51" t="s">
        <v>86</v>
      </c>
      <c r="C10" s="51" t="s">
        <v>87</v>
      </c>
      <c r="D10" s="57">
        <v>29976191</v>
      </c>
      <c r="E10" s="57">
        <v>29976191</v>
      </c>
      <c r="F10" s="57">
        <v>0</v>
      </c>
      <c r="G10" s="57">
        <v>19859400</v>
      </c>
      <c r="H10" s="57">
        <v>0</v>
      </c>
      <c r="I10" s="57">
        <f t="shared" si="0"/>
        <v>19859400</v>
      </c>
      <c r="J10" s="57">
        <f t="shared" si="1"/>
        <v>10116791</v>
      </c>
      <c r="K10" s="58">
        <f t="shared" si="2"/>
        <v>0.33749421332416785</v>
      </c>
      <c r="L10" s="58">
        <f t="shared" si="3"/>
        <v>-1</v>
      </c>
      <c r="M10" s="58">
        <f t="shared" si="4"/>
        <v>-0.33749421332416785</v>
      </c>
      <c r="R10" s="54"/>
      <c r="S10" s="54"/>
      <c r="T10" s="54"/>
      <c r="U10" s="54"/>
      <c r="V10" s="54"/>
    </row>
    <row r="11" spans="1:22" s="51" customFormat="1" x14ac:dyDescent="0.2">
      <c r="A11" s="64" t="s">
        <v>98</v>
      </c>
      <c r="B11" s="64"/>
      <c r="C11" s="64"/>
      <c r="D11" s="65">
        <v>29976191</v>
      </c>
      <c r="E11" s="65">
        <v>29976191</v>
      </c>
      <c r="F11" s="65">
        <v>0</v>
      </c>
      <c r="G11" s="65">
        <v>19859400</v>
      </c>
      <c r="H11" s="65">
        <v>0</v>
      </c>
      <c r="I11" s="65">
        <f t="shared" ref="I11" si="5">SUM(G11:H11)</f>
        <v>19859400</v>
      </c>
      <c r="J11" s="65">
        <f t="shared" ref="J11" si="6">E11-I11</f>
        <v>10116791</v>
      </c>
      <c r="K11" s="66">
        <f>IF(E11=0,"NA",J11/E11)</f>
        <v>0.33749421332416785</v>
      </c>
      <c r="L11" s="66">
        <f>IF(E11=0,"NA",(  ( F11 - (E11/$L$6)) / (E11/$L$6)))</f>
        <v>-1</v>
      </c>
      <c r="M11" s="66">
        <f>IF(E11=0,"NA",(  ( G11 - ($M$6*(E11/12))) / ($M$6*(E11/12))))</f>
        <v>-0.33749421332416785</v>
      </c>
      <c r="R11" s="54"/>
      <c r="S11" s="54"/>
      <c r="T11" s="54"/>
      <c r="U11" s="54"/>
      <c r="V11" s="54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-0.33749421332416785</v>
      </c>
    </row>
    <row r="14" spans="1:22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22" s="51" customFormat="1" x14ac:dyDescent="0.2">
      <c r="A15" s="51" t="s">
        <v>399</v>
      </c>
      <c r="B15" s="51" t="s">
        <v>400</v>
      </c>
      <c r="C15" s="51" t="s">
        <v>401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f t="shared" ref="I15:I18" si="8">SUM(G15:H15)</f>
        <v>0</v>
      </c>
      <c r="J15" s="57">
        <f t="shared" ref="J15:J18" si="9">E15-I15</f>
        <v>0</v>
      </c>
      <c r="K15" s="58" t="str">
        <f t="shared" ref="K15:K18" si="10">IF(E15=0,"NA",J15/E15)</f>
        <v>NA</v>
      </c>
      <c r="L15" s="58" t="str">
        <f t="shared" ref="L15:L18" si="11">IF(E15=0,"NA",(  ( F15 - (E15/$L$6)) / (E15/$L$6)))</f>
        <v>NA</v>
      </c>
      <c r="M15" s="58" t="str">
        <f t="shared" ref="M15:M18" si="12">IF(E15=0,"NA",(  ( G15 - ($M$6*(E15/12))) / ($M$6*(E15/12))))</f>
        <v>NA</v>
      </c>
      <c r="R15" s="54"/>
      <c r="S15" s="54"/>
      <c r="T15" s="54"/>
      <c r="U15" s="54"/>
      <c r="V15" s="54"/>
    </row>
    <row r="16" spans="1:22" s="51" customFormat="1" x14ac:dyDescent="0.2">
      <c r="A16" s="64" t="s">
        <v>402</v>
      </c>
      <c r="B16" s="64"/>
      <c r="C16" s="64"/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f t="shared" si="8"/>
        <v>0</v>
      </c>
      <c r="J16" s="65">
        <f t="shared" si="9"/>
        <v>0</v>
      </c>
      <c r="K16" s="66" t="str">
        <f t="shared" si="10"/>
        <v>NA</v>
      </c>
      <c r="L16" s="66" t="str">
        <f t="shared" si="11"/>
        <v>NA</v>
      </c>
      <c r="M16" s="66" t="str">
        <f t="shared" si="12"/>
        <v>NA</v>
      </c>
      <c r="R16" s="54"/>
      <c r="S16" s="54"/>
      <c r="T16" s="54"/>
      <c r="U16" s="54"/>
      <c r="V16" s="54"/>
    </row>
    <row r="17" spans="1:22" s="51" customFormat="1" x14ac:dyDescent="0.2">
      <c r="A17" s="51" t="s">
        <v>403</v>
      </c>
      <c r="B17" s="51" t="s">
        <v>308</v>
      </c>
      <c r="C17" s="51" t="s">
        <v>309</v>
      </c>
      <c r="D17" s="57">
        <v>2257046</v>
      </c>
      <c r="E17" s="57">
        <v>2257046</v>
      </c>
      <c r="F17" s="57">
        <v>0</v>
      </c>
      <c r="G17" s="57">
        <v>389400</v>
      </c>
      <c r="H17" s="57">
        <v>0</v>
      </c>
      <c r="I17" s="57">
        <f t="shared" si="8"/>
        <v>389400</v>
      </c>
      <c r="J17" s="57">
        <f t="shared" si="9"/>
        <v>1867646</v>
      </c>
      <c r="K17" s="58">
        <f t="shared" si="10"/>
        <v>0.82747360931057679</v>
      </c>
      <c r="L17" s="58">
        <f t="shared" si="11"/>
        <v>-1</v>
      </c>
      <c r="M17" s="58">
        <f t="shared" si="12"/>
        <v>-0.82747360931057679</v>
      </c>
      <c r="R17" s="54"/>
      <c r="S17" s="54"/>
      <c r="T17" s="54"/>
      <c r="U17" s="54"/>
      <c r="V17" s="54"/>
    </row>
    <row r="18" spans="1:22" s="51" customFormat="1" x14ac:dyDescent="0.2">
      <c r="B18" s="51" t="s">
        <v>404</v>
      </c>
      <c r="C18" s="51" t="s">
        <v>405</v>
      </c>
      <c r="D18" s="57">
        <v>27719145</v>
      </c>
      <c r="E18" s="57">
        <v>27719145</v>
      </c>
      <c r="F18" s="57">
        <v>0</v>
      </c>
      <c r="G18" s="57">
        <v>19470000</v>
      </c>
      <c r="H18" s="57">
        <v>0</v>
      </c>
      <c r="I18" s="57">
        <f t="shared" si="8"/>
        <v>19470000</v>
      </c>
      <c r="J18" s="57">
        <f t="shared" si="9"/>
        <v>8249145</v>
      </c>
      <c r="K18" s="58">
        <f t="shared" si="10"/>
        <v>0.2975973826032513</v>
      </c>
      <c r="L18" s="58">
        <f t="shared" si="11"/>
        <v>-1</v>
      </c>
      <c r="M18" s="58">
        <f t="shared" si="12"/>
        <v>-0.2975973826032513</v>
      </c>
      <c r="R18" s="54"/>
      <c r="S18" s="54"/>
      <c r="T18" s="54"/>
      <c r="U18" s="54"/>
      <c r="V18" s="54"/>
    </row>
    <row r="19" spans="1:22" s="51" customFormat="1" x14ac:dyDescent="0.2">
      <c r="A19" s="64" t="s">
        <v>406</v>
      </c>
      <c r="B19" s="64"/>
      <c r="C19" s="64"/>
      <c r="D19" s="65">
        <v>29976191</v>
      </c>
      <c r="E19" s="65">
        <v>29976191</v>
      </c>
      <c r="F19" s="65">
        <v>0</v>
      </c>
      <c r="G19" s="65">
        <v>19859400</v>
      </c>
      <c r="H19" s="65">
        <v>0</v>
      </c>
      <c r="I19" s="65">
        <f t="shared" ref="I19" si="13">SUM(G19:H19)</f>
        <v>19859400</v>
      </c>
      <c r="J19" s="65">
        <f t="shared" ref="J19" si="14">E19-I19</f>
        <v>10116791</v>
      </c>
      <c r="K19" s="66">
        <f t="shared" ref="K19" si="15">IF(E19=0,"NA",J19/E19)</f>
        <v>0.33749421332416785</v>
      </c>
      <c r="L19" s="66">
        <f t="shared" ref="L19" si="16">IF(E19=0,"NA",(  ( F19 - (E19/$L$6)) / (E19/$L$6)))</f>
        <v>-1</v>
      </c>
      <c r="M19" s="66">
        <f t="shared" ref="M19" si="17">IF(E19=0,"NA",(  ( G19 - ($M$6*(E19/12))) / ($M$6*(E19/12))))</f>
        <v>-0.33749421332416785</v>
      </c>
      <c r="R19" s="54"/>
      <c r="S19" s="54"/>
      <c r="T19" s="54"/>
      <c r="U19" s="54"/>
      <c r="V19" s="54"/>
    </row>
    <row r="20" spans="1:22" s="63" customFormat="1" x14ac:dyDescent="0.2">
      <c r="A20" s="59"/>
      <c r="B20" s="60"/>
      <c r="C20" s="59"/>
      <c r="D20" s="61"/>
      <c r="E20" s="61"/>
      <c r="F20" s="61"/>
      <c r="G20" s="61"/>
      <c r="H20" s="61"/>
      <c r="I20" s="61"/>
      <c r="J20" s="61"/>
      <c r="K20" s="62"/>
      <c r="L20" s="62"/>
      <c r="M20" s="62"/>
    </row>
    <row r="21" spans="1:22" ht="15.75" x14ac:dyDescent="0.25">
      <c r="A21" s="25" t="s">
        <v>11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-0.33749421332416785</v>
      </c>
    </row>
    <row r="23" spans="1:22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2" s="1" customFormat="1" ht="18.75" x14ac:dyDescent="0.3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22" s="1" customFormat="1" ht="15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22" s="1" customFormat="1" ht="15" x14ac:dyDescent="0.25">
      <c r="A4" s="69">
        <v>45107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22" s="1" customFormat="1" ht="15" x14ac:dyDescent="0.2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27</v>
      </c>
      <c r="B8" s="51" t="s">
        <v>514</v>
      </c>
      <c r="C8" s="51" t="s">
        <v>515</v>
      </c>
      <c r="D8" s="57">
        <v>429000000</v>
      </c>
      <c r="E8" s="57">
        <v>429000000</v>
      </c>
      <c r="F8" s="57">
        <v>13094146.23</v>
      </c>
      <c r="G8" s="57">
        <v>139692380.56999999</v>
      </c>
      <c r="H8" s="57">
        <v>0</v>
      </c>
      <c r="I8" s="57">
        <f t="shared" ref="I8" si="0">SUM(G8:H8)</f>
        <v>139692380.56999999</v>
      </c>
      <c r="J8" s="57">
        <f t="shared" ref="J8" si="1">E8-I8</f>
        <v>289307619.43000001</v>
      </c>
      <c r="K8" s="58">
        <f t="shared" ref="K8:K20" si="2">IF(E8=0,"NA",J8/E8)</f>
        <v>0.6743767352680653</v>
      </c>
      <c r="L8" s="58">
        <f t="shared" ref="L8:L20" si="3">IF(E8=0,"NA",(  ( F8 - (E8/$L$6)) / (E8/$L$6)))</f>
        <v>-0.96947751461538456</v>
      </c>
      <c r="M8" s="58">
        <f t="shared" ref="M8:M20" si="4">IF(E8=0,"NA",(  ( G8 - ($M$6*(E8/12))) / ($M$6*(E8/12))))</f>
        <v>-0.6743767352680653</v>
      </c>
      <c r="R8" s="54"/>
      <c r="S8" s="54"/>
      <c r="T8" s="54"/>
      <c r="U8" s="54"/>
      <c r="V8" s="54"/>
    </row>
    <row r="9" spans="1:22" s="51" customFormat="1" x14ac:dyDescent="0.2">
      <c r="B9" s="51" t="s">
        <v>36</v>
      </c>
      <c r="C9" s="51" t="s">
        <v>37</v>
      </c>
      <c r="D9" s="57">
        <v>-10000</v>
      </c>
      <c r="E9" s="57">
        <v>21000</v>
      </c>
      <c r="F9" s="57">
        <v>0</v>
      </c>
      <c r="G9" s="57">
        <v>10000</v>
      </c>
      <c r="H9" s="57">
        <v>0</v>
      </c>
      <c r="I9" s="57">
        <f t="shared" ref="I9:I11" si="5">SUM(G9:H9)</f>
        <v>10000</v>
      </c>
      <c r="J9" s="57">
        <f t="shared" ref="J9:J20" si="6">E9-I9</f>
        <v>11000</v>
      </c>
      <c r="K9" s="58">
        <f t="shared" si="2"/>
        <v>0.52380952380952384</v>
      </c>
      <c r="L9" s="58">
        <f t="shared" si="3"/>
        <v>-1</v>
      </c>
      <c r="M9" s="58">
        <f t="shared" si="4"/>
        <v>-0.52380952380952384</v>
      </c>
      <c r="R9" s="54"/>
      <c r="S9" s="54"/>
      <c r="T9" s="54"/>
      <c r="U9" s="54"/>
      <c r="V9" s="54"/>
    </row>
    <row r="10" spans="1:22" s="51" customFormat="1" x14ac:dyDescent="0.2">
      <c r="B10" s="51" t="s">
        <v>50</v>
      </c>
      <c r="C10" s="51" t="s">
        <v>51</v>
      </c>
      <c r="D10" s="57">
        <v>0</v>
      </c>
      <c r="E10" s="57">
        <v>0</v>
      </c>
      <c r="F10" s="57">
        <v>3318.35</v>
      </c>
      <c r="G10" s="57">
        <v>1419130.77</v>
      </c>
      <c r="H10" s="57">
        <v>0</v>
      </c>
      <c r="I10" s="57">
        <f t="shared" si="5"/>
        <v>1419130.77</v>
      </c>
      <c r="J10" s="57">
        <f t="shared" si="6"/>
        <v>-1419130.77</v>
      </c>
      <c r="K10" s="58" t="str">
        <f t="shared" si="2"/>
        <v>NA</v>
      </c>
      <c r="L10" s="58" t="str">
        <f t="shared" si="3"/>
        <v>NA</v>
      </c>
      <c r="M10" s="58" t="str">
        <f t="shared" si="4"/>
        <v>NA</v>
      </c>
      <c r="R10" s="54"/>
      <c r="S10" s="54"/>
      <c r="T10" s="54"/>
      <c r="U10" s="54"/>
      <c r="V10" s="54"/>
    </row>
    <row r="11" spans="1:22" s="51" customFormat="1" x14ac:dyDescent="0.2">
      <c r="B11" s="51" t="s">
        <v>484</v>
      </c>
      <c r="C11" s="51" t="s">
        <v>485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f t="shared" si="5"/>
        <v>0</v>
      </c>
      <c r="J11" s="57">
        <f t="shared" si="6"/>
        <v>0</v>
      </c>
      <c r="K11" s="58" t="str">
        <f t="shared" si="2"/>
        <v>NA</v>
      </c>
      <c r="L11" s="58" t="str">
        <f t="shared" si="3"/>
        <v>NA</v>
      </c>
      <c r="M11" s="58" t="str">
        <f t="shared" si="4"/>
        <v>NA</v>
      </c>
      <c r="R11" s="54"/>
      <c r="S11" s="54"/>
      <c r="T11" s="54"/>
      <c r="U11" s="54"/>
      <c r="V11" s="54"/>
    </row>
    <row r="12" spans="1:22" s="51" customFormat="1" x14ac:dyDescent="0.2">
      <c r="B12" s="51" t="s">
        <v>486</v>
      </c>
      <c r="C12" s="51" t="s">
        <v>487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f t="shared" ref="I12:I19" si="7">SUM(G12:H12)</f>
        <v>0</v>
      </c>
      <c r="J12" s="57">
        <f t="shared" si="6"/>
        <v>0</v>
      </c>
      <c r="K12" s="58" t="str">
        <f t="shared" si="2"/>
        <v>NA</v>
      </c>
      <c r="L12" s="58" t="str">
        <f t="shared" si="3"/>
        <v>NA</v>
      </c>
      <c r="M12" s="58" t="str">
        <f t="shared" si="4"/>
        <v>NA</v>
      </c>
      <c r="R12" s="54"/>
      <c r="S12" s="54"/>
      <c r="T12" s="54"/>
      <c r="U12" s="54"/>
      <c r="V12" s="54"/>
    </row>
    <row r="13" spans="1:22" s="51" customFormat="1" x14ac:dyDescent="0.2">
      <c r="A13" s="64" t="s">
        <v>58</v>
      </c>
      <c r="B13" s="64"/>
      <c r="C13" s="64"/>
      <c r="D13" s="65">
        <v>428990000</v>
      </c>
      <c r="E13" s="65">
        <v>429021000</v>
      </c>
      <c r="F13" s="65">
        <v>13097464.58</v>
      </c>
      <c r="G13" s="65">
        <v>141121511.34</v>
      </c>
      <c r="H13" s="65">
        <v>0</v>
      </c>
      <c r="I13" s="65">
        <f t="shared" si="7"/>
        <v>141121511.34</v>
      </c>
      <c r="J13" s="65">
        <f t="shared" si="6"/>
        <v>287899488.65999997</v>
      </c>
      <c r="K13" s="66">
        <f t="shared" si="2"/>
        <v>0.6710615299950351</v>
      </c>
      <c r="L13" s="66">
        <f t="shared" si="3"/>
        <v>-0.96947127394696297</v>
      </c>
      <c r="M13" s="66">
        <f t="shared" si="4"/>
        <v>-0.6710615299950351</v>
      </c>
      <c r="R13" s="54"/>
      <c r="S13" s="54"/>
      <c r="T13" s="54"/>
      <c r="U13" s="54"/>
      <c r="V13" s="54"/>
    </row>
    <row r="14" spans="1:22" s="51" customFormat="1" x14ac:dyDescent="0.2">
      <c r="A14" s="51" t="s">
        <v>59</v>
      </c>
      <c r="B14" s="51" t="s">
        <v>60</v>
      </c>
      <c r="C14" s="51" t="s">
        <v>61</v>
      </c>
      <c r="D14" s="57">
        <v>2800000</v>
      </c>
      <c r="E14" s="57">
        <v>2800000</v>
      </c>
      <c r="F14" s="57">
        <v>1940847.05</v>
      </c>
      <c r="G14" s="57">
        <v>7963057.9300000006</v>
      </c>
      <c r="H14" s="57">
        <v>0</v>
      </c>
      <c r="I14" s="57">
        <f t="shared" si="7"/>
        <v>7963057.9300000006</v>
      </c>
      <c r="J14" s="57">
        <f t="shared" si="6"/>
        <v>-5163057.9300000006</v>
      </c>
      <c r="K14" s="58">
        <f t="shared" si="2"/>
        <v>-1.843949260714286</v>
      </c>
      <c r="L14" s="58">
        <f t="shared" si="3"/>
        <v>-0.30684033928571425</v>
      </c>
      <c r="M14" s="58">
        <f t="shared" si="4"/>
        <v>1.843949260714286</v>
      </c>
      <c r="R14" s="54"/>
      <c r="S14" s="54"/>
      <c r="T14" s="54"/>
      <c r="U14" s="54"/>
      <c r="V14" s="54"/>
    </row>
    <row r="15" spans="1:22" s="51" customFormat="1" x14ac:dyDescent="0.2">
      <c r="A15" s="64" t="s">
        <v>62</v>
      </c>
      <c r="B15" s="64"/>
      <c r="C15" s="64"/>
      <c r="D15" s="65">
        <v>2800000</v>
      </c>
      <c r="E15" s="65">
        <v>2800000</v>
      </c>
      <c r="F15" s="65">
        <v>1940847.05</v>
      </c>
      <c r="G15" s="65">
        <v>7963057.9300000006</v>
      </c>
      <c r="H15" s="65">
        <v>0</v>
      </c>
      <c r="I15" s="65">
        <f t="shared" si="7"/>
        <v>7963057.9300000006</v>
      </c>
      <c r="J15" s="65">
        <f t="shared" si="6"/>
        <v>-5163057.9300000006</v>
      </c>
      <c r="K15" s="66">
        <f t="shared" si="2"/>
        <v>-1.843949260714286</v>
      </c>
      <c r="L15" s="66">
        <f t="shared" si="3"/>
        <v>-0.30684033928571425</v>
      </c>
      <c r="M15" s="66">
        <f t="shared" si="4"/>
        <v>1.843949260714286</v>
      </c>
      <c r="R15" s="54"/>
      <c r="S15" s="54"/>
      <c r="T15" s="54"/>
      <c r="U15" s="54"/>
      <c r="V15" s="54"/>
    </row>
    <row r="16" spans="1:22" s="51" customFormat="1" x14ac:dyDescent="0.2">
      <c r="A16" s="51" t="s">
        <v>63</v>
      </c>
      <c r="B16" s="51" t="s">
        <v>516</v>
      </c>
      <c r="C16" s="51" t="s">
        <v>517</v>
      </c>
      <c r="D16" s="57">
        <v>0</v>
      </c>
      <c r="E16" s="57">
        <v>0</v>
      </c>
      <c r="F16" s="57">
        <v>55040.800000000003</v>
      </c>
      <c r="G16" s="57">
        <v>599851.4</v>
      </c>
      <c r="H16" s="57">
        <v>0</v>
      </c>
      <c r="I16" s="57">
        <f t="shared" si="7"/>
        <v>599851.4</v>
      </c>
      <c r="J16" s="57">
        <f t="shared" si="6"/>
        <v>-599851.4</v>
      </c>
      <c r="K16" s="58" t="str">
        <f t="shared" si="2"/>
        <v>NA</v>
      </c>
      <c r="L16" s="58" t="str">
        <f t="shared" si="3"/>
        <v>NA</v>
      </c>
      <c r="M16" s="58" t="str">
        <f t="shared" si="4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74</v>
      </c>
      <c r="C17" s="51" t="s">
        <v>75</v>
      </c>
      <c r="D17" s="57"/>
      <c r="E17" s="57"/>
      <c r="F17" s="57">
        <v>0</v>
      </c>
      <c r="G17" s="57">
        <v>0</v>
      </c>
      <c r="H17" s="57">
        <v>0</v>
      </c>
      <c r="I17" s="57">
        <f t="shared" si="7"/>
        <v>0</v>
      </c>
      <c r="J17" s="57">
        <f t="shared" si="6"/>
        <v>0</v>
      </c>
      <c r="K17" s="58" t="str">
        <f t="shared" si="2"/>
        <v>NA</v>
      </c>
      <c r="L17" s="58" t="str">
        <f t="shared" si="3"/>
        <v>NA</v>
      </c>
      <c r="M17" s="58" t="str">
        <f t="shared" si="4"/>
        <v>NA</v>
      </c>
      <c r="R17" s="54"/>
      <c r="S17" s="54"/>
      <c r="T17" s="54"/>
      <c r="U17" s="54"/>
      <c r="V17" s="54"/>
    </row>
    <row r="18" spans="1:22" s="51" customFormat="1" x14ac:dyDescent="0.2">
      <c r="A18" s="64" t="s">
        <v>84</v>
      </c>
      <c r="B18" s="64"/>
      <c r="C18" s="64"/>
      <c r="D18" s="65">
        <v>0</v>
      </c>
      <c r="E18" s="65">
        <v>0</v>
      </c>
      <c r="F18" s="65">
        <v>55040.800000000003</v>
      </c>
      <c r="G18" s="65">
        <v>599851.4</v>
      </c>
      <c r="H18" s="65">
        <v>0</v>
      </c>
      <c r="I18" s="65">
        <f t="shared" si="7"/>
        <v>599851.4</v>
      </c>
      <c r="J18" s="65">
        <f t="shared" si="6"/>
        <v>-599851.4</v>
      </c>
      <c r="K18" s="66" t="str">
        <f t="shared" si="2"/>
        <v>NA</v>
      </c>
      <c r="L18" s="66" t="str">
        <f t="shared" si="3"/>
        <v>NA</v>
      </c>
      <c r="M18" s="66" t="str">
        <f t="shared" si="4"/>
        <v>NA</v>
      </c>
      <c r="R18" s="54"/>
      <c r="S18" s="54"/>
      <c r="T18" s="54"/>
      <c r="U18" s="54"/>
      <c r="V18" s="54"/>
    </row>
    <row r="19" spans="1:22" s="51" customFormat="1" x14ac:dyDescent="0.2">
      <c r="A19" s="51" t="s">
        <v>85</v>
      </c>
      <c r="B19" s="51" t="s">
        <v>86</v>
      </c>
      <c r="C19" s="51" t="s">
        <v>87</v>
      </c>
      <c r="D19" s="57">
        <v>0</v>
      </c>
      <c r="E19" s="57">
        <v>0</v>
      </c>
      <c r="F19" s="57">
        <v>9618296.5299999993</v>
      </c>
      <c r="G19" s="57">
        <v>9618296.5299999993</v>
      </c>
      <c r="H19" s="57">
        <v>0</v>
      </c>
      <c r="I19" s="57">
        <f t="shared" si="7"/>
        <v>9618296.5299999993</v>
      </c>
      <c r="J19" s="57">
        <f t="shared" si="6"/>
        <v>-9618296.5299999993</v>
      </c>
      <c r="K19" s="58" t="str">
        <f t="shared" si="2"/>
        <v>NA</v>
      </c>
      <c r="L19" s="58" t="str">
        <f t="shared" si="3"/>
        <v>NA</v>
      </c>
      <c r="M19" s="58" t="str">
        <f t="shared" si="4"/>
        <v>NA</v>
      </c>
      <c r="R19" s="54"/>
      <c r="S19" s="54"/>
      <c r="T19" s="54"/>
      <c r="U19" s="54"/>
      <c r="V19" s="54"/>
    </row>
    <row r="20" spans="1:22" s="51" customFormat="1" x14ac:dyDescent="0.2">
      <c r="B20" s="51" t="s">
        <v>518</v>
      </c>
      <c r="C20" s="51" t="s">
        <v>519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f t="shared" ref="I20" si="8">SUM(G20:H20)</f>
        <v>0</v>
      </c>
      <c r="J20" s="57">
        <f t="shared" si="6"/>
        <v>0</v>
      </c>
      <c r="K20" s="58" t="str">
        <f t="shared" si="2"/>
        <v>NA</v>
      </c>
      <c r="L20" s="58" t="str">
        <f t="shared" si="3"/>
        <v>NA</v>
      </c>
      <c r="M20" s="58" t="str">
        <f t="shared" si="4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520</v>
      </c>
      <c r="C21" s="51" t="s">
        <v>521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f t="shared" ref="I21" si="9">SUM(G21:H21)</f>
        <v>0</v>
      </c>
      <c r="J21" s="57">
        <f t="shared" ref="J21:J23" si="10">E21-I21</f>
        <v>0</v>
      </c>
      <c r="K21" s="58" t="str">
        <f t="shared" ref="K21:K23" si="11">IF(E21=0,"NA",J21/E21)</f>
        <v>NA</v>
      </c>
      <c r="L21" s="58" t="str">
        <f t="shared" ref="L21:L23" si="12">IF(E21=0,"NA",(  ( F21 - (E21/$L$6)) / (E21/$L$6)))</f>
        <v>NA</v>
      </c>
      <c r="M21" s="58" t="str">
        <f t="shared" ref="M21:M23" si="13">IF(E21=0,"NA",(  ( G21 - ($M$6*(E21/12))) / ($M$6*(E21/12))))</f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92</v>
      </c>
      <c r="C22" s="51" t="s">
        <v>93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f t="shared" ref="I22:I23" si="14">SUM(G22:H22)</f>
        <v>0</v>
      </c>
      <c r="J22" s="57">
        <f t="shared" si="10"/>
        <v>0</v>
      </c>
      <c r="K22" s="58" t="str">
        <f t="shared" si="11"/>
        <v>NA</v>
      </c>
      <c r="L22" s="58" t="str">
        <f t="shared" si="12"/>
        <v>NA</v>
      </c>
      <c r="M22" s="58" t="str">
        <f t="shared" si="13"/>
        <v>NA</v>
      </c>
      <c r="R22" s="54"/>
      <c r="S22" s="54"/>
      <c r="T22" s="54"/>
      <c r="U22" s="54"/>
      <c r="V22" s="54"/>
    </row>
    <row r="23" spans="1:22" s="51" customFormat="1" x14ac:dyDescent="0.2">
      <c r="B23" s="51" t="s">
        <v>94</v>
      </c>
      <c r="C23" s="51" t="s">
        <v>95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f t="shared" si="14"/>
        <v>0</v>
      </c>
      <c r="J23" s="57">
        <f t="shared" si="10"/>
        <v>0</v>
      </c>
      <c r="K23" s="58" t="str">
        <f t="shared" si="11"/>
        <v>NA</v>
      </c>
      <c r="L23" s="58" t="str">
        <f t="shared" si="12"/>
        <v>NA</v>
      </c>
      <c r="M23" s="58" t="str">
        <f t="shared" si="13"/>
        <v>NA</v>
      </c>
      <c r="R23" s="54"/>
      <c r="S23" s="54"/>
      <c r="T23" s="54"/>
      <c r="U23" s="54"/>
      <c r="V23" s="54"/>
    </row>
    <row r="24" spans="1:22" s="51" customFormat="1" x14ac:dyDescent="0.2">
      <c r="A24" s="64" t="s">
        <v>98</v>
      </c>
      <c r="B24" s="64"/>
      <c r="C24" s="64"/>
      <c r="D24" s="65">
        <v>0</v>
      </c>
      <c r="E24" s="65">
        <v>0</v>
      </c>
      <c r="F24" s="65">
        <v>9618296.5299999993</v>
      </c>
      <c r="G24" s="65">
        <v>9618296.5299999993</v>
      </c>
      <c r="H24" s="65">
        <v>0</v>
      </c>
      <c r="I24" s="65">
        <f t="shared" ref="I24" si="15">SUM(G24:H24)</f>
        <v>9618296.5299999993</v>
      </c>
      <c r="J24" s="65">
        <f t="shared" ref="J24" si="16">E24-I24</f>
        <v>-9618296.5299999993</v>
      </c>
      <c r="K24" s="66" t="str">
        <f t="shared" ref="K24" si="17">IF(E24=0,"NA",J24/E24)</f>
        <v>NA</v>
      </c>
      <c r="L24" s="66" t="str">
        <f t="shared" ref="L24" si="18">IF(E24=0,"NA",(  ( F24 - (E24/$L$6)) / (E24/$L$6)))</f>
        <v>NA</v>
      </c>
      <c r="M24" s="66" t="str">
        <f t="shared" ref="M24" si="19">IF(E24=0,"NA",(  ( G24 - ($M$6*(E24/12))) / ($M$6*(E24/12))))</f>
        <v>NA</v>
      </c>
      <c r="R24" s="54"/>
      <c r="S24" s="54"/>
      <c r="T24" s="54"/>
      <c r="U24" s="54"/>
      <c r="V24" s="54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431790000</v>
      </c>
      <c r="E26" s="6">
        <f t="shared" ref="E26:J26" si="20">+E13+E15+E18+E24</f>
        <v>431821000</v>
      </c>
      <c r="F26" s="6">
        <f t="shared" si="20"/>
        <v>24711648.960000001</v>
      </c>
      <c r="G26" s="6">
        <f t="shared" si="20"/>
        <v>159302717.20000002</v>
      </c>
      <c r="H26" s="6">
        <f t="shared" si="20"/>
        <v>0</v>
      </c>
      <c r="I26" s="6">
        <f t="shared" si="20"/>
        <v>159302717.20000002</v>
      </c>
      <c r="J26" s="6">
        <f t="shared" si="20"/>
        <v>272518282.80000001</v>
      </c>
      <c r="K26" s="38">
        <f t="shared" ref="K26" si="21">IF(E26=0,"NA",J26/E26)</f>
        <v>0.63109085199654491</v>
      </c>
      <c r="L26" s="38">
        <f t="shared" ref="L26" si="22">IF(E26=0,"NA",(  ( F26 - (E26/$L$6)) / (E26/$L$6)))</f>
        <v>-0.94277339693993578</v>
      </c>
      <c r="M26" s="38">
        <f t="shared" ref="M26" si="23">IF(E26=0,"NA",(  ( G26 - ($M$6*(E26/12))) / ($M$6*(E26/12))))</f>
        <v>-0.6310908519965448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99</v>
      </c>
      <c r="B28" s="51" t="s">
        <v>100</v>
      </c>
      <c r="C28" s="51" t="s">
        <v>101</v>
      </c>
      <c r="D28" s="57"/>
      <c r="E28" s="57"/>
      <c r="F28" s="57">
        <v>0</v>
      </c>
      <c r="G28" s="57">
        <v>0</v>
      </c>
      <c r="H28" s="57">
        <v>0</v>
      </c>
      <c r="I28" s="57">
        <f t="shared" ref="I28:I47" si="24">SUM(G28:H28)</f>
        <v>0</v>
      </c>
      <c r="J28" s="57">
        <f t="shared" ref="J28:J47" si="25">E28-I28</f>
        <v>0</v>
      </c>
      <c r="K28" s="58" t="str">
        <f t="shared" ref="K28:K47" si="26">IF(E28=0,"NA",J28/E28)</f>
        <v>NA</v>
      </c>
      <c r="L28" s="58" t="str">
        <f t="shared" ref="L28:L47" si="27">IF(E28=0,"NA",(  ( F28 - (E28/$L$6)) / (E28/$L$6)))</f>
        <v>NA</v>
      </c>
      <c r="M28" s="58" t="str">
        <f t="shared" ref="M28:M47" si="28">IF(E28=0,"NA",(  ( G28 - ($M$6*(E28/12))) / ($M$6*(E28/12))))</f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155</v>
      </c>
      <c r="C29" s="51" t="s">
        <v>156</v>
      </c>
      <c r="D29" s="57"/>
      <c r="E29" s="57"/>
      <c r="F29" s="57">
        <v>0</v>
      </c>
      <c r="G29" s="57">
        <v>0</v>
      </c>
      <c r="H29" s="57">
        <v>0</v>
      </c>
      <c r="I29" s="57">
        <f t="shared" ref="I29:I32" si="29">SUM(G29:H29)</f>
        <v>0</v>
      </c>
      <c r="J29" s="57">
        <f t="shared" ref="J29:J46" si="30">E29-I29</f>
        <v>0</v>
      </c>
      <c r="K29" s="58" t="str">
        <f t="shared" ref="K29:K46" si="31">IF(E29=0,"NA",J29/E29)</f>
        <v>NA</v>
      </c>
      <c r="L29" s="58" t="str">
        <f t="shared" ref="L29:L46" si="32">IF(E29=0,"NA",(  ( F29 - (E29/$L$6)) / (E29/$L$6)))</f>
        <v>NA</v>
      </c>
      <c r="M29" s="58" t="str">
        <f t="shared" ref="M29:M46" si="33">IF(E29=0,"NA",(  ( G29 - ($M$6*(E29/12))) / ($M$6*(E29/12))))</f>
        <v>NA</v>
      </c>
      <c r="R29" s="54"/>
      <c r="S29" s="54"/>
      <c r="T29" s="54"/>
      <c r="U29" s="54"/>
      <c r="V29" s="54"/>
    </row>
    <row r="30" spans="1:22" s="51" customFormat="1" x14ac:dyDescent="0.2">
      <c r="B30" s="51" t="s">
        <v>157</v>
      </c>
      <c r="C30" s="51" t="s">
        <v>158</v>
      </c>
      <c r="D30" s="57">
        <v>5000</v>
      </c>
      <c r="E30" s="57">
        <v>5000</v>
      </c>
      <c r="F30" s="57">
        <v>0</v>
      </c>
      <c r="G30" s="57">
        <v>0</v>
      </c>
      <c r="H30" s="57">
        <v>0</v>
      </c>
      <c r="I30" s="57">
        <f t="shared" si="29"/>
        <v>0</v>
      </c>
      <c r="J30" s="57">
        <f t="shared" si="30"/>
        <v>5000</v>
      </c>
      <c r="K30" s="58">
        <f t="shared" si="31"/>
        <v>1</v>
      </c>
      <c r="L30" s="58">
        <f t="shared" si="32"/>
        <v>-1</v>
      </c>
      <c r="M30" s="58">
        <f t="shared" si="33"/>
        <v>-1</v>
      </c>
      <c r="R30" s="54"/>
      <c r="S30" s="54"/>
      <c r="T30" s="54"/>
      <c r="U30" s="54"/>
      <c r="V30" s="54"/>
    </row>
    <row r="31" spans="1:22" s="51" customFormat="1" x14ac:dyDescent="0.2">
      <c r="B31" s="51" t="s">
        <v>183</v>
      </c>
      <c r="C31" s="51" t="s">
        <v>184</v>
      </c>
      <c r="D31" s="57">
        <v>0</v>
      </c>
      <c r="E31" s="57">
        <v>500</v>
      </c>
      <c r="F31" s="57">
        <v>0</v>
      </c>
      <c r="G31" s="57">
        <v>0</v>
      </c>
      <c r="H31" s="57">
        <v>0</v>
      </c>
      <c r="I31" s="57">
        <f t="shared" si="29"/>
        <v>0</v>
      </c>
      <c r="J31" s="57">
        <f t="shared" si="30"/>
        <v>500</v>
      </c>
      <c r="K31" s="58">
        <f t="shared" si="31"/>
        <v>1</v>
      </c>
      <c r="L31" s="58">
        <f t="shared" si="32"/>
        <v>-1</v>
      </c>
      <c r="M31" s="58">
        <f t="shared" si="33"/>
        <v>-1</v>
      </c>
      <c r="R31" s="54"/>
      <c r="S31" s="54"/>
      <c r="T31" s="54"/>
      <c r="U31" s="54"/>
      <c r="V31" s="54"/>
    </row>
    <row r="32" spans="1:22" s="51" customFormat="1" x14ac:dyDescent="0.2">
      <c r="B32" s="51" t="s">
        <v>187</v>
      </c>
      <c r="C32" s="51" t="s">
        <v>188</v>
      </c>
      <c r="D32" s="57"/>
      <c r="E32" s="57"/>
      <c r="F32" s="57">
        <v>0</v>
      </c>
      <c r="G32" s="57">
        <v>0</v>
      </c>
      <c r="H32" s="57">
        <v>0</v>
      </c>
      <c r="I32" s="57">
        <f t="shared" si="29"/>
        <v>0</v>
      </c>
      <c r="J32" s="57">
        <f t="shared" si="30"/>
        <v>0</v>
      </c>
      <c r="K32" s="58" t="str">
        <f t="shared" si="31"/>
        <v>NA</v>
      </c>
      <c r="L32" s="58" t="str">
        <f t="shared" si="32"/>
        <v>NA</v>
      </c>
      <c r="M32" s="58" t="str">
        <f t="shared" si="33"/>
        <v>NA</v>
      </c>
      <c r="R32" s="54"/>
      <c r="S32" s="54"/>
      <c r="T32" s="54"/>
      <c r="U32" s="54"/>
      <c r="V32" s="54"/>
    </row>
    <row r="33" spans="1:22" s="51" customFormat="1" x14ac:dyDescent="0.2">
      <c r="B33" s="51" t="s">
        <v>189</v>
      </c>
      <c r="C33" s="51" t="s">
        <v>190</v>
      </c>
      <c r="D33" s="57">
        <v>0</v>
      </c>
      <c r="E33" s="57">
        <v>-960000</v>
      </c>
      <c r="F33" s="57">
        <v>80853.009999999995</v>
      </c>
      <c r="G33" s="57">
        <v>1670636.82</v>
      </c>
      <c r="H33" s="57">
        <v>1282926.8799999999</v>
      </c>
      <c r="I33" s="57">
        <f t="shared" ref="I33:I41" si="34">SUM(G33:H33)</f>
        <v>2953563.7</v>
      </c>
      <c r="J33" s="57">
        <f t="shared" ref="J33:J41" si="35">E33-I33</f>
        <v>-3913563.7</v>
      </c>
      <c r="K33" s="58">
        <f t="shared" ref="K33:K41" si="36">IF(E33=0,"NA",J33/E33)</f>
        <v>4.0766288541666666</v>
      </c>
      <c r="L33" s="58">
        <f t="shared" ref="L33:L41" si="37">IF(E33=0,"NA",(  ( F33 - (E33/$L$6)) / (E33/$L$6)))</f>
        <v>-1.0842218854166668</v>
      </c>
      <c r="M33" s="58">
        <f t="shared" ref="M33:M41" si="38">IF(E33=0,"NA",(  ( G33 - ($M$6*(E33/12))) / ($M$6*(E33/12))))</f>
        <v>-2.7402466875000004</v>
      </c>
      <c r="R33" s="54"/>
      <c r="S33" s="54"/>
      <c r="T33" s="54"/>
      <c r="U33" s="54"/>
      <c r="V33" s="54"/>
    </row>
    <row r="34" spans="1:22" s="51" customFormat="1" x14ac:dyDescent="0.2">
      <c r="B34" s="51" t="s">
        <v>191</v>
      </c>
      <c r="C34" s="51" t="s">
        <v>192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f t="shared" si="34"/>
        <v>0</v>
      </c>
      <c r="J34" s="57">
        <f t="shared" si="35"/>
        <v>0</v>
      </c>
      <c r="K34" s="58" t="str">
        <f t="shared" si="36"/>
        <v>NA</v>
      </c>
      <c r="L34" s="58" t="str">
        <f t="shared" si="37"/>
        <v>NA</v>
      </c>
      <c r="M34" s="58" t="str">
        <f t="shared" si="38"/>
        <v>NA</v>
      </c>
      <c r="R34" s="54"/>
      <c r="S34" s="54"/>
      <c r="T34" s="54"/>
      <c r="U34" s="54"/>
      <c r="V34" s="54"/>
    </row>
    <row r="35" spans="1:22" s="51" customFormat="1" x14ac:dyDescent="0.2">
      <c r="B35" s="51" t="s">
        <v>203</v>
      </c>
      <c r="C35" s="51" t="s">
        <v>204</v>
      </c>
      <c r="D35" s="57">
        <v>0</v>
      </c>
      <c r="E35" s="57">
        <v>960000</v>
      </c>
      <c r="F35" s="57">
        <v>13695</v>
      </c>
      <c r="G35" s="57">
        <v>383281.75</v>
      </c>
      <c r="H35" s="57">
        <v>517501.77</v>
      </c>
      <c r="I35" s="57">
        <f t="shared" si="34"/>
        <v>900783.52</v>
      </c>
      <c r="J35" s="57">
        <f t="shared" si="35"/>
        <v>59216.479999999981</v>
      </c>
      <c r="K35" s="58">
        <f t="shared" si="36"/>
        <v>6.1683833333333313E-2</v>
      </c>
      <c r="L35" s="58">
        <f t="shared" si="37"/>
        <v>-0.98573437500000005</v>
      </c>
      <c r="M35" s="58">
        <f t="shared" si="38"/>
        <v>-0.60074817708333328</v>
      </c>
      <c r="R35" s="54"/>
      <c r="S35" s="54"/>
      <c r="T35" s="54"/>
      <c r="U35" s="54"/>
      <c r="V35" s="54"/>
    </row>
    <row r="36" spans="1:22" s="51" customFormat="1" x14ac:dyDescent="0.2">
      <c r="B36" s="51" t="s">
        <v>205</v>
      </c>
      <c r="C36" s="51" t="s">
        <v>206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f t="shared" si="34"/>
        <v>0</v>
      </c>
      <c r="J36" s="57">
        <f t="shared" si="35"/>
        <v>0</v>
      </c>
      <c r="K36" s="58" t="str">
        <f t="shared" si="36"/>
        <v>NA</v>
      </c>
      <c r="L36" s="58" t="str">
        <f t="shared" si="37"/>
        <v>NA</v>
      </c>
      <c r="M36" s="58" t="str">
        <f t="shared" si="38"/>
        <v>NA</v>
      </c>
      <c r="R36" s="54"/>
      <c r="S36" s="54"/>
      <c r="T36" s="54"/>
      <c r="U36" s="54"/>
      <c r="V36" s="54"/>
    </row>
    <row r="37" spans="1:22" s="51" customFormat="1" x14ac:dyDescent="0.2">
      <c r="A37" s="64" t="s">
        <v>211</v>
      </c>
      <c r="B37" s="64"/>
      <c r="C37" s="64"/>
      <c r="D37" s="65">
        <v>5000</v>
      </c>
      <c r="E37" s="65">
        <v>5500</v>
      </c>
      <c r="F37" s="65">
        <v>94548.01</v>
      </c>
      <c r="G37" s="65">
        <v>2053918.57</v>
      </c>
      <c r="H37" s="65">
        <v>1800428.65</v>
      </c>
      <c r="I37" s="65">
        <f t="shared" si="34"/>
        <v>3854347.2199999997</v>
      </c>
      <c r="J37" s="65">
        <f t="shared" si="35"/>
        <v>-3848847.2199999997</v>
      </c>
      <c r="K37" s="66">
        <f t="shared" si="36"/>
        <v>-699.79040363636364</v>
      </c>
      <c r="L37" s="66">
        <f t="shared" si="37"/>
        <v>16.190547272727272</v>
      </c>
      <c r="M37" s="66">
        <f t="shared" si="38"/>
        <v>372.43974000000003</v>
      </c>
      <c r="R37" s="54"/>
      <c r="S37" s="54"/>
      <c r="T37" s="54"/>
      <c r="U37" s="54"/>
      <c r="V37" s="54"/>
    </row>
    <row r="38" spans="1:22" s="51" customFormat="1" x14ac:dyDescent="0.2">
      <c r="A38" s="51" t="s">
        <v>212</v>
      </c>
      <c r="B38" s="51" t="s">
        <v>135</v>
      </c>
      <c r="C38" s="51" t="s">
        <v>136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f t="shared" si="34"/>
        <v>0</v>
      </c>
      <c r="J38" s="57">
        <f t="shared" si="35"/>
        <v>0</v>
      </c>
      <c r="K38" s="58" t="str">
        <f t="shared" si="36"/>
        <v>NA</v>
      </c>
      <c r="L38" s="58" t="str">
        <f t="shared" si="37"/>
        <v>NA</v>
      </c>
      <c r="M38" s="58" t="str">
        <f t="shared" si="38"/>
        <v>NA</v>
      </c>
      <c r="R38" s="54"/>
      <c r="S38" s="54"/>
      <c r="T38" s="54"/>
      <c r="U38" s="54"/>
      <c r="V38" s="54"/>
    </row>
    <row r="39" spans="1:22" s="51" customFormat="1" x14ac:dyDescent="0.2">
      <c r="B39" s="51" t="s">
        <v>155</v>
      </c>
      <c r="C39" s="51" t="s">
        <v>156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f t="shared" si="34"/>
        <v>0</v>
      </c>
      <c r="J39" s="57">
        <f t="shared" si="35"/>
        <v>0</v>
      </c>
      <c r="K39" s="58" t="str">
        <f t="shared" si="36"/>
        <v>NA</v>
      </c>
      <c r="L39" s="58" t="str">
        <f t="shared" si="37"/>
        <v>NA</v>
      </c>
      <c r="M39" s="58" t="str">
        <f t="shared" si="38"/>
        <v>NA</v>
      </c>
      <c r="R39" s="54"/>
      <c r="S39" s="54"/>
      <c r="T39" s="54"/>
      <c r="U39" s="54"/>
      <c r="V39" s="54"/>
    </row>
    <row r="40" spans="1:22" s="51" customFormat="1" x14ac:dyDescent="0.2">
      <c r="B40" s="51" t="s">
        <v>157</v>
      </c>
      <c r="C40" s="51" t="s">
        <v>158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f t="shared" si="34"/>
        <v>0</v>
      </c>
      <c r="J40" s="57">
        <f t="shared" si="35"/>
        <v>0</v>
      </c>
      <c r="K40" s="58" t="str">
        <f t="shared" si="36"/>
        <v>NA</v>
      </c>
      <c r="L40" s="58" t="str">
        <f t="shared" si="37"/>
        <v>NA</v>
      </c>
      <c r="M40" s="58" t="str">
        <f t="shared" si="38"/>
        <v>NA</v>
      </c>
      <c r="R40" s="54"/>
      <c r="S40" s="54"/>
      <c r="T40" s="54"/>
      <c r="U40" s="54"/>
      <c r="V40" s="54"/>
    </row>
    <row r="41" spans="1:22" s="51" customFormat="1" x14ac:dyDescent="0.2">
      <c r="B41" s="51" t="s">
        <v>173</v>
      </c>
      <c r="C41" s="51" t="s">
        <v>174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f t="shared" si="34"/>
        <v>0</v>
      </c>
      <c r="J41" s="57">
        <f t="shared" si="35"/>
        <v>0</v>
      </c>
      <c r="K41" s="58" t="str">
        <f t="shared" si="36"/>
        <v>NA</v>
      </c>
      <c r="L41" s="58" t="str">
        <f t="shared" si="37"/>
        <v>NA</v>
      </c>
      <c r="M41" s="58" t="str">
        <f t="shared" si="38"/>
        <v>NA</v>
      </c>
      <c r="R41" s="54"/>
      <c r="S41" s="54"/>
      <c r="T41" s="54"/>
      <c r="U41" s="54"/>
      <c r="V41" s="54"/>
    </row>
    <row r="42" spans="1:22" s="51" customFormat="1" x14ac:dyDescent="0.2">
      <c r="B42" s="51" t="s">
        <v>183</v>
      </c>
      <c r="C42" s="51" t="s">
        <v>184</v>
      </c>
      <c r="D42" s="57">
        <v>0</v>
      </c>
      <c r="E42" s="57">
        <v>0</v>
      </c>
      <c r="F42" s="57">
        <v>0</v>
      </c>
      <c r="G42" s="57">
        <v>2110.46</v>
      </c>
      <c r="H42" s="57">
        <v>0</v>
      </c>
      <c r="I42" s="57">
        <f t="shared" ref="I42:I46" si="39">SUM(G42:H42)</f>
        <v>2110.46</v>
      </c>
      <c r="J42" s="57">
        <f t="shared" si="30"/>
        <v>-2110.46</v>
      </c>
      <c r="K42" s="58" t="str">
        <f t="shared" si="31"/>
        <v>NA</v>
      </c>
      <c r="L42" s="58" t="str">
        <f t="shared" si="32"/>
        <v>NA</v>
      </c>
      <c r="M42" s="58" t="str">
        <f t="shared" si="33"/>
        <v>NA</v>
      </c>
      <c r="R42" s="54"/>
      <c r="S42" s="54"/>
      <c r="T42" s="54"/>
      <c r="U42" s="54"/>
      <c r="V42" s="54"/>
    </row>
    <row r="43" spans="1:22" s="51" customFormat="1" x14ac:dyDescent="0.2">
      <c r="B43" s="51" t="s">
        <v>197</v>
      </c>
      <c r="C43" s="51" t="s">
        <v>198</v>
      </c>
      <c r="D43" s="57">
        <v>0</v>
      </c>
      <c r="E43" s="57">
        <v>500</v>
      </c>
      <c r="F43" s="57">
        <v>0</v>
      </c>
      <c r="G43" s="57">
        <v>0</v>
      </c>
      <c r="H43" s="57">
        <v>0</v>
      </c>
      <c r="I43" s="57">
        <f t="shared" si="39"/>
        <v>0</v>
      </c>
      <c r="J43" s="57">
        <f t="shared" si="30"/>
        <v>500</v>
      </c>
      <c r="K43" s="58">
        <f t="shared" si="31"/>
        <v>1</v>
      </c>
      <c r="L43" s="58">
        <f t="shared" si="32"/>
        <v>-1</v>
      </c>
      <c r="M43" s="58">
        <f t="shared" si="33"/>
        <v>-1</v>
      </c>
      <c r="R43" s="54"/>
      <c r="S43" s="54"/>
      <c r="T43" s="54"/>
      <c r="U43" s="54"/>
      <c r="V43" s="54"/>
    </row>
    <row r="44" spans="1:22" s="51" customFormat="1" x14ac:dyDescent="0.2">
      <c r="B44" s="51" t="s">
        <v>199</v>
      </c>
      <c r="C44" s="51" t="s">
        <v>200</v>
      </c>
      <c r="D44" s="57">
        <v>0</v>
      </c>
      <c r="E44" s="57">
        <v>5000</v>
      </c>
      <c r="F44" s="57">
        <v>0</v>
      </c>
      <c r="G44" s="57">
        <v>0</v>
      </c>
      <c r="H44" s="57">
        <v>0</v>
      </c>
      <c r="I44" s="57">
        <f t="shared" si="39"/>
        <v>0</v>
      </c>
      <c r="J44" s="57">
        <f t="shared" si="30"/>
        <v>5000</v>
      </c>
      <c r="K44" s="58">
        <f t="shared" si="31"/>
        <v>1</v>
      </c>
      <c r="L44" s="58">
        <f t="shared" si="32"/>
        <v>-1</v>
      </c>
      <c r="M44" s="58">
        <f t="shared" si="33"/>
        <v>-1</v>
      </c>
      <c r="R44" s="54"/>
      <c r="S44" s="54"/>
      <c r="T44" s="54"/>
      <c r="U44" s="54"/>
      <c r="V44" s="54"/>
    </row>
    <row r="45" spans="1:22" s="51" customFormat="1" x14ac:dyDescent="0.2">
      <c r="B45" s="51" t="s">
        <v>201</v>
      </c>
      <c r="C45" s="51" t="s">
        <v>202</v>
      </c>
      <c r="D45" s="57">
        <v>0</v>
      </c>
      <c r="E45" s="57">
        <v>5000</v>
      </c>
      <c r="F45" s="57">
        <v>0</v>
      </c>
      <c r="G45" s="57">
        <v>0</v>
      </c>
      <c r="H45" s="57">
        <v>0</v>
      </c>
      <c r="I45" s="57">
        <f t="shared" si="39"/>
        <v>0</v>
      </c>
      <c r="J45" s="57">
        <f t="shared" si="30"/>
        <v>5000</v>
      </c>
      <c r="K45" s="58">
        <f t="shared" si="31"/>
        <v>1</v>
      </c>
      <c r="L45" s="58">
        <f t="shared" si="32"/>
        <v>-1</v>
      </c>
      <c r="M45" s="58">
        <f t="shared" si="33"/>
        <v>-1</v>
      </c>
      <c r="R45" s="54"/>
      <c r="S45" s="54"/>
      <c r="T45" s="54"/>
      <c r="U45" s="54"/>
      <c r="V45" s="54"/>
    </row>
    <row r="46" spans="1:22" s="51" customFormat="1" x14ac:dyDescent="0.2">
      <c r="B46" s="51" t="s">
        <v>207</v>
      </c>
      <c r="C46" s="51" t="s">
        <v>208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f t="shared" si="39"/>
        <v>0</v>
      </c>
      <c r="J46" s="57">
        <f t="shared" si="30"/>
        <v>0</v>
      </c>
      <c r="K46" s="58" t="str">
        <f t="shared" si="31"/>
        <v>NA</v>
      </c>
      <c r="L46" s="58" t="str">
        <f t="shared" si="32"/>
        <v>NA</v>
      </c>
      <c r="M46" s="58" t="str">
        <f t="shared" si="33"/>
        <v>NA</v>
      </c>
      <c r="R46" s="54"/>
      <c r="S46" s="54"/>
      <c r="T46" s="54"/>
      <c r="U46" s="54"/>
      <c r="V46" s="54"/>
    </row>
    <row r="47" spans="1:22" s="51" customFormat="1" x14ac:dyDescent="0.2">
      <c r="A47" s="64" t="s">
        <v>239</v>
      </c>
      <c r="B47" s="64"/>
      <c r="C47" s="64"/>
      <c r="D47" s="65">
        <v>0</v>
      </c>
      <c r="E47" s="65">
        <v>10500</v>
      </c>
      <c r="F47" s="65">
        <v>0</v>
      </c>
      <c r="G47" s="65">
        <v>2110.46</v>
      </c>
      <c r="H47" s="65">
        <v>0</v>
      </c>
      <c r="I47" s="65">
        <f t="shared" si="24"/>
        <v>2110.46</v>
      </c>
      <c r="J47" s="65">
        <f t="shared" si="25"/>
        <v>8389.5400000000009</v>
      </c>
      <c r="K47" s="66">
        <f t="shared" si="26"/>
        <v>0.79900380952380956</v>
      </c>
      <c r="L47" s="66">
        <f t="shared" si="27"/>
        <v>-1</v>
      </c>
      <c r="M47" s="66">
        <f t="shared" si="28"/>
        <v>-0.79900380952380956</v>
      </c>
      <c r="R47" s="54"/>
      <c r="S47" s="54"/>
      <c r="T47" s="54"/>
      <c r="U47" s="54"/>
      <c r="V47" s="54"/>
    </row>
    <row r="48" spans="1:22" s="51" customFormat="1" x14ac:dyDescent="0.2">
      <c r="A48" s="51" t="s">
        <v>311</v>
      </c>
      <c r="B48" s="51" t="s">
        <v>131</v>
      </c>
      <c r="C48" s="51" t="s">
        <v>132</v>
      </c>
      <c r="D48" s="57">
        <v>10000000</v>
      </c>
      <c r="E48" s="57">
        <v>10000000</v>
      </c>
      <c r="F48" s="57">
        <v>72339.86</v>
      </c>
      <c r="G48" s="57">
        <v>674375.33000000007</v>
      </c>
      <c r="H48" s="57">
        <v>0</v>
      </c>
      <c r="I48" s="57">
        <f t="shared" ref="I48" si="40">SUM(G48:H48)</f>
        <v>674375.33000000007</v>
      </c>
      <c r="J48" s="57">
        <f t="shared" ref="J48:J93" si="41">E48-I48</f>
        <v>9325624.6699999999</v>
      </c>
      <c r="K48" s="58">
        <f t="shared" ref="K48:K93" si="42">IF(E48=0,"NA",J48/E48)</f>
        <v>0.93256246700000001</v>
      </c>
      <c r="L48" s="58">
        <f t="shared" ref="L48:L93" si="43">IF(E48=0,"NA",(  ( F48 - (E48/$L$6)) / (E48/$L$6)))</f>
        <v>-0.99276601400000009</v>
      </c>
      <c r="M48" s="58">
        <f t="shared" ref="M48:M93" si="44">IF(E48=0,"NA",(  ( G48 - ($M$6*(E48/12))) / ($M$6*(E48/12))))</f>
        <v>-0.93256246700000001</v>
      </c>
      <c r="R48" s="54"/>
      <c r="S48" s="54"/>
      <c r="T48" s="54"/>
      <c r="U48" s="54"/>
      <c r="V48" s="54"/>
    </row>
    <row r="49" spans="1:22" s="51" customFormat="1" x14ac:dyDescent="0.2">
      <c r="B49" s="51" t="s">
        <v>133</v>
      </c>
      <c r="C49" s="51" t="s">
        <v>134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f t="shared" ref="I49:I58" si="45">SUM(G49:H49)</f>
        <v>0</v>
      </c>
      <c r="J49" s="57">
        <f t="shared" si="41"/>
        <v>0</v>
      </c>
      <c r="K49" s="58" t="str">
        <f t="shared" si="42"/>
        <v>NA</v>
      </c>
      <c r="L49" s="58" t="str">
        <f t="shared" si="43"/>
        <v>NA</v>
      </c>
      <c r="M49" s="58" t="str">
        <f t="shared" si="44"/>
        <v>NA</v>
      </c>
      <c r="R49" s="54"/>
      <c r="S49" s="54"/>
      <c r="T49" s="54"/>
      <c r="U49" s="54"/>
      <c r="V49" s="54"/>
    </row>
    <row r="50" spans="1:22" s="51" customFormat="1" x14ac:dyDescent="0.2">
      <c r="B50" s="51" t="s">
        <v>141</v>
      </c>
      <c r="C50" s="51" t="s">
        <v>142</v>
      </c>
      <c r="D50" s="57">
        <v>0</v>
      </c>
      <c r="E50" s="57">
        <v>0</v>
      </c>
      <c r="F50" s="57">
        <v>8316</v>
      </c>
      <c r="G50" s="57">
        <v>79898.709999999992</v>
      </c>
      <c r="H50" s="57">
        <v>0</v>
      </c>
      <c r="I50" s="57">
        <f t="shared" si="45"/>
        <v>79898.709999999992</v>
      </c>
      <c r="J50" s="57">
        <f t="shared" si="41"/>
        <v>-79898.709999999992</v>
      </c>
      <c r="K50" s="58" t="str">
        <f t="shared" si="42"/>
        <v>NA</v>
      </c>
      <c r="L50" s="58" t="str">
        <f t="shared" si="43"/>
        <v>NA</v>
      </c>
      <c r="M50" s="58" t="str">
        <f t="shared" si="44"/>
        <v>NA</v>
      </c>
      <c r="R50" s="54"/>
      <c r="S50" s="54"/>
      <c r="T50" s="54"/>
      <c r="U50" s="54"/>
      <c r="V50" s="54"/>
    </row>
    <row r="51" spans="1:22" s="51" customFormat="1" x14ac:dyDescent="0.2">
      <c r="B51" s="51" t="s">
        <v>143</v>
      </c>
      <c r="C51" s="51" t="s">
        <v>144</v>
      </c>
      <c r="D51" s="57">
        <v>0</v>
      </c>
      <c r="E51" s="57">
        <v>0</v>
      </c>
      <c r="F51" s="57">
        <v>12556.34</v>
      </c>
      <c r="G51" s="57">
        <v>122556.38</v>
      </c>
      <c r="H51" s="57">
        <v>0</v>
      </c>
      <c r="I51" s="57">
        <f t="shared" si="45"/>
        <v>122556.38</v>
      </c>
      <c r="J51" s="57">
        <f t="shared" si="41"/>
        <v>-122556.38</v>
      </c>
      <c r="K51" s="58" t="str">
        <f t="shared" si="42"/>
        <v>NA</v>
      </c>
      <c r="L51" s="58" t="str">
        <f t="shared" si="43"/>
        <v>NA</v>
      </c>
      <c r="M51" s="58" t="str">
        <f t="shared" si="44"/>
        <v>NA</v>
      </c>
      <c r="R51" s="54"/>
      <c r="S51" s="54"/>
      <c r="T51" s="54"/>
      <c r="U51" s="54"/>
      <c r="V51" s="54"/>
    </row>
    <row r="52" spans="1:22" s="51" customFormat="1" x14ac:dyDescent="0.2">
      <c r="B52" s="51" t="s">
        <v>155</v>
      </c>
      <c r="C52" s="51" t="s">
        <v>156</v>
      </c>
      <c r="D52" s="57">
        <v>0</v>
      </c>
      <c r="E52" s="57">
        <v>0</v>
      </c>
      <c r="F52" s="57">
        <v>2409.2499999999995</v>
      </c>
      <c r="G52" s="57">
        <v>23075.16</v>
      </c>
      <c r="H52" s="57">
        <v>0</v>
      </c>
      <c r="I52" s="57">
        <f t="shared" si="45"/>
        <v>23075.16</v>
      </c>
      <c r="J52" s="57">
        <f t="shared" si="41"/>
        <v>-23075.16</v>
      </c>
      <c r="K52" s="58" t="str">
        <f t="shared" si="42"/>
        <v>NA</v>
      </c>
      <c r="L52" s="58" t="str">
        <f t="shared" si="43"/>
        <v>NA</v>
      </c>
      <c r="M52" s="58" t="str">
        <f t="shared" si="44"/>
        <v>NA</v>
      </c>
      <c r="R52" s="54"/>
      <c r="S52" s="54"/>
      <c r="T52" s="54"/>
      <c r="U52" s="54"/>
      <c r="V52" s="54"/>
    </row>
    <row r="53" spans="1:22" s="51" customFormat="1" x14ac:dyDescent="0.2">
      <c r="B53" s="51" t="s">
        <v>157</v>
      </c>
      <c r="C53" s="51" t="s">
        <v>158</v>
      </c>
      <c r="D53" s="57">
        <v>5294.12</v>
      </c>
      <c r="E53" s="57">
        <v>93906.960000000021</v>
      </c>
      <c r="F53" s="57">
        <v>0</v>
      </c>
      <c r="G53" s="57">
        <v>35003.75</v>
      </c>
      <c r="H53" s="57">
        <v>22020.770000000004</v>
      </c>
      <c r="I53" s="57">
        <f t="shared" si="45"/>
        <v>57024.520000000004</v>
      </c>
      <c r="J53" s="57">
        <f t="shared" si="41"/>
        <v>36882.440000000017</v>
      </c>
      <c r="K53" s="58">
        <f t="shared" si="42"/>
        <v>0.39275512698952247</v>
      </c>
      <c r="L53" s="58">
        <f t="shared" si="43"/>
        <v>-1</v>
      </c>
      <c r="M53" s="58">
        <f t="shared" si="44"/>
        <v>-0.627250738390424</v>
      </c>
      <c r="R53" s="54"/>
      <c r="S53" s="54"/>
      <c r="T53" s="54"/>
      <c r="U53" s="54"/>
      <c r="V53" s="54"/>
    </row>
    <row r="54" spans="1:22" s="51" customFormat="1" x14ac:dyDescent="0.2">
      <c r="B54" s="51" t="s">
        <v>165</v>
      </c>
      <c r="C54" s="51" t="s">
        <v>166</v>
      </c>
      <c r="D54" s="57">
        <v>0</v>
      </c>
      <c r="E54" s="57">
        <v>2279</v>
      </c>
      <c r="F54" s="57">
        <v>0</v>
      </c>
      <c r="G54" s="57">
        <v>0</v>
      </c>
      <c r="H54" s="57">
        <v>0</v>
      </c>
      <c r="I54" s="57">
        <f t="shared" si="45"/>
        <v>0</v>
      </c>
      <c r="J54" s="57">
        <f t="shared" si="41"/>
        <v>2279</v>
      </c>
      <c r="K54" s="58">
        <f t="shared" si="42"/>
        <v>1</v>
      </c>
      <c r="L54" s="58">
        <f t="shared" si="43"/>
        <v>-1</v>
      </c>
      <c r="M54" s="58">
        <f t="shared" si="44"/>
        <v>-1</v>
      </c>
      <c r="R54" s="54"/>
      <c r="S54" s="54"/>
      <c r="T54" s="54"/>
      <c r="U54" s="54"/>
      <c r="V54" s="54"/>
    </row>
    <row r="55" spans="1:22" s="51" customFormat="1" x14ac:dyDescent="0.2">
      <c r="B55" s="51" t="s">
        <v>189</v>
      </c>
      <c r="C55" s="51" t="s">
        <v>190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f t="shared" si="45"/>
        <v>0</v>
      </c>
      <c r="J55" s="57">
        <f t="shared" si="41"/>
        <v>0</v>
      </c>
      <c r="K55" s="58" t="str">
        <f t="shared" si="42"/>
        <v>NA</v>
      </c>
      <c r="L55" s="58" t="str">
        <f t="shared" si="43"/>
        <v>NA</v>
      </c>
      <c r="M55" s="58" t="str">
        <f t="shared" si="44"/>
        <v>NA</v>
      </c>
      <c r="R55" s="54"/>
      <c r="S55" s="54"/>
      <c r="T55" s="54"/>
      <c r="U55" s="54"/>
      <c r="V55" s="54"/>
    </row>
    <row r="56" spans="1:22" s="51" customFormat="1" x14ac:dyDescent="0.2">
      <c r="B56" s="51" t="s">
        <v>199</v>
      </c>
      <c r="C56" s="51" t="s">
        <v>200</v>
      </c>
      <c r="D56" s="57">
        <v>30000.069999999989</v>
      </c>
      <c r="E56" s="57">
        <v>1106093.1000000001</v>
      </c>
      <c r="F56" s="57">
        <v>77978.609999999971</v>
      </c>
      <c r="G56" s="57">
        <v>837053.92999999993</v>
      </c>
      <c r="H56" s="57">
        <v>60447.719999999994</v>
      </c>
      <c r="I56" s="57">
        <f t="shared" si="45"/>
        <v>897501.64999999991</v>
      </c>
      <c r="J56" s="57">
        <f t="shared" si="41"/>
        <v>208591.45000000019</v>
      </c>
      <c r="K56" s="58">
        <f t="shared" si="42"/>
        <v>0.18858398990103109</v>
      </c>
      <c r="L56" s="58">
        <f t="shared" si="43"/>
        <v>-0.92950086208837213</v>
      </c>
      <c r="M56" s="58">
        <f t="shared" si="44"/>
        <v>-0.24323374768362641</v>
      </c>
      <c r="R56" s="54"/>
      <c r="S56" s="54"/>
      <c r="T56" s="54"/>
      <c r="U56" s="54"/>
      <c r="V56" s="54"/>
    </row>
    <row r="57" spans="1:22" s="51" customFormat="1" x14ac:dyDescent="0.2">
      <c r="B57" s="51" t="s">
        <v>203</v>
      </c>
      <c r="C57" s="51" t="s">
        <v>204</v>
      </c>
      <c r="D57" s="57">
        <v>10588.24</v>
      </c>
      <c r="E57" s="57">
        <v>0</v>
      </c>
      <c r="F57" s="57">
        <v>0</v>
      </c>
      <c r="G57" s="57">
        <v>0</v>
      </c>
      <c r="H57" s="57">
        <v>0</v>
      </c>
      <c r="I57" s="57">
        <f t="shared" si="45"/>
        <v>0</v>
      </c>
      <c r="J57" s="57">
        <f t="shared" si="41"/>
        <v>0</v>
      </c>
      <c r="K57" s="58" t="str">
        <f t="shared" si="42"/>
        <v>NA</v>
      </c>
      <c r="L57" s="58" t="str">
        <f t="shared" si="43"/>
        <v>NA</v>
      </c>
      <c r="M57" s="58" t="str">
        <f t="shared" si="44"/>
        <v>NA</v>
      </c>
      <c r="R57" s="54"/>
      <c r="S57" s="54"/>
      <c r="T57" s="54"/>
      <c r="U57" s="54"/>
      <c r="V57" s="54"/>
    </row>
    <row r="58" spans="1:22" s="51" customFormat="1" x14ac:dyDescent="0.2">
      <c r="A58" s="64" t="s">
        <v>376</v>
      </c>
      <c r="B58" s="64"/>
      <c r="C58" s="64"/>
      <c r="D58" s="65">
        <v>10045882.43</v>
      </c>
      <c r="E58" s="65">
        <v>11202279.060000001</v>
      </c>
      <c r="F58" s="65">
        <v>173600.05999999997</v>
      </c>
      <c r="G58" s="65">
        <v>1771963.26</v>
      </c>
      <c r="H58" s="65">
        <v>82468.489999999991</v>
      </c>
      <c r="I58" s="65">
        <f t="shared" si="45"/>
        <v>1854431.75</v>
      </c>
      <c r="J58" s="65">
        <f t="shared" si="41"/>
        <v>9347847.3100000005</v>
      </c>
      <c r="K58" s="66">
        <f t="shared" si="42"/>
        <v>0.83445942204549939</v>
      </c>
      <c r="L58" s="66">
        <f t="shared" si="43"/>
        <v>-0.98450314805851658</v>
      </c>
      <c r="M58" s="66">
        <f t="shared" si="44"/>
        <v>-0.84182118205507372</v>
      </c>
      <c r="R58" s="54"/>
      <c r="S58" s="54"/>
      <c r="T58" s="54"/>
      <c r="U58" s="54"/>
      <c r="V58" s="54"/>
    </row>
    <row r="59" spans="1:22" s="51" customFormat="1" x14ac:dyDescent="0.2">
      <c r="A59" s="51" t="s">
        <v>377</v>
      </c>
      <c r="B59" s="51" t="s">
        <v>378</v>
      </c>
      <c r="C59" s="51" t="s">
        <v>379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f t="shared" ref="I59:I62" si="46">SUM(G59:H59)</f>
        <v>0</v>
      </c>
      <c r="J59" s="57">
        <f t="shared" si="41"/>
        <v>0</v>
      </c>
      <c r="K59" s="58" t="str">
        <f t="shared" si="42"/>
        <v>NA</v>
      </c>
      <c r="L59" s="58" t="str">
        <f t="shared" si="43"/>
        <v>NA</v>
      </c>
      <c r="M59" s="58" t="str">
        <f t="shared" si="44"/>
        <v>NA</v>
      </c>
      <c r="R59" s="54"/>
      <c r="S59" s="54"/>
      <c r="T59" s="54"/>
      <c r="U59" s="54"/>
      <c r="V59" s="54"/>
    </row>
    <row r="60" spans="1:22" s="51" customFormat="1" x14ac:dyDescent="0.2">
      <c r="B60" s="51" t="s">
        <v>364</v>
      </c>
      <c r="C60" s="51" t="s">
        <v>365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f t="shared" si="46"/>
        <v>0</v>
      </c>
      <c r="J60" s="57">
        <f t="shared" si="41"/>
        <v>0</v>
      </c>
      <c r="K60" s="58" t="str">
        <f t="shared" si="42"/>
        <v>NA</v>
      </c>
      <c r="L60" s="58" t="str">
        <f t="shared" si="43"/>
        <v>NA</v>
      </c>
      <c r="M60" s="58" t="str">
        <f t="shared" si="44"/>
        <v>NA</v>
      </c>
      <c r="R60" s="54"/>
      <c r="S60" s="54"/>
      <c r="T60" s="54"/>
      <c r="U60" s="54"/>
      <c r="V60" s="54"/>
    </row>
    <row r="61" spans="1:22" s="51" customFormat="1" x14ac:dyDescent="0.2">
      <c r="B61" s="51" t="s">
        <v>203</v>
      </c>
      <c r="C61" s="51" t="s">
        <v>204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f t="shared" si="46"/>
        <v>0</v>
      </c>
      <c r="J61" s="57">
        <f t="shared" si="41"/>
        <v>0</v>
      </c>
      <c r="K61" s="58" t="str">
        <f t="shared" si="42"/>
        <v>NA</v>
      </c>
      <c r="L61" s="58" t="str">
        <f t="shared" si="43"/>
        <v>NA</v>
      </c>
      <c r="M61" s="58" t="str">
        <f t="shared" si="44"/>
        <v>NA</v>
      </c>
      <c r="R61" s="54"/>
      <c r="S61" s="54"/>
      <c r="T61" s="54"/>
      <c r="U61" s="54"/>
      <c r="V61" s="54"/>
    </row>
    <row r="62" spans="1:22" s="51" customFormat="1" x14ac:dyDescent="0.2">
      <c r="B62" s="51" t="s">
        <v>382</v>
      </c>
      <c r="C62" s="51" t="s">
        <v>383</v>
      </c>
      <c r="D62" s="57">
        <v>1000000</v>
      </c>
      <c r="E62" s="57">
        <v>1000000</v>
      </c>
      <c r="F62" s="57">
        <v>0</v>
      </c>
      <c r="G62" s="57">
        <v>773700</v>
      </c>
      <c r="H62" s="57">
        <v>0</v>
      </c>
      <c r="I62" s="57">
        <f t="shared" si="46"/>
        <v>773700</v>
      </c>
      <c r="J62" s="57">
        <f t="shared" si="41"/>
        <v>226300</v>
      </c>
      <c r="K62" s="58">
        <f t="shared" si="42"/>
        <v>0.2263</v>
      </c>
      <c r="L62" s="58">
        <f t="shared" si="43"/>
        <v>-1</v>
      </c>
      <c r="M62" s="58">
        <f t="shared" si="44"/>
        <v>-0.2263</v>
      </c>
      <c r="R62" s="54"/>
      <c r="S62" s="54"/>
      <c r="T62" s="54"/>
      <c r="U62" s="54"/>
      <c r="V62" s="54"/>
    </row>
    <row r="63" spans="1:22" s="51" customFormat="1" x14ac:dyDescent="0.2">
      <c r="A63" s="64" t="s">
        <v>386</v>
      </c>
      <c r="B63" s="64"/>
      <c r="C63" s="64"/>
      <c r="D63" s="65">
        <v>1000000</v>
      </c>
      <c r="E63" s="65">
        <v>1000000</v>
      </c>
      <c r="F63" s="65">
        <v>0</v>
      </c>
      <c r="G63" s="65">
        <v>773700</v>
      </c>
      <c r="H63" s="65">
        <v>0</v>
      </c>
      <c r="I63" s="65">
        <f t="shared" ref="I63:I66" si="47">SUM(G63:H63)</f>
        <v>773700</v>
      </c>
      <c r="J63" s="65">
        <f t="shared" si="41"/>
        <v>226300</v>
      </c>
      <c r="K63" s="66">
        <f t="shared" si="42"/>
        <v>0.2263</v>
      </c>
      <c r="L63" s="66">
        <f t="shared" si="43"/>
        <v>-1</v>
      </c>
      <c r="M63" s="66">
        <f t="shared" si="44"/>
        <v>-0.2263</v>
      </c>
      <c r="R63" s="54"/>
      <c r="S63" s="54"/>
      <c r="T63" s="54"/>
      <c r="U63" s="54"/>
      <c r="V63" s="54"/>
    </row>
    <row r="64" spans="1:22" s="51" customFormat="1" x14ac:dyDescent="0.2">
      <c r="A64" s="51" t="s">
        <v>387</v>
      </c>
      <c r="B64" s="51" t="s">
        <v>155</v>
      </c>
      <c r="C64" s="51" t="s">
        <v>156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f t="shared" si="47"/>
        <v>0</v>
      </c>
      <c r="J64" s="57">
        <f t="shared" si="41"/>
        <v>0</v>
      </c>
      <c r="K64" s="58" t="str">
        <f t="shared" si="42"/>
        <v>NA</v>
      </c>
      <c r="L64" s="58" t="str">
        <f t="shared" si="43"/>
        <v>NA</v>
      </c>
      <c r="M64" s="58" t="str">
        <f t="shared" si="44"/>
        <v>NA</v>
      </c>
      <c r="R64" s="54"/>
      <c r="S64" s="54"/>
      <c r="T64" s="54"/>
      <c r="U64" s="54"/>
      <c r="V64" s="54"/>
    </row>
    <row r="65" spans="1:22" s="51" customFormat="1" x14ac:dyDescent="0.2">
      <c r="B65" s="51" t="s">
        <v>157</v>
      </c>
      <c r="C65" s="51" t="s">
        <v>158</v>
      </c>
      <c r="D65" s="57">
        <v>18000000</v>
      </c>
      <c r="E65" s="57">
        <v>18000000</v>
      </c>
      <c r="F65" s="57">
        <v>253094.53</v>
      </c>
      <c r="G65" s="57">
        <v>2024756.24</v>
      </c>
      <c r="H65" s="57">
        <v>13160915.4</v>
      </c>
      <c r="I65" s="57">
        <f t="shared" si="47"/>
        <v>15185671.640000001</v>
      </c>
      <c r="J65" s="57">
        <f t="shared" si="41"/>
        <v>2814328.3599999994</v>
      </c>
      <c r="K65" s="58">
        <f t="shared" si="42"/>
        <v>0.15635157555555551</v>
      </c>
      <c r="L65" s="58">
        <f t="shared" si="43"/>
        <v>-0.98593919277777775</v>
      </c>
      <c r="M65" s="58">
        <f t="shared" si="44"/>
        <v>-0.88751354222222223</v>
      </c>
      <c r="R65" s="54"/>
      <c r="S65" s="54"/>
      <c r="T65" s="54"/>
      <c r="U65" s="54"/>
      <c r="V65" s="54"/>
    </row>
    <row r="66" spans="1:22" s="51" customFormat="1" x14ac:dyDescent="0.2">
      <c r="A66" s="64" t="s">
        <v>392</v>
      </c>
      <c r="B66" s="64"/>
      <c r="C66" s="64"/>
      <c r="D66" s="65">
        <v>18000000</v>
      </c>
      <c r="E66" s="65">
        <v>18000000</v>
      </c>
      <c r="F66" s="65">
        <v>253094.53</v>
      </c>
      <c r="G66" s="65">
        <v>2024756.24</v>
      </c>
      <c r="H66" s="65">
        <v>13160915.4</v>
      </c>
      <c r="I66" s="65">
        <f t="shared" si="47"/>
        <v>15185671.640000001</v>
      </c>
      <c r="J66" s="65">
        <f t="shared" si="41"/>
        <v>2814328.3599999994</v>
      </c>
      <c r="K66" s="66">
        <f t="shared" si="42"/>
        <v>0.15635157555555551</v>
      </c>
      <c r="L66" s="66">
        <f t="shared" si="43"/>
        <v>-0.98593919277777775</v>
      </c>
      <c r="M66" s="66">
        <f t="shared" si="44"/>
        <v>-0.88751354222222223</v>
      </c>
      <c r="R66" s="54"/>
      <c r="S66" s="54"/>
      <c r="T66" s="54"/>
      <c r="U66" s="54"/>
      <c r="V66" s="54"/>
    </row>
    <row r="67" spans="1:22" s="51" customFormat="1" x14ac:dyDescent="0.2">
      <c r="A67" s="51" t="s">
        <v>464</v>
      </c>
      <c r="B67" s="51" t="s">
        <v>117</v>
      </c>
      <c r="C67" s="51" t="s">
        <v>118</v>
      </c>
      <c r="D67" s="57">
        <v>39562.400000000001</v>
      </c>
      <c r="E67" s="57">
        <v>39562.400000000001</v>
      </c>
      <c r="F67" s="57">
        <v>0</v>
      </c>
      <c r="G67" s="57">
        <v>0</v>
      </c>
      <c r="H67" s="57">
        <v>0</v>
      </c>
      <c r="I67" s="57">
        <f t="shared" ref="I67:I76" si="48">SUM(G67:H67)</f>
        <v>0</v>
      </c>
      <c r="J67" s="57">
        <f t="shared" si="41"/>
        <v>39562.400000000001</v>
      </c>
      <c r="K67" s="58">
        <f t="shared" si="42"/>
        <v>1</v>
      </c>
      <c r="L67" s="58">
        <f t="shared" si="43"/>
        <v>-1</v>
      </c>
      <c r="M67" s="58">
        <f t="shared" si="44"/>
        <v>-1</v>
      </c>
      <c r="R67" s="54"/>
      <c r="S67" s="54"/>
      <c r="T67" s="54"/>
      <c r="U67" s="54"/>
      <c r="V67" s="54"/>
    </row>
    <row r="68" spans="1:22" s="51" customFormat="1" x14ac:dyDescent="0.2">
      <c r="B68" s="51" t="s">
        <v>304</v>
      </c>
      <c r="C68" s="51" t="s">
        <v>305</v>
      </c>
      <c r="D68" s="57">
        <v>19837.5</v>
      </c>
      <c r="E68" s="57">
        <v>19837.5</v>
      </c>
      <c r="F68" s="57">
        <v>0</v>
      </c>
      <c r="G68" s="57">
        <v>0</v>
      </c>
      <c r="H68" s="57">
        <v>0</v>
      </c>
      <c r="I68" s="57">
        <f t="shared" si="48"/>
        <v>0</v>
      </c>
      <c r="J68" s="57">
        <f t="shared" si="41"/>
        <v>19837.5</v>
      </c>
      <c r="K68" s="58">
        <f t="shared" si="42"/>
        <v>1</v>
      </c>
      <c r="L68" s="58">
        <f t="shared" si="43"/>
        <v>-1</v>
      </c>
      <c r="M68" s="58">
        <f t="shared" si="44"/>
        <v>-1</v>
      </c>
      <c r="R68" s="54"/>
      <c r="S68" s="54"/>
      <c r="T68" s="54"/>
      <c r="U68" s="54"/>
      <c r="V68" s="54"/>
    </row>
    <row r="69" spans="1:22" s="51" customFormat="1" x14ac:dyDescent="0.2">
      <c r="B69" s="51" t="s">
        <v>131</v>
      </c>
      <c r="C69" s="51" t="s">
        <v>132</v>
      </c>
      <c r="D69" s="57">
        <v>4912961.76</v>
      </c>
      <c r="E69" s="57">
        <v>4912961.76</v>
      </c>
      <c r="F69" s="57">
        <v>0</v>
      </c>
      <c r="G69" s="57">
        <v>129263.58</v>
      </c>
      <c r="H69" s="57">
        <v>0</v>
      </c>
      <c r="I69" s="57">
        <f t="shared" si="48"/>
        <v>129263.58</v>
      </c>
      <c r="J69" s="57">
        <f t="shared" si="41"/>
        <v>4783698.18</v>
      </c>
      <c r="K69" s="58">
        <f t="shared" si="42"/>
        <v>0.97368927618113599</v>
      </c>
      <c r="L69" s="58">
        <f t="shared" si="43"/>
        <v>-1</v>
      </c>
      <c r="M69" s="58">
        <f t="shared" si="44"/>
        <v>-0.97368927618113599</v>
      </c>
      <c r="R69" s="54"/>
      <c r="S69" s="54"/>
      <c r="T69" s="54"/>
      <c r="U69" s="54"/>
      <c r="V69" s="54"/>
    </row>
    <row r="70" spans="1:22" s="51" customFormat="1" x14ac:dyDescent="0.2">
      <c r="B70" s="51" t="s">
        <v>141</v>
      </c>
      <c r="C70" s="51" t="s">
        <v>142</v>
      </c>
      <c r="D70" s="57">
        <v>467208</v>
      </c>
      <c r="E70" s="57">
        <v>467208</v>
      </c>
      <c r="F70" s="57">
        <v>0</v>
      </c>
      <c r="G70" s="57">
        <v>16868.25</v>
      </c>
      <c r="H70" s="57">
        <v>0</v>
      </c>
      <c r="I70" s="57">
        <f t="shared" si="48"/>
        <v>16868.25</v>
      </c>
      <c r="J70" s="57">
        <f t="shared" si="41"/>
        <v>450339.75</v>
      </c>
      <c r="K70" s="58">
        <f t="shared" si="42"/>
        <v>0.96389563106796117</v>
      </c>
      <c r="L70" s="58">
        <f t="shared" si="43"/>
        <v>-1</v>
      </c>
      <c r="M70" s="58">
        <f t="shared" si="44"/>
        <v>-0.96389563106796117</v>
      </c>
      <c r="R70" s="54"/>
      <c r="S70" s="54"/>
      <c r="T70" s="54"/>
      <c r="U70" s="54"/>
      <c r="V70" s="54"/>
    </row>
    <row r="71" spans="1:22" s="51" customFormat="1" x14ac:dyDescent="0.2">
      <c r="B71" s="51" t="s">
        <v>143</v>
      </c>
      <c r="C71" s="51" t="s">
        <v>144</v>
      </c>
      <c r="D71" s="57">
        <v>743475</v>
      </c>
      <c r="E71" s="57">
        <v>743475</v>
      </c>
      <c r="F71" s="57">
        <v>0</v>
      </c>
      <c r="G71" s="57">
        <v>25789.599999999999</v>
      </c>
      <c r="H71" s="57">
        <v>0</v>
      </c>
      <c r="I71" s="57">
        <f t="shared" si="48"/>
        <v>25789.599999999999</v>
      </c>
      <c r="J71" s="57">
        <f t="shared" si="41"/>
        <v>717685.4</v>
      </c>
      <c r="K71" s="58">
        <f t="shared" si="42"/>
        <v>0.96531208177813643</v>
      </c>
      <c r="L71" s="58">
        <f t="shared" si="43"/>
        <v>-1</v>
      </c>
      <c r="M71" s="58">
        <f t="shared" si="44"/>
        <v>-0.96531208177813643</v>
      </c>
      <c r="R71" s="54"/>
      <c r="S71" s="54"/>
      <c r="T71" s="54"/>
      <c r="U71" s="54"/>
      <c r="V71" s="54"/>
    </row>
    <row r="72" spans="1:22" s="51" customFormat="1" x14ac:dyDescent="0.2">
      <c r="B72" s="51" t="s">
        <v>155</v>
      </c>
      <c r="C72" s="51" t="s">
        <v>156</v>
      </c>
      <c r="D72" s="57">
        <v>99677</v>
      </c>
      <c r="E72" s="57">
        <v>99677</v>
      </c>
      <c r="F72" s="57">
        <v>0</v>
      </c>
      <c r="G72" s="57">
        <v>4449.7</v>
      </c>
      <c r="H72" s="57">
        <v>0</v>
      </c>
      <c r="I72" s="57">
        <f t="shared" si="48"/>
        <v>4449.7</v>
      </c>
      <c r="J72" s="57">
        <f t="shared" si="41"/>
        <v>95227.3</v>
      </c>
      <c r="K72" s="58">
        <f t="shared" si="42"/>
        <v>0.95535880895291792</v>
      </c>
      <c r="L72" s="58">
        <f t="shared" si="43"/>
        <v>-1</v>
      </c>
      <c r="M72" s="58">
        <f t="shared" si="44"/>
        <v>-0.95535880895291792</v>
      </c>
      <c r="R72" s="54"/>
      <c r="S72" s="54"/>
      <c r="T72" s="54"/>
      <c r="U72" s="54"/>
      <c r="V72" s="54"/>
    </row>
    <row r="73" spans="1:22" s="51" customFormat="1" x14ac:dyDescent="0.2">
      <c r="B73" s="51" t="s">
        <v>157</v>
      </c>
      <c r="C73" s="51" t="s">
        <v>158</v>
      </c>
      <c r="D73" s="57">
        <v>2538975.1100000003</v>
      </c>
      <c r="E73" s="57">
        <v>451137.65999999922</v>
      </c>
      <c r="F73" s="57">
        <v>22222</v>
      </c>
      <c r="G73" s="57">
        <v>572848.91999999993</v>
      </c>
      <c r="H73" s="57">
        <v>751136.25</v>
      </c>
      <c r="I73" s="57">
        <f t="shared" si="48"/>
        <v>1323985.17</v>
      </c>
      <c r="J73" s="57">
        <f t="shared" si="41"/>
        <v>-872847.51000000071</v>
      </c>
      <c r="K73" s="58">
        <f t="shared" si="42"/>
        <v>-1.9347697773668513</v>
      </c>
      <c r="L73" s="58">
        <f t="shared" si="43"/>
        <v>-0.95074230779137336</v>
      </c>
      <c r="M73" s="58">
        <f t="shared" si="44"/>
        <v>0.26978740812726854</v>
      </c>
      <c r="R73" s="54"/>
      <c r="S73" s="54"/>
      <c r="T73" s="54"/>
      <c r="U73" s="54"/>
      <c r="V73" s="54"/>
    </row>
    <row r="74" spans="1:22" s="51" customFormat="1" x14ac:dyDescent="0.2">
      <c r="B74" s="51" t="s">
        <v>312</v>
      </c>
      <c r="C74" s="51" t="s">
        <v>313</v>
      </c>
      <c r="D74" s="57">
        <v>8318081.9900000002</v>
      </c>
      <c r="E74" s="57">
        <v>35898244.939999998</v>
      </c>
      <c r="F74" s="57">
        <v>535974.69999999995</v>
      </c>
      <c r="G74" s="57">
        <v>4005930.1100000008</v>
      </c>
      <c r="H74" s="57">
        <v>14995731.009999998</v>
      </c>
      <c r="I74" s="57">
        <f t="shared" si="48"/>
        <v>19001661.119999997</v>
      </c>
      <c r="J74" s="57">
        <f t="shared" si="41"/>
        <v>16896583.82</v>
      </c>
      <c r="K74" s="58">
        <f t="shared" si="42"/>
        <v>0.4706799412684603</v>
      </c>
      <c r="L74" s="58">
        <f t="shared" si="43"/>
        <v>-0.98506961270959548</v>
      </c>
      <c r="M74" s="58">
        <f t="shared" si="44"/>
        <v>-0.88840874765060307</v>
      </c>
      <c r="R74" s="54"/>
      <c r="S74" s="54"/>
      <c r="T74" s="54"/>
      <c r="U74" s="54"/>
      <c r="V74" s="54"/>
    </row>
    <row r="75" spans="1:22" s="51" customFormat="1" x14ac:dyDescent="0.2">
      <c r="B75" s="51" t="s">
        <v>169</v>
      </c>
      <c r="C75" s="51" t="s">
        <v>170</v>
      </c>
      <c r="D75" s="57">
        <v>0</v>
      </c>
      <c r="E75" s="57">
        <v>237168.95</v>
      </c>
      <c r="F75" s="57">
        <v>0</v>
      </c>
      <c r="G75" s="57">
        <v>0</v>
      </c>
      <c r="H75" s="57">
        <v>0</v>
      </c>
      <c r="I75" s="57">
        <f t="shared" si="48"/>
        <v>0</v>
      </c>
      <c r="J75" s="57">
        <f t="shared" si="41"/>
        <v>237168.95</v>
      </c>
      <c r="K75" s="58">
        <f t="shared" si="42"/>
        <v>1</v>
      </c>
      <c r="L75" s="58">
        <f t="shared" si="43"/>
        <v>-1</v>
      </c>
      <c r="M75" s="58">
        <f t="shared" si="44"/>
        <v>-1</v>
      </c>
      <c r="R75" s="54"/>
      <c r="S75" s="54"/>
      <c r="T75" s="54"/>
      <c r="U75" s="54"/>
      <c r="V75" s="54"/>
    </row>
    <row r="76" spans="1:22" s="51" customFormat="1" x14ac:dyDescent="0.2">
      <c r="B76" s="51" t="s">
        <v>177</v>
      </c>
      <c r="C76" s="51" t="s">
        <v>178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f t="shared" si="48"/>
        <v>0</v>
      </c>
      <c r="J76" s="57">
        <f t="shared" si="41"/>
        <v>0</v>
      </c>
      <c r="K76" s="58" t="str">
        <f t="shared" si="42"/>
        <v>NA</v>
      </c>
      <c r="L76" s="58" t="str">
        <f t="shared" si="43"/>
        <v>NA</v>
      </c>
      <c r="M76" s="58" t="str">
        <f t="shared" si="44"/>
        <v>NA</v>
      </c>
      <c r="R76" s="54"/>
      <c r="S76" s="54"/>
      <c r="T76" s="54"/>
      <c r="U76" s="54"/>
      <c r="V76" s="54"/>
    </row>
    <row r="77" spans="1:22" s="51" customFormat="1" x14ac:dyDescent="0.2">
      <c r="B77" s="51" t="s">
        <v>189</v>
      </c>
      <c r="C77" s="51" t="s">
        <v>190</v>
      </c>
      <c r="D77" s="57">
        <v>-8575</v>
      </c>
      <c r="E77" s="57">
        <v>2688282.17</v>
      </c>
      <c r="F77" s="57">
        <v>0</v>
      </c>
      <c r="G77" s="57">
        <v>18928.490000000002</v>
      </c>
      <c r="H77" s="57">
        <v>50812.41</v>
      </c>
      <c r="I77" s="57">
        <f t="shared" ref="I77:I80" si="49">SUM(G77:H77)</f>
        <v>69740.900000000009</v>
      </c>
      <c r="J77" s="57">
        <f t="shared" si="41"/>
        <v>2618541.27</v>
      </c>
      <c r="K77" s="58">
        <f t="shared" si="42"/>
        <v>0.97405744799475424</v>
      </c>
      <c r="L77" s="58">
        <f t="shared" si="43"/>
        <v>-1</v>
      </c>
      <c r="M77" s="58">
        <f t="shared" si="44"/>
        <v>-0.99295889017483596</v>
      </c>
      <c r="R77" s="54"/>
      <c r="S77" s="54"/>
      <c r="T77" s="54"/>
      <c r="U77" s="54"/>
      <c r="V77" s="54"/>
    </row>
    <row r="78" spans="1:22" s="51" customFormat="1" x14ac:dyDescent="0.2">
      <c r="B78" s="51" t="s">
        <v>191</v>
      </c>
      <c r="C78" s="51" t="s">
        <v>192</v>
      </c>
      <c r="D78" s="57">
        <v>3259000</v>
      </c>
      <c r="E78" s="57">
        <v>6221874.7300000004</v>
      </c>
      <c r="F78" s="57">
        <v>0</v>
      </c>
      <c r="G78" s="57">
        <v>1360767.25</v>
      </c>
      <c r="H78" s="57">
        <v>0</v>
      </c>
      <c r="I78" s="57">
        <f t="shared" si="49"/>
        <v>1360767.25</v>
      </c>
      <c r="J78" s="57">
        <f t="shared" si="41"/>
        <v>4861107.4800000004</v>
      </c>
      <c r="K78" s="58">
        <f t="shared" si="42"/>
        <v>0.78129304927359089</v>
      </c>
      <c r="L78" s="58">
        <f t="shared" si="43"/>
        <v>-1</v>
      </c>
      <c r="M78" s="58">
        <f t="shared" si="44"/>
        <v>-0.78129304927359089</v>
      </c>
      <c r="R78" s="54"/>
      <c r="S78" s="54"/>
      <c r="T78" s="54"/>
      <c r="U78" s="54"/>
      <c r="V78" s="54"/>
    </row>
    <row r="79" spans="1:22" s="51" customFormat="1" x14ac:dyDescent="0.2">
      <c r="B79" s="51" t="s">
        <v>370</v>
      </c>
      <c r="C79" s="51" t="s">
        <v>371</v>
      </c>
      <c r="D79" s="57">
        <v>18422211.73</v>
      </c>
      <c r="E79" s="57">
        <v>19333318.390000001</v>
      </c>
      <c r="F79" s="57">
        <v>0</v>
      </c>
      <c r="G79" s="57">
        <v>0</v>
      </c>
      <c r="H79" s="57">
        <v>0</v>
      </c>
      <c r="I79" s="57">
        <f t="shared" si="49"/>
        <v>0</v>
      </c>
      <c r="J79" s="57">
        <f t="shared" si="41"/>
        <v>19333318.390000001</v>
      </c>
      <c r="K79" s="58">
        <f t="shared" si="42"/>
        <v>1</v>
      </c>
      <c r="L79" s="58">
        <f t="shared" si="43"/>
        <v>-1</v>
      </c>
      <c r="M79" s="58">
        <f t="shared" si="44"/>
        <v>-1</v>
      </c>
      <c r="R79" s="54"/>
      <c r="S79" s="54"/>
      <c r="T79" s="54"/>
      <c r="U79" s="54"/>
      <c r="V79" s="54"/>
    </row>
    <row r="80" spans="1:22" s="51" customFormat="1" x14ac:dyDescent="0.2">
      <c r="B80" s="51" t="s">
        <v>199</v>
      </c>
      <c r="C80" s="51" t="s">
        <v>200</v>
      </c>
      <c r="D80" s="57">
        <v>19893</v>
      </c>
      <c r="E80" s="57">
        <v>0</v>
      </c>
      <c r="F80" s="57">
        <v>0</v>
      </c>
      <c r="G80" s="57">
        <v>0</v>
      </c>
      <c r="H80" s="57">
        <v>0</v>
      </c>
      <c r="I80" s="57">
        <f t="shared" si="49"/>
        <v>0</v>
      </c>
      <c r="J80" s="57">
        <f t="shared" si="41"/>
        <v>0</v>
      </c>
      <c r="K80" s="58" t="str">
        <f t="shared" si="42"/>
        <v>NA</v>
      </c>
      <c r="L80" s="58" t="str">
        <f t="shared" si="43"/>
        <v>NA</v>
      </c>
      <c r="M80" s="58" t="str">
        <f t="shared" si="44"/>
        <v>NA</v>
      </c>
      <c r="R80" s="54"/>
      <c r="S80" s="54"/>
      <c r="T80" s="54"/>
      <c r="U80" s="54"/>
      <c r="V80" s="54"/>
    </row>
    <row r="81" spans="1:22" s="51" customFormat="1" x14ac:dyDescent="0.2">
      <c r="B81" s="51" t="s">
        <v>201</v>
      </c>
      <c r="C81" s="51" t="s">
        <v>202</v>
      </c>
      <c r="D81" s="57">
        <v>694936550.00999999</v>
      </c>
      <c r="E81" s="57">
        <v>373176074.25999999</v>
      </c>
      <c r="F81" s="57">
        <v>2390526.8600000003</v>
      </c>
      <c r="G81" s="57">
        <v>19577394.490000002</v>
      </c>
      <c r="H81" s="57">
        <v>41245198.289999992</v>
      </c>
      <c r="I81" s="57">
        <f t="shared" ref="I81:I83" si="50">SUM(G81:H81)</f>
        <v>60822592.779999994</v>
      </c>
      <c r="J81" s="57">
        <f t="shared" si="41"/>
        <v>312353481.48000002</v>
      </c>
      <c r="K81" s="58">
        <f t="shared" si="42"/>
        <v>0.8370136860981513</v>
      </c>
      <c r="L81" s="58">
        <f t="shared" si="43"/>
        <v>-0.99359410470046783</v>
      </c>
      <c r="M81" s="58">
        <f t="shared" si="44"/>
        <v>-0.94753845211319732</v>
      </c>
      <c r="R81" s="54"/>
      <c r="S81" s="54"/>
      <c r="T81" s="54"/>
      <c r="U81" s="54"/>
      <c r="V81" s="54"/>
    </row>
    <row r="82" spans="1:22" s="51" customFormat="1" x14ac:dyDescent="0.2">
      <c r="B82" s="51" t="s">
        <v>203</v>
      </c>
      <c r="C82" s="51" t="s">
        <v>204</v>
      </c>
      <c r="D82" s="57">
        <v>-2208498</v>
      </c>
      <c r="E82" s="57">
        <v>5040149.51</v>
      </c>
      <c r="F82" s="57">
        <v>0</v>
      </c>
      <c r="G82" s="57">
        <v>63978.1</v>
      </c>
      <c r="H82" s="57">
        <v>14905.26</v>
      </c>
      <c r="I82" s="57">
        <f t="shared" si="50"/>
        <v>78883.360000000001</v>
      </c>
      <c r="J82" s="57">
        <f t="shared" si="41"/>
        <v>4961266.1499999994</v>
      </c>
      <c r="K82" s="58">
        <f t="shared" si="42"/>
        <v>0.98434900396436842</v>
      </c>
      <c r="L82" s="58">
        <f t="shared" si="43"/>
        <v>-1</v>
      </c>
      <c r="M82" s="58">
        <f t="shared" si="44"/>
        <v>-0.98730630909399364</v>
      </c>
      <c r="R82" s="54"/>
      <c r="S82" s="54"/>
      <c r="T82" s="54"/>
      <c r="U82" s="54"/>
      <c r="V82" s="54"/>
    </row>
    <row r="83" spans="1:22" s="51" customFormat="1" x14ac:dyDescent="0.2">
      <c r="B83" s="51" t="s">
        <v>382</v>
      </c>
      <c r="C83" s="51" t="s">
        <v>383</v>
      </c>
      <c r="D83" s="57">
        <v>101832.5</v>
      </c>
      <c r="E83" s="57">
        <v>101832.5</v>
      </c>
      <c r="F83" s="57">
        <v>0</v>
      </c>
      <c r="G83" s="57">
        <v>0</v>
      </c>
      <c r="H83" s="57">
        <v>0</v>
      </c>
      <c r="I83" s="57">
        <f t="shared" si="50"/>
        <v>0</v>
      </c>
      <c r="J83" s="57">
        <f t="shared" si="41"/>
        <v>101832.5</v>
      </c>
      <c r="K83" s="58">
        <f t="shared" si="42"/>
        <v>1</v>
      </c>
      <c r="L83" s="58">
        <f t="shared" si="43"/>
        <v>-1</v>
      </c>
      <c r="M83" s="58">
        <f t="shared" si="44"/>
        <v>-1</v>
      </c>
      <c r="R83" s="54"/>
      <c r="S83" s="54"/>
      <c r="T83" s="54"/>
      <c r="U83" s="54"/>
      <c r="V83" s="54"/>
    </row>
    <row r="84" spans="1:22" s="51" customFormat="1" x14ac:dyDescent="0.2">
      <c r="B84" s="51" t="s">
        <v>205</v>
      </c>
      <c r="C84" s="51" t="s">
        <v>206</v>
      </c>
      <c r="D84" s="57">
        <v>-2339143.3600000003</v>
      </c>
      <c r="E84" s="57">
        <v>4293161.3899999997</v>
      </c>
      <c r="F84" s="57">
        <v>67025.19</v>
      </c>
      <c r="G84" s="57">
        <v>645351.89</v>
      </c>
      <c r="H84" s="57">
        <v>609618.31999999995</v>
      </c>
      <c r="I84" s="57">
        <f t="shared" ref="I84:I93" si="51">SUM(G84:H84)</f>
        <v>1254970.21</v>
      </c>
      <c r="J84" s="57">
        <f t="shared" si="41"/>
        <v>3038191.1799999997</v>
      </c>
      <c r="K84" s="58">
        <f t="shared" si="42"/>
        <v>0.70768156703282004</v>
      </c>
      <c r="L84" s="58">
        <f t="shared" si="43"/>
        <v>-0.98438791745492693</v>
      </c>
      <c r="M84" s="58">
        <f t="shared" si="44"/>
        <v>-0.84967909860011104</v>
      </c>
      <c r="R84" s="54"/>
      <c r="S84" s="54"/>
      <c r="T84" s="54"/>
      <c r="U84" s="54"/>
      <c r="V84" s="54"/>
    </row>
    <row r="85" spans="1:22" s="51" customFormat="1" x14ac:dyDescent="0.2">
      <c r="B85" s="51" t="s">
        <v>207</v>
      </c>
      <c r="C85" s="51" t="s">
        <v>208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f t="shared" si="51"/>
        <v>0</v>
      </c>
      <c r="J85" s="57">
        <f t="shared" si="41"/>
        <v>0</v>
      </c>
      <c r="K85" s="58" t="str">
        <f t="shared" si="42"/>
        <v>NA</v>
      </c>
      <c r="L85" s="58" t="str">
        <f t="shared" si="43"/>
        <v>NA</v>
      </c>
      <c r="M85" s="58" t="str">
        <f t="shared" si="44"/>
        <v>NA</v>
      </c>
      <c r="R85" s="54"/>
      <c r="S85" s="54"/>
      <c r="T85" s="54"/>
      <c r="U85" s="54"/>
      <c r="V85" s="54"/>
    </row>
    <row r="86" spans="1:22" s="51" customFormat="1" x14ac:dyDescent="0.2">
      <c r="B86" s="51" t="s">
        <v>209</v>
      </c>
      <c r="C86" s="51" t="s">
        <v>210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f t="shared" si="51"/>
        <v>0</v>
      </c>
      <c r="J86" s="57">
        <f t="shared" si="41"/>
        <v>0</v>
      </c>
      <c r="K86" s="58" t="str">
        <f t="shared" si="42"/>
        <v>NA</v>
      </c>
      <c r="L86" s="58" t="str">
        <f t="shared" si="43"/>
        <v>NA</v>
      </c>
      <c r="M86" s="58" t="str">
        <f t="shared" si="44"/>
        <v>NA</v>
      </c>
      <c r="R86" s="54"/>
      <c r="S86" s="54"/>
      <c r="T86" s="54"/>
      <c r="U86" s="54"/>
      <c r="V86" s="54"/>
    </row>
    <row r="87" spans="1:22" s="51" customFormat="1" x14ac:dyDescent="0.2">
      <c r="A87" s="64" t="s">
        <v>465</v>
      </c>
      <c r="B87" s="64"/>
      <c r="C87" s="64"/>
      <c r="D87" s="65">
        <v>729323049.63999999</v>
      </c>
      <c r="E87" s="65">
        <v>453723966.15999997</v>
      </c>
      <c r="F87" s="65">
        <v>3015748.7500000005</v>
      </c>
      <c r="G87" s="65">
        <v>26421570.380000006</v>
      </c>
      <c r="H87" s="65">
        <v>57667401.539999992</v>
      </c>
      <c r="I87" s="65">
        <f t="shared" si="51"/>
        <v>84088971.920000002</v>
      </c>
      <c r="J87" s="65">
        <f t="shared" si="41"/>
        <v>369634994.23999995</v>
      </c>
      <c r="K87" s="66">
        <f t="shared" si="42"/>
        <v>0.81466931837066081</v>
      </c>
      <c r="L87" s="66">
        <f t="shared" si="43"/>
        <v>-0.99335334041196199</v>
      </c>
      <c r="M87" s="66">
        <f t="shared" si="44"/>
        <v>-0.94176730269812825</v>
      </c>
      <c r="R87" s="54"/>
      <c r="S87" s="54"/>
      <c r="T87" s="54"/>
      <c r="U87" s="54"/>
      <c r="V87" s="54"/>
    </row>
    <row r="88" spans="1:22" s="51" customFormat="1" x14ac:dyDescent="0.2">
      <c r="A88" s="51" t="s">
        <v>399</v>
      </c>
      <c r="B88" s="51" t="s">
        <v>400</v>
      </c>
      <c r="C88" s="51" t="s">
        <v>401</v>
      </c>
      <c r="D88" s="57">
        <v>83403442</v>
      </c>
      <c r="E88" s="57">
        <v>83403442</v>
      </c>
      <c r="F88" s="57">
        <v>9618296.5299999993</v>
      </c>
      <c r="G88" s="57">
        <v>29477696.530000001</v>
      </c>
      <c r="H88" s="57">
        <v>0</v>
      </c>
      <c r="I88" s="57">
        <f t="shared" si="51"/>
        <v>29477696.530000001</v>
      </c>
      <c r="J88" s="57">
        <f t="shared" si="41"/>
        <v>53925745.469999999</v>
      </c>
      <c r="K88" s="58">
        <f t="shared" si="42"/>
        <v>0.64656498792939499</v>
      </c>
      <c r="L88" s="58">
        <f t="shared" si="43"/>
        <v>-0.8846774629517089</v>
      </c>
      <c r="M88" s="58">
        <f t="shared" si="44"/>
        <v>-0.64656498792939499</v>
      </c>
      <c r="R88" s="54"/>
      <c r="S88" s="54"/>
      <c r="T88" s="54"/>
      <c r="U88" s="54"/>
      <c r="V88" s="54"/>
    </row>
    <row r="89" spans="1:22" s="51" customFormat="1" x14ac:dyDescent="0.2">
      <c r="A89" s="64" t="s">
        <v>402</v>
      </c>
      <c r="B89" s="64"/>
      <c r="C89" s="64"/>
      <c r="D89" s="65">
        <v>83403442</v>
      </c>
      <c r="E89" s="65">
        <v>83403442</v>
      </c>
      <c r="F89" s="65">
        <v>9618296.5299999993</v>
      </c>
      <c r="G89" s="65">
        <v>29477696.530000001</v>
      </c>
      <c r="H89" s="65">
        <v>0</v>
      </c>
      <c r="I89" s="65">
        <f t="shared" si="51"/>
        <v>29477696.530000001</v>
      </c>
      <c r="J89" s="65">
        <f t="shared" si="41"/>
        <v>53925745.469999999</v>
      </c>
      <c r="K89" s="66">
        <f t="shared" si="42"/>
        <v>0.64656498792939499</v>
      </c>
      <c r="L89" s="66">
        <f t="shared" si="43"/>
        <v>-0.8846774629517089</v>
      </c>
      <c r="M89" s="66">
        <f t="shared" si="44"/>
        <v>-0.64656498792939499</v>
      </c>
      <c r="R89" s="54"/>
      <c r="S89" s="54"/>
      <c r="T89" s="54"/>
      <c r="U89" s="54"/>
      <c r="V89" s="54"/>
    </row>
    <row r="90" spans="1:22" s="51" customFormat="1" x14ac:dyDescent="0.2">
      <c r="A90" s="51" t="s">
        <v>403</v>
      </c>
      <c r="B90" s="51" t="s">
        <v>207</v>
      </c>
      <c r="C90" s="51" t="s">
        <v>208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f t="shared" si="51"/>
        <v>0</v>
      </c>
      <c r="J90" s="57">
        <f t="shared" si="41"/>
        <v>0</v>
      </c>
      <c r="K90" s="58" t="str">
        <f t="shared" si="42"/>
        <v>NA</v>
      </c>
      <c r="L90" s="58" t="str">
        <f t="shared" si="43"/>
        <v>NA</v>
      </c>
      <c r="M90" s="58" t="str">
        <f t="shared" si="44"/>
        <v>NA</v>
      </c>
      <c r="R90" s="54"/>
      <c r="S90" s="54"/>
      <c r="T90" s="54"/>
      <c r="U90" s="54"/>
      <c r="V90" s="54"/>
    </row>
    <row r="91" spans="1:22" s="51" customFormat="1" x14ac:dyDescent="0.2">
      <c r="B91" s="51" t="s">
        <v>308</v>
      </c>
      <c r="C91" s="51" t="s">
        <v>309</v>
      </c>
      <c r="D91" s="57">
        <v>0</v>
      </c>
      <c r="E91" s="57">
        <v>0</v>
      </c>
      <c r="F91" s="57">
        <v>0</v>
      </c>
      <c r="G91" s="57">
        <v>1746733.5</v>
      </c>
      <c r="H91" s="57">
        <v>0</v>
      </c>
      <c r="I91" s="57">
        <f t="shared" si="51"/>
        <v>1746733.5</v>
      </c>
      <c r="J91" s="57">
        <f t="shared" si="41"/>
        <v>-1746733.5</v>
      </c>
      <c r="K91" s="58" t="str">
        <f t="shared" si="42"/>
        <v>NA</v>
      </c>
      <c r="L91" s="58" t="str">
        <f t="shared" si="43"/>
        <v>NA</v>
      </c>
      <c r="M91" s="58" t="str">
        <f t="shared" si="44"/>
        <v>NA</v>
      </c>
      <c r="R91" s="54"/>
      <c r="S91" s="54"/>
      <c r="T91" s="54"/>
      <c r="U91" s="54"/>
      <c r="V91" s="54"/>
    </row>
    <row r="92" spans="1:22" s="51" customFormat="1" x14ac:dyDescent="0.2">
      <c r="B92" s="51" t="s">
        <v>404</v>
      </c>
      <c r="C92" s="51" t="s">
        <v>405</v>
      </c>
      <c r="D92" s="57">
        <v>5572080</v>
      </c>
      <c r="E92" s="57">
        <v>5572080</v>
      </c>
      <c r="F92" s="57">
        <v>0</v>
      </c>
      <c r="G92" s="57">
        <v>7674523.0499999998</v>
      </c>
      <c r="H92" s="57">
        <v>0</v>
      </c>
      <c r="I92" s="57">
        <f t="shared" si="51"/>
        <v>7674523.0499999998</v>
      </c>
      <c r="J92" s="57">
        <f t="shared" si="41"/>
        <v>-2102443.0499999998</v>
      </c>
      <c r="K92" s="58">
        <f t="shared" si="42"/>
        <v>-0.37731745595899552</v>
      </c>
      <c r="L92" s="58">
        <f t="shared" si="43"/>
        <v>-1</v>
      </c>
      <c r="M92" s="58">
        <f t="shared" si="44"/>
        <v>0.37731745595899552</v>
      </c>
      <c r="R92" s="54"/>
      <c r="S92" s="54"/>
      <c r="T92" s="54"/>
      <c r="U92" s="54"/>
      <c r="V92" s="54"/>
    </row>
    <row r="93" spans="1:22" s="51" customFormat="1" x14ac:dyDescent="0.2">
      <c r="A93" s="64" t="s">
        <v>406</v>
      </c>
      <c r="B93" s="64"/>
      <c r="C93" s="64"/>
      <c r="D93" s="65">
        <v>5572080</v>
      </c>
      <c r="E93" s="65">
        <v>5572080</v>
      </c>
      <c r="F93" s="65">
        <v>0</v>
      </c>
      <c r="G93" s="65">
        <v>9421256.5500000007</v>
      </c>
      <c r="H93" s="65">
        <v>0</v>
      </c>
      <c r="I93" s="65">
        <f t="shared" si="51"/>
        <v>9421256.5500000007</v>
      </c>
      <c r="J93" s="65">
        <f t="shared" si="41"/>
        <v>-3849176.5500000007</v>
      </c>
      <c r="K93" s="66">
        <f t="shared" si="42"/>
        <v>-0.69079707218848274</v>
      </c>
      <c r="L93" s="66">
        <f t="shared" si="43"/>
        <v>-1</v>
      </c>
      <c r="M93" s="66">
        <f t="shared" si="44"/>
        <v>0.69079707218848274</v>
      </c>
      <c r="R93" s="54"/>
      <c r="S93" s="54"/>
      <c r="T93" s="54"/>
      <c r="U93" s="54"/>
      <c r="V93" s="54"/>
    </row>
    <row r="94" spans="1:22" x14ac:dyDescent="0.2">
      <c r="A94" s="23"/>
      <c r="B94" s="31"/>
      <c r="C94" s="23"/>
      <c r="D94" s="18"/>
      <c r="E94" s="18"/>
      <c r="F94" s="18"/>
      <c r="G94" s="18"/>
      <c r="H94" s="18"/>
      <c r="I94" s="18"/>
      <c r="J94" s="18"/>
      <c r="K94" s="47"/>
      <c r="L94" s="37"/>
      <c r="M94" s="37"/>
    </row>
    <row r="95" spans="1:22" s="17" customFormat="1" ht="15.75" x14ac:dyDescent="0.25">
      <c r="A95" s="25" t="s">
        <v>11</v>
      </c>
      <c r="B95" s="32"/>
      <c r="C95" s="25"/>
      <c r="D95" s="6">
        <f>+D37+D47+D58+D63+D66+D87+D89+D93</f>
        <v>847349454.06999993</v>
      </c>
      <c r="E95" s="6">
        <f t="shared" ref="E95:J95" si="52">+E37+E47+E58+E63+E66+E87+E89+E93</f>
        <v>572917767.22000003</v>
      </c>
      <c r="F95" s="6">
        <f t="shared" si="52"/>
        <v>13155287.879999999</v>
      </c>
      <c r="G95" s="6">
        <f t="shared" si="52"/>
        <v>71946971.99000001</v>
      </c>
      <c r="H95" s="6">
        <f t="shared" si="52"/>
        <v>72711214.079999998</v>
      </c>
      <c r="I95" s="6">
        <f t="shared" si="52"/>
        <v>144658186.07000002</v>
      </c>
      <c r="J95" s="6">
        <f t="shared" si="52"/>
        <v>428259581.14999992</v>
      </c>
      <c r="K95" s="38">
        <f t="shared" ref="K95" si="53">IF(E95=0,"NA",J95/E95)</f>
        <v>0.74750619661887452</v>
      </c>
      <c r="L95" s="38">
        <f t="shared" ref="L95" si="54">IF(E95=0,"NA",(  ( F95 - (E95/$L$6)) / (E95/$L$6)))</f>
        <v>-0.97703808708214079</v>
      </c>
      <c r="M95" s="38">
        <f t="shared" ref="M95" si="55">IF(E95=0,"NA",(  ( G95 - ($M$6*(E95/12))) / ($M$6*(E95/12))))</f>
        <v>-0.87442007194311289</v>
      </c>
    </row>
  </sheetData>
  <autoFilter ref="A7:M9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0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69">
        <v>45107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12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27</v>
      </c>
      <c r="B8" s="51" t="s">
        <v>522</v>
      </c>
      <c r="C8" s="51" t="s">
        <v>523</v>
      </c>
      <c r="D8" s="57">
        <v>6280875</v>
      </c>
      <c r="E8" s="57">
        <v>6280875</v>
      </c>
      <c r="F8" s="57">
        <v>0</v>
      </c>
      <c r="G8" s="57">
        <v>186118.91</v>
      </c>
      <c r="H8" s="57">
        <v>0</v>
      </c>
      <c r="I8" s="57">
        <f t="shared" ref="I8" si="0">SUM(G8:H8)</f>
        <v>186118.91</v>
      </c>
      <c r="J8" s="57">
        <f t="shared" ref="J8" si="1">E8-I8</f>
        <v>6094756.0899999999</v>
      </c>
      <c r="K8" s="58">
        <f t="shared" ref="K8" si="2">IF(E8=0,"NA",J8/E8)</f>
        <v>0.97036735964336174</v>
      </c>
      <c r="L8" s="58">
        <f t="shared" ref="L8" si="3">IF(E8=0,"NA",(  ( F8 - (E8/$L$6)) / (E8/$L$6)))</f>
        <v>-1</v>
      </c>
      <c r="M8" s="58">
        <f t="shared" ref="M8" si="4">IF(E8=0,"NA",(  ( G8 - ($M$6*(E8/12))) / ($M$6*(E8/12))))</f>
        <v>-0.97036735964336174</v>
      </c>
      <c r="R8" s="54"/>
      <c r="S8" s="54"/>
      <c r="T8" s="54"/>
      <c r="U8" s="54"/>
      <c r="V8" s="54"/>
    </row>
    <row r="9" spans="1:38" s="51" customFormat="1" x14ac:dyDescent="0.2">
      <c r="B9" s="51" t="s">
        <v>524</v>
      </c>
      <c r="C9" s="51" t="s">
        <v>525</v>
      </c>
      <c r="D9" s="57">
        <v>3371803</v>
      </c>
      <c r="E9" s="57">
        <v>3371803</v>
      </c>
      <c r="F9" s="57">
        <v>0</v>
      </c>
      <c r="G9" s="57">
        <v>883.57</v>
      </c>
      <c r="H9" s="57">
        <v>0</v>
      </c>
      <c r="I9" s="57">
        <f t="shared" ref="I9" si="5">SUM(G9:H9)</f>
        <v>883.57</v>
      </c>
      <c r="J9" s="57">
        <f t="shared" ref="J9" si="6">E9-I9</f>
        <v>3370919.43</v>
      </c>
      <c r="K9" s="58">
        <f t="shared" ref="K9" si="7">IF(E9=0,"NA",J9/E9)</f>
        <v>0.99973795325527626</v>
      </c>
      <c r="L9" s="58">
        <f t="shared" ref="L9" si="8">IF(E9=0,"NA",(  ( F9 - (E9/$L$6)) / (E9/$L$6)))</f>
        <v>-1</v>
      </c>
      <c r="M9" s="58">
        <f t="shared" ref="M9" si="9">IF(E9=0,"NA",(  ( G9 - ($M$6*(E9/12))) / ($M$6*(E9/12))))</f>
        <v>-0.99973795325527626</v>
      </c>
      <c r="R9" s="54"/>
      <c r="S9" s="54"/>
      <c r="T9" s="54"/>
      <c r="U9" s="54"/>
      <c r="V9" s="54"/>
    </row>
    <row r="10" spans="1:38" s="51" customFormat="1" x14ac:dyDescent="0.2">
      <c r="B10" s="51" t="s">
        <v>526</v>
      </c>
      <c r="C10" s="51" t="s">
        <v>527</v>
      </c>
      <c r="D10" s="57">
        <v>803709</v>
      </c>
      <c r="E10" s="57">
        <v>803709</v>
      </c>
      <c r="F10" s="57">
        <v>0</v>
      </c>
      <c r="G10" s="57">
        <v>292.19999999986203</v>
      </c>
      <c r="H10" s="57">
        <v>0</v>
      </c>
      <c r="I10" s="57">
        <f t="shared" ref="I10:I12" si="10">SUM(G10:H10)</f>
        <v>292.19999999986203</v>
      </c>
      <c r="J10" s="57">
        <f t="shared" ref="J10:J12" si="11">E10-I10</f>
        <v>803416.80000000016</v>
      </c>
      <c r="K10" s="58">
        <f t="shared" ref="K10:K12" si="12">IF(E10=0,"NA",J10/E10)</f>
        <v>0.99963643557556303</v>
      </c>
      <c r="L10" s="58">
        <f t="shared" ref="L10:L12" si="13">IF(E10=0,"NA",(  ( F10 - (E10/$L$6)) / (E10/$L$6)))</f>
        <v>-1</v>
      </c>
      <c r="M10" s="58">
        <f t="shared" ref="M10:M12" si="14">IF(E10=0,"NA",(  ( G10 - ($M$6*(E10/12))) / ($M$6*(E10/12))))</f>
        <v>-0.99963643557556303</v>
      </c>
      <c r="R10" s="54"/>
      <c r="S10" s="54"/>
      <c r="T10" s="54"/>
      <c r="U10" s="54"/>
      <c r="V10" s="54"/>
    </row>
    <row r="11" spans="1:38" s="51" customFormat="1" x14ac:dyDescent="0.2">
      <c r="B11" s="51" t="s">
        <v>528</v>
      </c>
      <c r="C11" s="51" t="s">
        <v>529</v>
      </c>
      <c r="D11" s="57">
        <v>401855</v>
      </c>
      <c r="E11" s="57">
        <v>401855</v>
      </c>
      <c r="F11" s="57">
        <v>0</v>
      </c>
      <c r="G11" s="57">
        <v>52984.37</v>
      </c>
      <c r="H11" s="57">
        <v>0</v>
      </c>
      <c r="I11" s="57">
        <f t="shared" si="10"/>
        <v>52984.37</v>
      </c>
      <c r="J11" s="57">
        <f t="shared" si="11"/>
        <v>348870.63</v>
      </c>
      <c r="K11" s="58">
        <f t="shared" si="12"/>
        <v>0.86815052693135586</v>
      </c>
      <c r="L11" s="58">
        <f t="shared" si="13"/>
        <v>-1</v>
      </c>
      <c r="M11" s="58">
        <f t="shared" si="14"/>
        <v>-0.86815052693135586</v>
      </c>
      <c r="R11" s="54"/>
      <c r="S11" s="54"/>
      <c r="T11" s="54"/>
      <c r="U11" s="54"/>
      <c r="V11" s="54"/>
    </row>
    <row r="12" spans="1:38" s="51" customFormat="1" x14ac:dyDescent="0.2">
      <c r="B12" s="51" t="s">
        <v>50</v>
      </c>
      <c r="C12" s="51" t="s">
        <v>51</v>
      </c>
      <c r="D12" s="57">
        <v>836203.88</v>
      </c>
      <c r="E12" s="57">
        <v>836203.88</v>
      </c>
      <c r="F12" s="57">
        <v>890.59000000000015</v>
      </c>
      <c r="G12" s="57">
        <v>2639987.8099999996</v>
      </c>
      <c r="H12" s="57">
        <v>0</v>
      </c>
      <c r="I12" s="57">
        <f t="shared" si="10"/>
        <v>2639987.8099999996</v>
      </c>
      <c r="J12" s="57">
        <f t="shared" si="11"/>
        <v>-1803783.9299999997</v>
      </c>
      <c r="K12" s="58">
        <f t="shared" si="12"/>
        <v>-2.1571102133608848</v>
      </c>
      <c r="L12" s="58">
        <f t="shared" si="13"/>
        <v>-0.99893496069403553</v>
      </c>
      <c r="M12" s="58">
        <f t="shared" si="14"/>
        <v>2.1571102133608853</v>
      </c>
      <c r="R12" s="54"/>
      <c r="S12" s="54"/>
      <c r="T12" s="54"/>
      <c r="U12" s="54"/>
      <c r="V12" s="54"/>
    </row>
    <row r="13" spans="1:38" s="51" customFormat="1" x14ac:dyDescent="0.2">
      <c r="B13" s="51" t="s">
        <v>530</v>
      </c>
      <c r="C13" s="51" t="s">
        <v>531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f t="shared" ref="I13:I42" si="15">SUM(G13:H13)</f>
        <v>0</v>
      </c>
      <c r="J13" s="57">
        <f t="shared" ref="J13:J42" si="16">E13-I13</f>
        <v>0</v>
      </c>
      <c r="K13" s="58" t="str">
        <f t="shared" ref="K13:K42" si="17">IF(E13=0,"NA",J13/E13)</f>
        <v>NA</v>
      </c>
      <c r="L13" s="58" t="str">
        <f t="shared" ref="L13:L42" si="18">IF(E13=0,"NA",(  ( F13 - (E13/$L$6)) / (E13/$L$6)))</f>
        <v>NA</v>
      </c>
      <c r="M13" s="58" t="str">
        <f t="shared" ref="M13:M42" si="19">IF(E13=0,"NA",(  ( G13 - ($M$6*(E13/12))) / ($M$6*(E13/12))))</f>
        <v>NA</v>
      </c>
      <c r="R13" s="54"/>
      <c r="S13" s="54"/>
      <c r="T13" s="54"/>
      <c r="U13" s="54"/>
      <c r="V13" s="54"/>
    </row>
    <row r="14" spans="1:38" s="51" customFormat="1" x14ac:dyDescent="0.2">
      <c r="B14" s="51" t="s">
        <v>532</v>
      </c>
      <c r="C14" s="51" t="s">
        <v>533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f t="shared" ref="I14:I37" si="20">SUM(G14:H14)</f>
        <v>0</v>
      </c>
      <c r="J14" s="57">
        <f t="shared" ref="J14:J37" si="21">E14-I14</f>
        <v>0</v>
      </c>
      <c r="K14" s="58" t="str">
        <f t="shared" ref="K14:K37" si="22">IF(E14=0,"NA",J14/E14)</f>
        <v>NA</v>
      </c>
      <c r="L14" s="58" t="str">
        <f t="shared" ref="L14:L37" si="23">IF(E14=0,"NA",(  ( F14 - (E14/$L$6)) / (E14/$L$6)))</f>
        <v>NA</v>
      </c>
      <c r="M14" s="58" t="str">
        <f t="shared" ref="M14:M37" si="24">IF(E14=0,"NA",(  ( G14 - ($M$6*(E14/12))) / ($M$6*(E14/12))))</f>
        <v>NA</v>
      </c>
      <c r="R14" s="54"/>
      <c r="S14" s="54"/>
      <c r="T14" s="54"/>
      <c r="U14" s="54"/>
      <c r="V14" s="54"/>
    </row>
    <row r="15" spans="1:38" s="51" customFormat="1" x14ac:dyDescent="0.2">
      <c r="B15" s="51" t="s">
        <v>534</v>
      </c>
      <c r="C15" s="51" t="s">
        <v>535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f t="shared" si="20"/>
        <v>0</v>
      </c>
      <c r="J15" s="57">
        <f t="shared" si="21"/>
        <v>0</v>
      </c>
      <c r="K15" s="58" t="str">
        <f t="shared" si="22"/>
        <v>NA</v>
      </c>
      <c r="L15" s="58" t="str">
        <f t="shared" si="23"/>
        <v>NA</v>
      </c>
      <c r="M15" s="58" t="str">
        <f t="shared" si="24"/>
        <v>NA</v>
      </c>
      <c r="R15" s="54"/>
      <c r="S15" s="54"/>
      <c r="T15" s="54"/>
      <c r="U15" s="54"/>
      <c r="V15" s="54"/>
    </row>
    <row r="16" spans="1:38" s="51" customFormat="1" x14ac:dyDescent="0.2">
      <c r="A16" s="64" t="s">
        <v>58</v>
      </c>
      <c r="B16" s="64"/>
      <c r="C16" s="64"/>
      <c r="D16" s="65">
        <v>11694445.880000001</v>
      </c>
      <c r="E16" s="65">
        <v>11694445.880000001</v>
      </c>
      <c r="F16" s="65">
        <v>890.59000000000015</v>
      </c>
      <c r="G16" s="65">
        <v>2880266.8599999994</v>
      </c>
      <c r="H16" s="65">
        <v>0</v>
      </c>
      <c r="I16" s="65">
        <f t="shared" si="20"/>
        <v>2880266.8599999994</v>
      </c>
      <c r="J16" s="65">
        <f t="shared" si="21"/>
        <v>8814179.0200000014</v>
      </c>
      <c r="K16" s="66">
        <f t="shared" si="22"/>
        <v>0.7537064270034487</v>
      </c>
      <c r="L16" s="66">
        <f t="shared" si="23"/>
        <v>-0.99992384504497789</v>
      </c>
      <c r="M16" s="66">
        <f t="shared" si="24"/>
        <v>-0.7537064270034487</v>
      </c>
      <c r="R16" s="54"/>
      <c r="S16" s="54"/>
      <c r="T16" s="54"/>
      <c r="U16" s="54"/>
      <c r="V16" s="54"/>
    </row>
    <row r="17" spans="1:22" s="51" customFormat="1" x14ac:dyDescent="0.2">
      <c r="A17" s="51" t="s">
        <v>59</v>
      </c>
      <c r="B17" s="51" t="s">
        <v>60</v>
      </c>
      <c r="C17" s="51" t="s">
        <v>61</v>
      </c>
      <c r="D17" s="57">
        <v>0</v>
      </c>
      <c r="E17" s="57">
        <v>0</v>
      </c>
      <c r="F17" s="57">
        <v>21317.82</v>
      </c>
      <c r="G17" s="57">
        <v>184779.55</v>
      </c>
      <c r="H17" s="57">
        <v>0</v>
      </c>
      <c r="I17" s="57">
        <f t="shared" si="20"/>
        <v>184779.55</v>
      </c>
      <c r="J17" s="57">
        <f t="shared" si="21"/>
        <v>-184779.55</v>
      </c>
      <c r="K17" s="58" t="str">
        <f t="shared" si="22"/>
        <v>NA</v>
      </c>
      <c r="L17" s="58" t="str">
        <f t="shared" si="23"/>
        <v>NA</v>
      </c>
      <c r="M17" s="58" t="str">
        <f t="shared" si="24"/>
        <v>NA</v>
      </c>
      <c r="R17" s="54"/>
      <c r="S17" s="54"/>
      <c r="T17" s="54"/>
      <c r="U17" s="54"/>
      <c r="V17" s="54"/>
    </row>
    <row r="18" spans="1:22" s="51" customFormat="1" x14ac:dyDescent="0.2">
      <c r="A18" s="64" t="s">
        <v>62</v>
      </c>
      <c r="B18" s="64"/>
      <c r="C18" s="64"/>
      <c r="D18" s="65">
        <v>0</v>
      </c>
      <c r="E18" s="65">
        <v>0</v>
      </c>
      <c r="F18" s="65">
        <v>21317.82</v>
      </c>
      <c r="G18" s="65">
        <v>184779.55</v>
      </c>
      <c r="H18" s="65">
        <v>0</v>
      </c>
      <c r="I18" s="65">
        <f t="shared" si="20"/>
        <v>184779.55</v>
      </c>
      <c r="J18" s="65">
        <f t="shared" si="21"/>
        <v>-184779.55</v>
      </c>
      <c r="K18" s="66" t="str">
        <f t="shared" si="22"/>
        <v>NA</v>
      </c>
      <c r="L18" s="66" t="str">
        <f t="shared" si="23"/>
        <v>NA</v>
      </c>
      <c r="M18" s="66" t="str">
        <f t="shared" si="24"/>
        <v>NA</v>
      </c>
      <c r="R18" s="54"/>
      <c r="S18" s="54"/>
      <c r="T18" s="54"/>
      <c r="U18" s="54"/>
      <c r="V18" s="54"/>
    </row>
    <row r="19" spans="1:22" s="51" customFormat="1" x14ac:dyDescent="0.2">
      <c r="A19" s="51" t="s">
        <v>63</v>
      </c>
      <c r="B19" s="51" t="s">
        <v>64</v>
      </c>
      <c r="C19" s="51" t="s">
        <v>65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f t="shared" si="20"/>
        <v>0</v>
      </c>
      <c r="J19" s="57">
        <f t="shared" si="21"/>
        <v>0</v>
      </c>
      <c r="K19" s="58" t="str">
        <f t="shared" si="22"/>
        <v>NA</v>
      </c>
      <c r="L19" s="58" t="str">
        <f t="shared" si="23"/>
        <v>NA</v>
      </c>
      <c r="M19" s="58" t="str">
        <f t="shared" si="24"/>
        <v>NA</v>
      </c>
      <c r="R19" s="54"/>
      <c r="S19" s="54"/>
      <c r="T19" s="54"/>
      <c r="U19" s="54"/>
      <c r="V19" s="54"/>
    </row>
    <row r="20" spans="1:22" s="51" customFormat="1" x14ac:dyDescent="0.2">
      <c r="B20" s="51" t="s">
        <v>536</v>
      </c>
      <c r="C20" s="51" t="s">
        <v>537</v>
      </c>
      <c r="D20" s="57">
        <v>1214494</v>
      </c>
      <c r="E20" s="57">
        <v>1214494</v>
      </c>
      <c r="F20" s="57">
        <v>60628.00000000008</v>
      </c>
      <c r="G20" s="57">
        <v>929619.99999999977</v>
      </c>
      <c r="H20" s="57">
        <v>0</v>
      </c>
      <c r="I20" s="57">
        <f t="shared" si="20"/>
        <v>929619.99999999977</v>
      </c>
      <c r="J20" s="57">
        <f t="shared" si="21"/>
        <v>284874.00000000023</v>
      </c>
      <c r="K20" s="58">
        <f t="shared" si="22"/>
        <v>0.23456188338517953</v>
      </c>
      <c r="L20" s="58">
        <f t="shared" si="23"/>
        <v>-0.95007962163666515</v>
      </c>
      <c r="M20" s="58">
        <f t="shared" si="24"/>
        <v>-0.23456188338517953</v>
      </c>
      <c r="R20" s="54"/>
      <c r="S20" s="54"/>
      <c r="T20" s="54"/>
      <c r="U20" s="54"/>
      <c r="V20" s="54"/>
    </row>
    <row r="21" spans="1:22" s="51" customFormat="1" x14ac:dyDescent="0.2">
      <c r="A21" s="64" t="s">
        <v>84</v>
      </c>
      <c r="B21" s="64"/>
      <c r="C21" s="64"/>
      <c r="D21" s="65">
        <v>1214494</v>
      </c>
      <c r="E21" s="65">
        <v>1214494</v>
      </c>
      <c r="F21" s="65">
        <v>60628.00000000008</v>
      </c>
      <c r="G21" s="65">
        <v>929619.99999999977</v>
      </c>
      <c r="H21" s="65">
        <v>0</v>
      </c>
      <c r="I21" s="65">
        <f t="shared" si="20"/>
        <v>929619.99999999977</v>
      </c>
      <c r="J21" s="65">
        <f t="shared" si="21"/>
        <v>284874.00000000023</v>
      </c>
      <c r="K21" s="66">
        <f t="shared" si="22"/>
        <v>0.23456188338517953</v>
      </c>
      <c r="L21" s="66">
        <f t="shared" si="23"/>
        <v>-0.95007962163666515</v>
      </c>
      <c r="M21" s="66">
        <f t="shared" si="24"/>
        <v>-0.23456188338517953</v>
      </c>
      <c r="R21" s="54"/>
      <c r="S21" s="54"/>
      <c r="T21" s="54"/>
      <c r="U21" s="54"/>
      <c r="V21" s="54"/>
    </row>
    <row r="22" spans="1:22" s="51" customFormat="1" x14ac:dyDescent="0.2">
      <c r="A22" s="51" t="s">
        <v>500</v>
      </c>
      <c r="B22" s="51" t="s">
        <v>538</v>
      </c>
      <c r="C22" s="51" t="s">
        <v>539</v>
      </c>
      <c r="D22" s="57">
        <v>26631649.120000001</v>
      </c>
      <c r="E22" s="57">
        <v>26631649.120000001</v>
      </c>
      <c r="F22" s="57">
        <v>258043.07000000004</v>
      </c>
      <c r="G22" s="57">
        <v>36806873.589999981</v>
      </c>
      <c r="H22" s="57">
        <v>0</v>
      </c>
      <c r="I22" s="57">
        <f t="shared" si="20"/>
        <v>36806873.589999981</v>
      </c>
      <c r="J22" s="57">
        <f t="shared" si="21"/>
        <v>-10175224.46999998</v>
      </c>
      <c r="K22" s="58">
        <f t="shared" si="22"/>
        <v>-0.38207263936796643</v>
      </c>
      <c r="L22" s="58">
        <f t="shared" si="23"/>
        <v>-0.99031066124229561</v>
      </c>
      <c r="M22" s="58">
        <f t="shared" si="24"/>
        <v>0.38207263936796659</v>
      </c>
      <c r="R22" s="54"/>
      <c r="S22" s="54"/>
      <c r="T22" s="54"/>
      <c r="U22" s="54"/>
      <c r="V22" s="54"/>
    </row>
    <row r="23" spans="1:22" s="51" customFormat="1" x14ac:dyDescent="0.2">
      <c r="B23" s="51" t="s">
        <v>540</v>
      </c>
      <c r="C23" s="51" t="s">
        <v>541</v>
      </c>
      <c r="D23" s="57">
        <v>19423204</v>
      </c>
      <c r="E23" s="57">
        <v>19423204</v>
      </c>
      <c r="F23" s="57">
        <v>119172.06000000001</v>
      </c>
      <c r="G23" s="57">
        <v>12084111.689999999</v>
      </c>
      <c r="H23" s="57">
        <v>0</v>
      </c>
      <c r="I23" s="57">
        <f t="shared" si="20"/>
        <v>12084111.689999999</v>
      </c>
      <c r="J23" s="57">
        <f t="shared" si="21"/>
        <v>7339092.3100000005</v>
      </c>
      <c r="K23" s="58">
        <f t="shared" si="22"/>
        <v>0.37785178542119008</v>
      </c>
      <c r="L23" s="58">
        <f t="shared" si="23"/>
        <v>-0.99386444893437775</v>
      </c>
      <c r="M23" s="58">
        <f t="shared" si="24"/>
        <v>-0.37785178542119008</v>
      </c>
      <c r="R23" s="54"/>
      <c r="S23" s="54"/>
      <c r="T23" s="54"/>
      <c r="U23" s="54"/>
      <c r="V23" s="54"/>
    </row>
    <row r="24" spans="1:22" s="51" customFormat="1" x14ac:dyDescent="0.2">
      <c r="B24" s="51" t="s">
        <v>542</v>
      </c>
      <c r="C24" s="51" t="s">
        <v>543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f t="shared" si="20"/>
        <v>0</v>
      </c>
      <c r="J24" s="57">
        <f t="shared" si="21"/>
        <v>0</v>
      </c>
      <c r="K24" s="58" t="str">
        <f t="shared" si="22"/>
        <v>NA</v>
      </c>
      <c r="L24" s="58" t="str">
        <f t="shared" si="23"/>
        <v>NA</v>
      </c>
      <c r="M24" s="58" t="str">
        <f t="shared" si="24"/>
        <v>NA</v>
      </c>
      <c r="R24" s="54"/>
      <c r="S24" s="54"/>
      <c r="T24" s="54"/>
      <c r="U24" s="54"/>
      <c r="V24" s="54"/>
    </row>
    <row r="25" spans="1:22" s="51" customFormat="1" x14ac:dyDescent="0.2">
      <c r="B25" s="51" t="s">
        <v>544</v>
      </c>
      <c r="C25" s="51" t="s">
        <v>545</v>
      </c>
      <c r="D25" s="57">
        <v>366134</v>
      </c>
      <c r="E25" s="57">
        <v>366134</v>
      </c>
      <c r="F25" s="57">
        <v>0</v>
      </c>
      <c r="G25" s="57">
        <v>491051.43000000005</v>
      </c>
      <c r="H25" s="57">
        <v>0</v>
      </c>
      <c r="I25" s="57">
        <f t="shared" si="20"/>
        <v>491051.43000000005</v>
      </c>
      <c r="J25" s="57">
        <f t="shared" si="21"/>
        <v>-124917.43000000005</v>
      </c>
      <c r="K25" s="58">
        <f t="shared" si="22"/>
        <v>-0.34117954082385149</v>
      </c>
      <c r="L25" s="58">
        <f t="shared" si="23"/>
        <v>-1</v>
      </c>
      <c r="M25" s="58">
        <f t="shared" si="24"/>
        <v>0.34117954082385149</v>
      </c>
      <c r="R25" s="54"/>
      <c r="S25" s="54"/>
      <c r="T25" s="54"/>
      <c r="U25" s="54"/>
      <c r="V25" s="54"/>
    </row>
    <row r="26" spans="1:22" s="51" customFormat="1" x14ac:dyDescent="0.2">
      <c r="B26" s="51" t="s">
        <v>501</v>
      </c>
      <c r="C26" s="51" t="s">
        <v>502</v>
      </c>
      <c r="D26" s="57">
        <v>50000</v>
      </c>
      <c r="E26" s="57">
        <v>50000</v>
      </c>
      <c r="F26" s="57">
        <v>0</v>
      </c>
      <c r="G26" s="57">
        <v>0</v>
      </c>
      <c r="H26" s="57">
        <v>0</v>
      </c>
      <c r="I26" s="57">
        <f t="shared" si="20"/>
        <v>0</v>
      </c>
      <c r="J26" s="57">
        <f t="shared" si="21"/>
        <v>50000</v>
      </c>
      <c r="K26" s="58">
        <f t="shared" si="22"/>
        <v>1</v>
      </c>
      <c r="L26" s="58">
        <f t="shared" si="23"/>
        <v>-1</v>
      </c>
      <c r="M26" s="58">
        <f t="shared" si="24"/>
        <v>-1</v>
      </c>
      <c r="R26" s="54"/>
      <c r="S26" s="54"/>
      <c r="T26" s="54"/>
      <c r="U26" s="54"/>
      <c r="V26" s="54"/>
    </row>
    <row r="27" spans="1:22" s="51" customFormat="1" x14ac:dyDescent="0.2">
      <c r="B27" s="51" t="s">
        <v>503</v>
      </c>
      <c r="C27" s="51" t="s">
        <v>504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f t="shared" si="20"/>
        <v>0</v>
      </c>
      <c r="J27" s="57">
        <f t="shared" si="21"/>
        <v>0</v>
      </c>
      <c r="K27" s="58" t="str">
        <f t="shared" si="22"/>
        <v>NA</v>
      </c>
      <c r="L27" s="58" t="str">
        <f t="shared" si="23"/>
        <v>NA</v>
      </c>
      <c r="M27" s="58" t="str">
        <f t="shared" si="24"/>
        <v>NA</v>
      </c>
      <c r="R27" s="54"/>
      <c r="S27" s="54"/>
      <c r="T27" s="54"/>
      <c r="U27" s="54"/>
      <c r="V27" s="54"/>
    </row>
    <row r="28" spans="1:22" s="51" customFormat="1" x14ac:dyDescent="0.2">
      <c r="B28" s="51" t="s">
        <v>505</v>
      </c>
      <c r="C28" s="51" t="s">
        <v>506</v>
      </c>
      <c r="D28" s="57">
        <v>0</v>
      </c>
      <c r="E28" s="57">
        <v>0</v>
      </c>
      <c r="F28" s="57">
        <v>0</v>
      </c>
      <c r="G28" s="57">
        <v>2471543.63</v>
      </c>
      <c r="H28" s="57">
        <v>0</v>
      </c>
      <c r="I28" s="57">
        <f t="shared" si="20"/>
        <v>2471543.63</v>
      </c>
      <c r="J28" s="57">
        <f t="shared" si="21"/>
        <v>-2471543.63</v>
      </c>
      <c r="K28" s="58" t="str">
        <f t="shared" si="22"/>
        <v>NA</v>
      </c>
      <c r="L28" s="58" t="str">
        <f t="shared" si="23"/>
        <v>NA</v>
      </c>
      <c r="M28" s="58" t="str">
        <f t="shared" si="24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546</v>
      </c>
      <c r="C29" s="51" t="s">
        <v>547</v>
      </c>
      <c r="D29" s="57">
        <v>6920828</v>
      </c>
      <c r="E29" s="57">
        <v>6920828</v>
      </c>
      <c r="F29" s="57">
        <v>33242.880000000005</v>
      </c>
      <c r="G29" s="57">
        <v>8117774.0799999991</v>
      </c>
      <c r="H29" s="57">
        <v>0</v>
      </c>
      <c r="I29" s="57">
        <f t="shared" si="20"/>
        <v>8117774.0799999991</v>
      </c>
      <c r="J29" s="57">
        <f t="shared" si="21"/>
        <v>-1196946.0799999991</v>
      </c>
      <c r="K29" s="58">
        <f t="shared" si="22"/>
        <v>-0.17294839288015815</v>
      </c>
      <c r="L29" s="58">
        <f t="shared" si="23"/>
        <v>-0.99519669033820812</v>
      </c>
      <c r="M29" s="58">
        <f t="shared" si="24"/>
        <v>0.17294839288015815</v>
      </c>
      <c r="R29" s="54"/>
      <c r="S29" s="54"/>
      <c r="T29" s="54"/>
      <c r="U29" s="54"/>
      <c r="V29" s="54"/>
    </row>
    <row r="30" spans="1:22" s="51" customFormat="1" x14ac:dyDescent="0.2">
      <c r="B30" s="51" t="s">
        <v>548</v>
      </c>
      <c r="C30" s="51" t="s">
        <v>549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f t="shared" si="20"/>
        <v>0</v>
      </c>
      <c r="J30" s="57">
        <f t="shared" si="21"/>
        <v>0</v>
      </c>
      <c r="K30" s="58" t="str">
        <f t="shared" si="22"/>
        <v>NA</v>
      </c>
      <c r="L30" s="58" t="str">
        <f t="shared" si="23"/>
        <v>NA</v>
      </c>
      <c r="M30" s="58" t="str">
        <f t="shared" si="24"/>
        <v>NA</v>
      </c>
      <c r="R30" s="54"/>
      <c r="S30" s="54"/>
      <c r="T30" s="54"/>
      <c r="U30" s="54"/>
      <c r="V30" s="54"/>
    </row>
    <row r="31" spans="1:22" s="51" customFormat="1" x14ac:dyDescent="0.2">
      <c r="B31" s="51" t="s">
        <v>550</v>
      </c>
      <c r="C31" s="51" t="s">
        <v>551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f t="shared" si="20"/>
        <v>0</v>
      </c>
      <c r="J31" s="57">
        <f t="shared" si="21"/>
        <v>0</v>
      </c>
      <c r="K31" s="58" t="str">
        <f t="shared" si="22"/>
        <v>NA</v>
      </c>
      <c r="L31" s="58" t="str">
        <f t="shared" si="23"/>
        <v>NA</v>
      </c>
      <c r="M31" s="58" t="str">
        <f t="shared" si="24"/>
        <v>NA</v>
      </c>
      <c r="R31" s="54"/>
      <c r="S31" s="54"/>
      <c r="T31" s="54"/>
      <c r="U31" s="54"/>
      <c r="V31" s="54"/>
    </row>
    <row r="32" spans="1:22" s="51" customFormat="1" x14ac:dyDescent="0.2">
      <c r="B32" s="51" t="s">
        <v>552</v>
      </c>
      <c r="C32" s="51" t="s">
        <v>553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20"/>
        <v>0</v>
      </c>
      <c r="J32" s="57">
        <f t="shared" si="21"/>
        <v>0</v>
      </c>
      <c r="K32" s="58" t="str">
        <f t="shared" si="22"/>
        <v>NA</v>
      </c>
      <c r="L32" s="58" t="str">
        <f t="shared" si="23"/>
        <v>NA</v>
      </c>
      <c r="M32" s="58" t="str">
        <f t="shared" si="24"/>
        <v>NA</v>
      </c>
      <c r="R32" s="54"/>
      <c r="S32" s="54"/>
      <c r="T32" s="54"/>
      <c r="U32" s="54"/>
      <c r="V32" s="54"/>
    </row>
    <row r="33" spans="1:38" s="51" customFormat="1" x14ac:dyDescent="0.2">
      <c r="B33" s="51" t="s">
        <v>554</v>
      </c>
      <c r="C33" s="51" t="s">
        <v>555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f t="shared" si="20"/>
        <v>0</v>
      </c>
      <c r="J33" s="57">
        <f t="shared" si="21"/>
        <v>0</v>
      </c>
      <c r="K33" s="58" t="str">
        <f t="shared" si="22"/>
        <v>NA</v>
      </c>
      <c r="L33" s="58" t="str">
        <f t="shared" si="23"/>
        <v>NA</v>
      </c>
      <c r="M33" s="58" t="str">
        <f t="shared" si="24"/>
        <v>NA</v>
      </c>
      <c r="R33" s="54"/>
      <c r="S33" s="54"/>
      <c r="T33" s="54"/>
      <c r="U33" s="54"/>
      <c r="V33" s="54"/>
    </row>
    <row r="34" spans="1:38" s="51" customFormat="1" x14ac:dyDescent="0.2">
      <c r="B34" s="51" t="s">
        <v>556</v>
      </c>
      <c r="C34" s="51" t="s">
        <v>557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f t="shared" si="20"/>
        <v>0</v>
      </c>
      <c r="J34" s="57">
        <f t="shared" si="21"/>
        <v>0</v>
      </c>
      <c r="K34" s="58" t="str">
        <f t="shared" si="22"/>
        <v>NA</v>
      </c>
      <c r="L34" s="58" t="str">
        <f t="shared" si="23"/>
        <v>NA</v>
      </c>
      <c r="M34" s="58" t="str">
        <f t="shared" si="24"/>
        <v>NA</v>
      </c>
      <c r="R34" s="54"/>
      <c r="S34" s="54"/>
      <c r="T34" s="54"/>
      <c r="U34" s="54"/>
      <c r="V34" s="54"/>
    </row>
    <row r="35" spans="1:38" s="51" customFormat="1" x14ac:dyDescent="0.2">
      <c r="B35" s="51" t="s">
        <v>558</v>
      </c>
      <c r="C35" s="51" t="s">
        <v>559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f t="shared" si="20"/>
        <v>0</v>
      </c>
      <c r="J35" s="57">
        <f t="shared" si="21"/>
        <v>0</v>
      </c>
      <c r="K35" s="58" t="str">
        <f t="shared" si="22"/>
        <v>NA</v>
      </c>
      <c r="L35" s="58" t="str">
        <f t="shared" si="23"/>
        <v>NA</v>
      </c>
      <c r="M35" s="58" t="str">
        <f t="shared" si="24"/>
        <v>NA</v>
      </c>
      <c r="R35" s="54"/>
      <c r="S35" s="54"/>
      <c r="T35" s="54"/>
      <c r="U35" s="54"/>
      <c r="V35" s="54"/>
    </row>
    <row r="36" spans="1:38" s="51" customFormat="1" x14ac:dyDescent="0.2">
      <c r="B36" s="51" t="s">
        <v>560</v>
      </c>
      <c r="C36" s="51" t="s">
        <v>561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f t="shared" si="20"/>
        <v>0</v>
      </c>
      <c r="J36" s="57">
        <f t="shared" si="21"/>
        <v>0</v>
      </c>
      <c r="K36" s="58" t="str">
        <f t="shared" si="22"/>
        <v>NA</v>
      </c>
      <c r="L36" s="58" t="str">
        <f t="shared" si="23"/>
        <v>NA</v>
      </c>
      <c r="M36" s="58" t="str">
        <f t="shared" si="24"/>
        <v>NA</v>
      </c>
      <c r="R36" s="54"/>
      <c r="S36" s="54"/>
      <c r="T36" s="54"/>
      <c r="U36" s="54"/>
      <c r="V36" s="54"/>
    </row>
    <row r="37" spans="1:38" s="51" customFormat="1" x14ac:dyDescent="0.2">
      <c r="B37" s="51" t="s">
        <v>562</v>
      </c>
      <c r="C37" s="51" t="s">
        <v>563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f t="shared" si="20"/>
        <v>0</v>
      </c>
      <c r="J37" s="57">
        <f t="shared" si="21"/>
        <v>0</v>
      </c>
      <c r="K37" s="58" t="str">
        <f t="shared" si="22"/>
        <v>NA</v>
      </c>
      <c r="L37" s="58" t="str">
        <f t="shared" si="23"/>
        <v>NA</v>
      </c>
      <c r="M37" s="58" t="str">
        <f t="shared" si="24"/>
        <v>NA</v>
      </c>
      <c r="R37" s="54"/>
      <c r="S37" s="54"/>
      <c r="T37" s="54"/>
      <c r="U37" s="54"/>
      <c r="V37" s="54"/>
    </row>
    <row r="38" spans="1:38" s="51" customFormat="1" x14ac:dyDescent="0.2">
      <c r="B38" s="51" t="s">
        <v>564</v>
      </c>
      <c r="C38" s="51" t="s">
        <v>565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f t="shared" si="15"/>
        <v>0</v>
      </c>
      <c r="J38" s="57">
        <f t="shared" si="16"/>
        <v>0</v>
      </c>
      <c r="K38" s="58" t="str">
        <f t="shared" si="17"/>
        <v>NA</v>
      </c>
      <c r="L38" s="58" t="str">
        <f t="shared" si="18"/>
        <v>NA</v>
      </c>
      <c r="M38" s="58" t="str">
        <f t="shared" si="19"/>
        <v>NA</v>
      </c>
      <c r="R38" s="54"/>
      <c r="S38" s="54"/>
      <c r="T38" s="54"/>
      <c r="U38" s="54"/>
      <c r="V38" s="54"/>
    </row>
    <row r="39" spans="1:38" s="51" customFormat="1" x14ac:dyDescent="0.2">
      <c r="A39" s="64" t="s">
        <v>513</v>
      </c>
      <c r="B39" s="64"/>
      <c r="C39" s="64"/>
      <c r="D39" s="65">
        <v>53391815.120000005</v>
      </c>
      <c r="E39" s="65">
        <v>53391815.120000005</v>
      </c>
      <c r="F39" s="65">
        <v>410458.01000000007</v>
      </c>
      <c r="G39" s="65">
        <v>59971354.419999979</v>
      </c>
      <c r="H39" s="65">
        <v>0</v>
      </c>
      <c r="I39" s="65">
        <f t="shared" si="15"/>
        <v>59971354.419999979</v>
      </c>
      <c r="J39" s="65">
        <f t="shared" si="16"/>
        <v>-6579539.2999999747</v>
      </c>
      <c r="K39" s="66">
        <f t="shared" si="17"/>
        <v>-0.12323123469790689</v>
      </c>
      <c r="L39" s="66">
        <f t="shared" si="18"/>
        <v>-0.9923123420869383</v>
      </c>
      <c r="M39" s="66">
        <f t="shared" si="19"/>
        <v>0.12323123469790689</v>
      </c>
      <c r="R39" s="54"/>
      <c r="S39" s="54"/>
      <c r="T39" s="54"/>
      <c r="U39" s="54"/>
      <c r="V39" s="54"/>
    </row>
    <row r="40" spans="1:38" s="51" customFormat="1" x14ac:dyDescent="0.2">
      <c r="A40" s="51" t="s">
        <v>85</v>
      </c>
      <c r="B40" s="51" t="s">
        <v>86</v>
      </c>
      <c r="C40" s="51" t="s">
        <v>87</v>
      </c>
      <c r="D40" s="57">
        <v>2800000</v>
      </c>
      <c r="E40" s="57">
        <v>2800000</v>
      </c>
      <c r="F40" s="57">
        <v>0</v>
      </c>
      <c r="G40" s="57">
        <v>0</v>
      </c>
      <c r="H40" s="57">
        <v>0</v>
      </c>
      <c r="I40" s="57">
        <f t="shared" si="15"/>
        <v>0</v>
      </c>
      <c r="J40" s="57">
        <f t="shared" si="16"/>
        <v>2800000</v>
      </c>
      <c r="K40" s="58">
        <f t="shared" si="17"/>
        <v>1</v>
      </c>
      <c r="L40" s="58">
        <f t="shared" si="18"/>
        <v>-1</v>
      </c>
      <c r="M40" s="58">
        <f t="shared" si="19"/>
        <v>-1</v>
      </c>
      <c r="R40" s="54"/>
      <c r="S40" s="54"/>
      <c r="T40" s="54"/>
      <c r="U40" s="54"/>
      <c r="V40" s="54"/>
    </row>
    <row r="41" spans="1:38" s="51" customFormat="1" x14ac:dyDescent="0.2">
      <c r="B41" s="51" t="s">
        <v>566</v>
      </c>
      <c r="C41" s="51" t="s">
        <v>567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f t="shared" si="15"/>
        <v>0</v>
      </c>
      <c r="J41" s="57">
        <f t="shared" si="16"/>
        <v>0</v>
      </c>
      <c r="K41" s="58" t="str">
        <f t="shared" si="17"/>
        <v>NA</v>
      </c>
      <c r="L41" s="58" t="str">
        <f t="shared" si="18"/>
        <v>NA</v>
      </c>
      <c r="M41" s="58" t="str">
        <f t="shared" si="19"/>
        <v>NA</v>
      </c>
      <c r="R41" s="54"/>
      <c r="S41" s="54"/>
      <c r="T41" s="54"/>
      <c r="U41" s="54"/>
      <c r="V41" s="54"/>
    </row>
    <row r="42" spans="1:38" s="51" customFormat="1" x14ac:dyDescent="0.2">
      <c r="A42" s="64" t="s">
        <v>98</v>
      </c>
      <c r="B42" s="64"/>
      <c r="C42" s="64"/>
      <c r="D42" s="65">
        <v>2800000</v>
      </c>
      <c r="E42" s="65">
        <v>2800000</v>
      </c>
      <c r="F42" s="65">
        <v>0</v>
      </c>
      <c r="G42" s="65">
        <v>0</v>
      </c>
      <c r="H42" s="65">
        <v>0</v>
      </c>
      <c r="I42" s="65">
        <f t="shared" si="15"/>
        <v>0</v>
      </c>
      <c r="J42" s="65">
        <f t="shared" si="16"/>
        <v>2800000</v>
      </c>
      <c r="K42" s="66">
        <f t="shared" si="17"/>
        <v>1</v>
      </c>
      <c r="L42" s="66">
        <f t="shared" si="18"/>
        <v>-1</v>
      </c>
      <c r="M42" s="66">
        <f t="shared" si="19"/>
        <v>-1</v>
      </c>
      <c r="R42" s="54"/>
      <c r="S42" s="54"/>
      <c r="T42" s="54"/>
      <c r="U42" s="54"/>
      <c r="V42" s="54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69100755</v>
      </c>
      <c r="E44" s="6">
        <f t="shared" ref="E44:J44" si="25">+E16+E18+E21+E39+E42</f>
        <v>69100755</v>
      </c>
      <c r="F44" s="6">
        <f t="shared" si="25"/>
        <v>493294.42000000016</v>
      </c>
      <c r="G44" s="6">
        <f t="shared" si="25"/>
        <v>63966020.829999976</v>
      </c>
      <c r="H44" s="6">
        <f t="shared" si="25"/>
        <v>0</v>
      </c>
      <c r="I44" s="6">
        <f t="shared" si="25"/>
        <v>63966020.829999976</v>
      </c>
      <c r="J44" s="6">
        <f t="shared" si="25"/>
        <v>5134734.170000026</v>
      </c>
      <c r="K44" s="38">
        <f t="shared" ref="K44:K89" si="26">IF(E44=0,"NA",J44/E44)</f>
        <v>7.4307931512470823E-2</v>
      </c>
      <c r="L44" s="38">
        <f>IF(E44=0,"NA",(  ( F44 - (E44/$L$6)) / (E44/$L$6)))</f>
        <v>-0.99286122966384371</v>
      </c>
      <c r="M44" s="38">
        <f>IF(E44=0,"NA",(  ( G44 - ($M$6*(E44/12))) / ($M$6*(E44/12))))</f>
        <v>-7.4307931512470796E-2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256</v>
      </c>
      <c r="B46" s="51" t="s">
        <v>157</v>
      </c>
      <c r="C46" s="51" t="s">
        <v>158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f t="shared" ref="I46:I76" si="27">SUM(G46:H46)</f>
        <v>0</v>
      </c>
      <c r="J46" s="57">
        <f t="shared" ref="J46:J76" si="28">E46-I46</f>
        <v>0</v>
      </c>
      <c r="K46" s="58" t="str">
        <f t="shared" ref="K46:K76" si="29">IF(E46=0,"NA",J46/E46)</f>
        <v>NA</v>
      </c>
      <c r="L46" s="58" t="str">
        <f t="shared" ref="L46:L76" si="30">IF(E46=0,"NA",(  ( F46 - (E46/$L$6)) / (E46/$L$6)))</f>
        <v>NA</v>
      </c>
      <c r="M46" s="58" t="str">
        <f t="shared" ref="M46:M76" si="31">IF(E46=0,"NA",(  ( G46 - ($M$6*(E46/12))) / ($M$6*(E46/12))))</f>
        <v>NA</v>
      </c>
      <c r="R46" s="54"/>
      <c r="S46" s="54"/>
      <c r="T46" s="54"/>
      <c r="U46" s="54"/>
      <c r="V46" s="54"/>
    </row>
    <row r="47" spans="1:38" s="51" customFormat="1" x14ac:dyDescent="0.2">
      <c r="B47" s="51" t="s">
        <v>189</v>
      </c>
      <c r="C47" s="51" t="s">
        <v>190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f t="shared" si="27"/>
        <v>0</v>
      </c>
      <c r="J47" s="57">
        <f t="shared" si="28"/>
        <v>0</v>
      </c>
      <c r="K47" s="58" t="str">
        <f t="shared" si="29"/>
        <v>NA</v>
      </c>
      <c r="L47" s="58" t="str">
        <f t="shared" si="30"/>
        <v>NA</v>
      </c>
      <c r="M47" s="58" t="str">
        <f t="shared" si="31"/>
        <v>NA</v>
      </c>
      <c r="R47" s="54"/>
      <c r="S47" s="54"/>
      <c r="T47" s="54"/>
      <c r="U47" s="54"/>
      <c r="V47" s="54"/>
    </row>
    <row r="48" spans="1:38" s="51" customFormat="1" x14ac:dyDescent="0.2">
      <c r="B48" s="51" t="s">
        <v>431</v>
      </c>
      <c r="C48" s="51" t="s">
        <v>432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f t="shared" si="27"/>
        <v>0</v>
      </c>
      <c r="J48" s="57">
        <f t="shared" si="28"/>
        <v>0</v>
      </c>
      <c r="K48" s="58" t="str">
        <f t="shared" si="29"/>
        <v>NA</v>
      </c>
      <c r="L48" s="58" t="str">
        <f t="shared" si="30"/>
        <v>NA</v>
      </c>
      <c r="M48" s="58" t="str">
        <f t="shared" si="31"/>
        <v>NA</v>
      </c>
      <c r="R48" s="54"/>
      <c r="S48" s="54"/>
      <c r="T48" s="54"/>
      <c r="U48" s="54"/>
      <c r="V48" s="54"/>
    </row>
    <row r="49" spans="1:22" s="51" customFormat="1" x14ac:dyDescent="0.2">
      <c r="A49" s="64" t="s">
        <v>294</v>
      </c>
      <c r="B49" s="64"/>
      <c r="C49" s="64"/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f t="shared" si="27"/>
        <v>0</v>
      </c>
      <c r="J49" s="65">
        <f t="shared" si="28"/>
        <v>0</v>
      </c>
      <c r="K49" s="66" t="str">
        <f t="shared" si="29"/>
        <v>NA</v>
      </c>
      <c r="L49" s="66" t="str">
        <f t="shared" si="30"/>
        <v>NA</v>
      </c>
      <c r="M49" s="66" t="str">
        <f t="shared" si="31"/>
        <v>NA</v>
      </c>
      <c r="R49" s="54"/>
      <c r="S49" s="54"/>
      <c r="T49" s="54"/>
      <c r="U49" s="54"/>
      <c r="V49" s="54"/>
    </row>
    <row r="50" spans="1:22" s="51" customFormat="1" x14ac:dyDescent="0.2">
      <c r="A50" s="51" t="s">
        <v>301</v>
      </c>
      <c r="B50" s="51" t="s">
        <v>302</v>
      </c>
      <c r="C50" s="51" t="s">
        <v>303</v>
      </c>
      <c r="D50" s="57">
        <v>66790</v>
      </c>
      <c r="E50" s="57">
        <v>0</v>
      </c>
      <c r="F50" s="57">
        <v>0</v>
      </c>
      <c r="G50" s="57">
        <v>0</v>
      </c>
      <c r="H50" s="57">
        <v>0</v>
      </c>
      <c r="I50" s="57">
        <f t="shared" si="27"/>
        <v>0</v>
      </c>
      <c r="J50" s="57">
        <f t="shared" si="28"/>
        <v>0</v>
      </c>
      <c r="K50" s="58" t="str">
        <f t="shared" si="29"/>
        <v>NA</v>
      </c>
      <c r="L50" s="58" t="str">
        <f t="shared" si="30"/>
        <v>NA</v>
      </c>
      <c r="M50" s="58" t="str">
        <f t="shared" si="31"/>
        <v>NA</v>
      </c>
      <c r="R50" s="54"/>
      <c r="S50" s="54"/>
      <c r="T50" s="54"/>
      <c r="U50" s="54"/>
      <c r="V50" s="54"/>
    </row>
    <row r="51" spans="1:22" s="51" customFormat="1" x14ac:dyDescent="0.2">
      <c r="B51" s="51" t="s">
        <v>135</v>
      </c>
      <c r="C51" s="51" t="s">
        <v>136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f t="shared" si="27"/>
        <v>0</v>
      </c>
      <c r="J51" s="57">
        <f t="shared" si="28"/>
        <v>0</v>
      </c>
      <c r="K51" s="58" t="str">
        <f t="shared" si="29"/>
        <v>NA</v>
      </c>
      <c r="L51" s="58" t="str">
        <f t="shared" si="30"/>
        <v>NA</v>
      </c>
      <c r="M51" s="58" t="str">
        <f t="shared" si="31"/>
        <v>NA</v>
      </c>
      <c r="R51" s="54"/>
      <c r="S51" s="54"/>
      <c r="T51" s="54"/>
      <c r="U51" s="54"/>
      <c r="V51" s="54"/>
    </row>
    <row r="52" spans="1:22" s="51" customFormat="1" x14ac:dyDescent="0.2">
      <c r="B52" s="51" t="s">
        <v>143</v>
      </c>
      <c r="C52" s="51" t="s">
        <v>144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f t="shared" si="27"/>
        <v>0</v>
      </c>
      <c r="J52" s="57">
        <f t="shared" si="28"/>
        <v>0</v>
      </c>
      <c r="K52" s="58" t="str">
        <f t="shared" si="29"/>
        <v>NA</v>
      </c>
      <c r="L52" s="58" t="str">
        <f t="shared" si="30"/>
        <v>NA</v>
      </c>
      <c r="M52" s="58" t="str">
        <f t="shared" si="31"/>
        <v>NA</v>
      </c>
      <c r="R52" s="54"/>
      <c r="S52" s="54"/>
      <c r="T52" s="54"/>
      <c r="U52" s="54"/>
      <c r="V52" s="54"/>
    </row>
    <row r="53" spans="1:22" s="51" customFormat="1" x14ac:dyDescent="0.2">
      <c r="B53" s="51" t="s">
        <v>155</v>
      </c>
      <c r="C53" s="51" t="s">
        <v>156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f t="shared" si="27"/>
        <v>0</v>
      </c>
      <c r="J53" s="57">
        <f t="shared" si="28"/>
        <v>0</v>
      </c>
      <c r="K53" s="58" t="str">
        <f t="shared" si="29"/>
        <v>NA</v>
      </c>
      <c r="L53" s="58" t="str">
        <f t="shared" si="30"/>
        <v>NA</v>
      </c>
      <c r="M53" s="58" t="str">
        <f t="shared" si="31"/>
        <v>NA</v>
      </c>
      <c r="R53" s="54"/>
      <c r="S53" s="54"/>
      <c r="T53" s="54"/>
      <c r="U53" s="54"/>
      <c r="V53" s="54"/>
    </row>
    <row r="54" spans="1:22" s="51" customFormat="1" x14ac:dyDescent="0.2">
      <c r="A54" s="64" t="s">
        <v>310</v>
      </c>
      <c r="B54" s="64"/>
      <c r="C54" s="64"/>
      <c r="D54" s="65">
        <v>66790</v>
      </c>
      <c r="E54" s="65">
        <v>0</v>
      </c>
      <c r="F54" s="65">
        <v>0</v>
      </c>
      <c r="G54" s="65">
        <v>0</v>
      </c>
      <c r="H54" s="65">
        <v>0</v>
      </c>
      <c r="I54" s="65">
        <f t="shared" si="27"/>
        <v>0</v>
      </c>
      <c r="J54" s="65">
        <f t="shared" si="28"/>
        <v>0</v>
      </c>
      <c r="K54" s="66" t="str">
        <f t="shared" si="29"/>
        <v>NA</v>
      </c>
      <c r="L54" s="66" t="str">
        <f t="shared" si="30"/>
        <v>NA</v>
      </c>
      <c r="M54" s="66" t="str">
        <f t="shared" si="31"/>
        <v>NA</v>
      </c>
      <c r="R54" s="54"/>
      <c r="S54" s="54"/>
      <c r="T54" s="54"/>
      <c r="U54" s="54"/>
      <c r="V54" s="54"/>
    </row>
    <row r="55" spans="1:22" s="51" customFormat="1" x14ac:dyDescent="0.2">
      <c r="A55" s="51" t="s">
        <v>395</v>
      </c>
      <c r="B55" s="51" t="s">
        <v>104</v>
      </c>
      <c r="C55" s="51" t="s">
        <v>103</v>
      </c>
      <c r="D55" s="57"/>
      <c r="E55" s="57"/>
      <c r="F55" s="57">
        <v>0</v>
      </c>
      <c r="G55" s="57">
        <v>0</v>
      </c>
      <c r="H55" s="57">
        <v>0</v>
      </c>
      <c r="I55" s="57">
        <f t="shared" si="27"/>
        <v>0</v>
      </c>
      <c r="J55" s="57">
        <f t="shared" si="28"/>
        <v>0</v>
      </c>
      <c r="K55" s="58" t="str">
        <f t="shared" si="29"/>
        <v>NA</v>
      </c>
      <c r="L55" s="58" t="str">
        <f t="shared" si="30"/>
        <v>NA</v>
      </c>
      <c r="M55" s="58" t="str">
        <f t="shared" si="31"/>
        <v>NA</v>
      </c>
      <c r="R55" s="54"/>
      <c r="S55" s="54"/>
      <c r="T55" s="54"/>
      <c r="U55" s="54"/>
      <c r="V55" s="54"/>
    </row>
    <row r="56" spans="1:22" s="51" customFormat="1" x14ac:dyDescent="0.2">
      <c r="B56" s="51" t="s">
        <v>117</v>
      </c>
      <c r="C56" s="51" t="s">
        <v>118</v>
      </c>
      <c r="D56" s="57">
        <v>193624</v>
      </c>
      <c r="E56" s="57">
        <v>0</v>
      </c>
      <c r="F56" s="57">
        <v>8574.25</v>
      </c>
      <c r="G56" s="57">
        <v>128767.89</v>
      </c>
      <c r="H56" s="57">
        <v>0</v>
      </c>
      <c r="I56" s="57">
        <f t="shared" si="27"/>
        <v>128767.89</v>
      </c>
      <c r="J56" s="57">
        <f t="shared" si="28"/>
        <v>-128767.89</v>
      </c>
      <c r="K56" s="58" t="str">
        <f t="shared" si="29"/>
        <v>NA</v>
      </c>
      <c r="L56" s="58" t="str">
        <f t="shared" si="30"/>
        <v>NA</v>
      </c>
      <c r="M56" s="58" t="str">
        <f t="shared" si="31"/>
        <v>NA</v>
      </c>
      <c r="R56" s="54"/>
      <c r="S56" s="54"/>
      <c r="T56" s="54"/>
      <c r="U56" s="54"/>
      <c r="V56" s="54"/>
    </row>
    <row r="57" spans="1:22" s="51" customFormat="1" x14ac:dyDescent="0.2">
      <c r="B57" s="51" t="s">
        <v>302</v>
      </c>
      <c r="C57" s="51" t="s">
        <v>303</v>
      </c>
      <c r="D57" s="57">
        <v>0</v>
      </c>
      <c r="E57" s="57">
        <v>66790</v>
      </c>
      <c r="F57" s="57">
        <v>0</v>
      </c>
      <c r="G57" s="57">
        <v>0</v>
      </c>
      <c r="H57" s="57">
        <v>0</v>
      </c>
      <c r="I57" s="57">
        <f t="shared" si="27"/>
        <v>0</v>
      </c>
      <c r="J57" s="57">
        <f t="shared" si="28"/>
        <v>66790</v>
      </c>
      <c r="K57" s="58">
        <f t="shared" si="29"/>
        <v>1</v>
      </c>
      <c r="L57" s="58">
        <f t="shared" si="30"/>
        <v>-1</v>
      </c>
      <c r="M57" s="58">
        <f t="shared" si="31"/>
        <v>-1</v>
      </c>
      <c r="R57" s="54"/>
      <c r="S57" s="54"/>
      <c r="T57" s="54"/>
      <c r="U57" s="54"/>
      <c r="V57" s="54"/>
    </row>
    <row r="58" spans="1:22" s="51" customFormat="1" x14ac:dyDescent="0.2">
      <c r="B58" s="51" t="s">
        <v>304</v>
      </c>
      <c r="C58" s="51" t="s">
        <v>305</v>
      </c>
      <c r="D58" s="57"/>
      <c r="E58" s="57"/>
      <c r="F58" s="57">
        <v>0</v>
      </c>
      <c r="G58" s="57">
        <v>0</v>
      </c>
      <c r="H58" s="57">
        <v>0</v>
      </c>
      <c r="I58" s="57">
        <f t="shared" si="27"/>
        <v>0</v>
      </c>
      <c r="J58" s="57">
        <f t="shared" si="28"/>
        <v>0</v>
      </c>
      <c r="K58" s="58" t="str">
        <f t="shared" si="29"/>
        <v>NA</v>
      </c>
      <c r="L58" s="58" t="str">
        <f t="shared" si="30"/>
        <v>NA</v>
      </c>
      <c r="M58" s="58" t="str">
        <f t="shared" si="31"/>
        <v>NA</v>
      </c>
      <c r="R58" s="54"/>
      <c r="S58" s="54"/>
      <c r="T58" s="54"/>
      <c r="U58" s="54"/>
      <c r="V58" s="54"/>
    </row>
    <row r="59" spans="1:22" s="51" customFormat="1" x14ac:dyDescent="0.2">
      <c r="B59" s="51" t="s">
        <v>434</v>
      </c>
      <c r="C59" s="51" t="s">
        <v>435</v>
      </c>
      <c r="D59" s="57">
        <v>18545009.049999993</v>
      </c>
      <c r="E59" s="57">
        <v>18545009.049999993</v>
      </c>
      <c r="F59" s="57">
        <v>1480624.2899999991</v>
      </c>
      <c r="G59" s="57">
        <v>15139612.16</v>
      </c>
      <c r="H59" s="57">
        <v>0</v>
      </c>
      <c r="I59" s="57">
        <f t="shared" si="27"/>
        <v>15139612.16</v>
      </c>
      <c r="J59" s="57">
        <f t="shared" si="28"/>
        <v>3405396.8899999931</v>
      </c>
      <c r="K59" s="58">
        <f t="shared" si="29"/>
        <v>0.18362875320354693</v>
      </c>
      <c r="L59" s="58">
        <f t="shared" si="30"/>
        <v>-0.92016049784564546</v>
      </c>
      <c r="M59" s="58">
        <f t="shared" si="31"/>
        <v>-0.18362875320354693</v>
      </c>
      <c r="R59" s="54"/>
      <c r="S59" s="54"/>
      <c r="T59" s="54"/>
      <c r="U59" s="54"/>
      <c r="V59" s="54"/>
    </row>
    <row r="60" spans="1:22" s="51" customFormat="1" x14ac:dyDescent="0.2">
      <c r="B60" s="51" t="s">
        <v>131</v>
      </c>
      <c r="C60" s="51" t="s">
        <v>132</v>
      </c>
      <c r="D60" s="57">
        <v>1927668.83</v>
      </c>
      <c r="E60" s="57">
        <v>1927668.83</v>
      </c>
      <c r="F60" s="57">
        <v>129942.39000000001</v>
      </c>
      <c r="G60" s="57">
        <v>1383362.8599999999</v>
      </c>
      <c r="H60" s="57">
        <v>0</v>
      </c>
      <c r="I60" s="57">
        <f t="shared" si="27"/>
        <v>1383362.8599999999</v>
      </c>
      <c r="J60" s="57">
        <f t="shared" si="28"/>
        <v>544305.9700000002</v>
      </c>
      <c r="K60" s="58">
        <f t="shared" si="29"/>
        <v>0.28236487592114057</v>
      </c>
      <c r="L60" s="58">
        <f t="shared" si="30"/>
        <v>-0.93259091604443278</v>
      </c>
      <c r="M60" s="58">
        <f t="shared" si="31"/>
        <v>-0.28236487592114057</v>
      </c>
      <c r="R60" s="54"/>
      <c r="S60" s="54"/>
      <c r="T60" s="54"/>
      <c r="U60" s="54"/>
      <c r="V60" s="54"/>
    </row>
    <row r="61" spans="1:22" s="51" customFormat="1" x14ac:dyDescent="0.2">
      <c r="B61" s="51" t="s">
        <v>133</v>
      </c>
      <c r="C61" s="51" t="s">
        <v>134</v>
      </c>
      <c r="D61" s="57">
        <v>251356</v>
      </c>
      <c r="E61" s="57">
        <v>251356</v>
      </c>
      <c r="F61" s="57">
        <v>0</v>
      </c>
      <c r="G61" s="57">
        <v>0</v>
      </c>
      <c r="H61" s="57">
        <v>0</v>
      </c>
      <c r="I61" s="57">
        <f t="shared" si="27"/>
        <v>0</v>
      </c>
      <c r="J61" s="57">
        <f t="shared" si="28"/>
        <v>251356</v>
      </c>
      <c r="K61" s="58">
        <f t="shared" si="29"/>
        <v>1</v>
      </c>
      <c r="L61" s="58">
        <f t="shared" si="30"/>
        <v>-1</v>
      </c>
      <c r="M61" s="58">
        <f t="shared" si="31"/>
        <v>-1</v>
      </c>
      <c r="R61" s="54"/>
      <c r="S61" s="54"/>
      <c r="T61" s="54"/>
      <c r="U61" s="54"/>
      <c r="V61" s="54"/>
    </row>
    <row r="62" spans="1:22" s="51" customFormat="1" x14ac:dyDescent="0.2">
      <c r="B62" s="51" t="s">
        <v>135</v>
      </c>
      <c r="C62" s="51" t="s">
        <v>136</v>
      </c>
      <c r="D62" s="57">
        <v>0</v>
      </c>
      <c r="E62" s="57">
        <v>0</v>
      </c>
      <c r="F62" s="57">
        <v>0</v>
      </c>
      <c r="G62" s="57">
        <v>2000</v>
      </c>
      <c r="H62" s="57">
        <v>0</v>
      </c>
      <c r="I62" s="57">
        <f t="shared" si="27"/>
        <v>2000</v>
      </c>
      <c r="J62" s="57">
        <f t="shared" si="28"/>
        <v>-2000</v>
      </c>
      <c r="K62" s="58" t="str">
        <f t="shared" si="29"/>
        <v>NA</v>
      </c>
      <c r="L62" s="58" t="str">
        <f t="shared" si="30"/>
        <v>NA</v>
      </c>
      <c r="M62" s="58" t="str">
        <f t="shared" si="31"/>
        <v>NA</v>
      </c>
      <c r="R62" s="54"/>
      <c r="S62" s="54"/>
      <c r="T62" s="54"/>
      <c r="U62" s="54"/>
      <c r="V62" s="54"/>
    </row>
    <row r="63" spans="1:22" s="51" customFormat="1" x14ac:dyDescent="0.2">
      <c r="B63" s="51" t="s">
        <v>141</v>
      </c>
      <c r="C63" s="51" t="s">
        <v>142</v>
      </c>
      <c r="D63" s="57">
        <v>5210730</v>
      </c>
      <c r="E63" s="57">
        <v>5210730</v>
      </c>
      <c r="F63" s="57">
        <v>415270.29999999976</v>
      </c>
      <c r="G63" s="57">
        <v>4304046.870000002</v>
      </c>
      <c r="H63" s="57">
        <v>0</v>
      </c>
      <c r="I63" s="57">
        <f t="shared" si="27"/>
        <v>4304046.870000002</v>
      </c>
      <c r="J63" s="57">
        <f t="shared" si="28"/>
        <v>906683.12999999803</v>
      </c>
      <c r="K63" s="58">
        <f t="shared" si="29"/>
        <v>0.17400309169732417</v>
      </c>
      <c r="L63" s="58">
        <f t="shared" si="30"/>
        <v>-0.92030477495475682</v>
      </c>
      <c r="M63" s="58">
        <f t="shared" si="31"/>
        <v>-0.17400309169732417</v>
      </c>
      <c r="R63" s="54"/>
      <c r="S63" s="54"/>
      <c r="T63" s="54"/>
      <c r="U63" s="54"/>
      <c r="V63" s="54"/>
    </row>
    <row r="64" spans="1:22" s="51" customFormat="1" x14ac:dyDescent="0.2">
      <c r="B64" s="51" t="s">
        <v>143</v>
      </c>
      <c r="C64" s="51" t="s">
        <v>144</v>
      </c>
      <c r="D64" s="57">
        <v>1532459.6500000006</v>
      </c>
      <c r="E64" s="57">
        <v>1532459.6500000006</v>
      </c>
      <c r="F64" s="57">
        <v>126185.03999999996</v>
      </c>
      <c r="G64" s="57">
        <v>1274968.0800000005</v>
      </c>
      <c r="H64" s="57">
        <v>0</v>
      </c>
      <c r="I64" s="57">
        <f t="shared" si="27"/>
        <v>1274968.0800000005</v>
      </c>
      <c r="J64" s="57">
        <f t="shared" si="28"/>
        <v>257491.57000000007</v>
      </c>
      <c r="K64" s="58">
        <f t="shared" si="29"/>
        <v>0.16802502434566546</v>
      </c>
      <c r="L64" s="58">
        <f t="shared" si="30"/>
        <v>-0.91765849104085706</v>
      </c>
      <c r="M64" s="58">
        <f t="shared" si="31"/>
        <v>-0.16802502434566546</v>
      </c>
      <c r="R64" s="54"/>
      <c r="S64" s="54"/>
      <c r="T64" s="54"/>
      <c r="U64" s="54"/>
      <c r="V64" s="54"/>
    </row>
    <row r="65" spans="2:22" s="51" customFormat="1" x14ac:dyDescent="0.2">
      <c r="B65" s="51" t="s">
        <v>145</v>
      </c>
      <c r="C65" s="51" t="s">
        <v>146</v>
      </c>
      <c r="D65" s="57">
        <v>7005</v>
      </c>
      <c r="E65" s="57">
        <v>7005</v>
      </c>
      <c r="F65" s="57">
        <v>0</v>
      </c>
      <c r="G65" s="57">
        <v>0</v>
      </c>
      <c r="H65" s="57">
        <v>0</v>
      </c>
      <c r="I65" s="57">
        <f t="shared" si="27"/>
        <v>0</v>
      </c>
      <c r="J65" s="57">
        <f t="shared" si="28"/>
        <v>7005</v>
      </c>
      <c r="K65" s="58">
        <f t="shared" si="29"/>
        <v>1</v>
      </c>
      <c r="L65" s="58">
        <f t="shared" si="30"/>
        <v>-1</v>
      </c>
      <c r="M65" s="58">
        <f t="shared" si="31"/>
        <v>-1</v>
      </c>
      <c r="R65" s="54"/>
      <c r="S65" s="54"/>
      <c r="T65" s="54"/>
      <c r="U65" s="54"/>
      <c r="V65" s="54"/>
    </row>
    <row r="66" spans="2:22" s="51" customFormat="1" x14ac:dyDescent="0.2">
      <c r="B66" s="51" t="s">
        <v>147</v>
      </c>
      <c r="C66" s="51" t="s">
        <v>148</v>
      </c>
      <c r="D66" s="57">
        <v>109053.63</v>
      </c>
      <c r="E66" s="57">
        <v>109053.63</v>
      </c>
      <c r="F66" s="57">
        <v>48419.58</v>
      </c>
      <c r="G66" s="57">
        <v>666497.77</v>
      </c>
      <c r="H66" s="57">
        <v>0</v>
      </c>
      <c r="I66" s="57">
        <f t="shared" si="27"/>
        <v>666497.77</v>
      </c>
      <c r="J66" s="57">
        <f t="shared" si="28"/>
        <v>-557444.14</v>
      </c>
      <c r="K66" s="58">
        <f t="shared" si="29"/>
        <v>-5.1116513957398757</v>
      </c>
      <c r="L66" s="58">
        <f t="shared" si="30"/>
        <v>-0.55600212482610623</v>
      </c>
      <c r="M66" s="58">
        <f t="shared" si="31"/>
        <v>5.1116513957398757</v>
      </c>
      <c r="R66" s="54"/>
      <c r="S66" s="54"/>
      <c r="T66" s="54"/>
      <c r="U66" s="54"/>
      <c r="V66" s="54"/>
    </row>
    <row r="67" spans="2:22" s="51" customFormat="1" x14ac:dyDescent="0.2">
      <c r="B67" s="51" t="s">
        <v>155</v>
      </c>
      <c r="C67" s="51" t="s">
        <v>156</v>
      </c>
      <c r="D67" s="57">
        <v>1128820.7299999997</v>
      </c>
      <c r="E67" s="57">
        <v>1128820.7299999997</v>
      </c>
      <c r="F67" s="57">
        <v>108680.87999999989</v>
      </c>
      <c r="G67" s="57">
        <v>1126187.27</v>
      </c>
      <c r="H67" s="57">
        <v>0</v>
      </c>
      <c r="I67" s="57">
        <f t="shared" si="27"/>
        <v>1126187.27</v>
      </c>
      <c r="J67" s="57">
        <f t="shared" si="28"/>
        <v>2633.4599999997299</v>
      </c>
      <c r="K67" s="58">
        <f t="shared" si="29"/>
        <v>2.3329302253332382E-3</v>
      </c>
      <c r="L67" s="58">
        <f t="shared" si="30"/>
        <v>-0.90372175394050402</v>
      </c>
      <c r="M67" s="58">
        <f t="shared" si="31"/>
        <v>-2.3329302253332382E-3</v>
      </c>
      <c r="R67" s="54"/>
      <c r="S67" s="54"/>
      <c r="T67" s="54"/>
      <c r="U67" s="54"/>
      <c r="V67" s="54"/>
    </row>
    <row r="68" spans="2:22" s="51" customFormat="1" x14ac:dyDescent="0.2">
      <c r="B68" s="51" t="s">
        <v>157</v>
      </c>
      <c r="C68" s="51" t="s">
        <v>158</v>
      </c>
      <c r="D68" s="57">
        <v>340600</v>
      </c>
      <c r="E68" s="57">
        <v>321600</v>
      </c>
      <c r="F68" s="57">
        <v>34094.79</v>
      </c>
      <c r="G68" s="57">
        <v>34094.79</v>
      </c>
      <c r="H68" s="57">
        <v>0</v>
      </c>
      <c r="I68" s="57">
        <f t="shared" si="27"/>
        <v>34094.79</v>
      </c>
      <c r="J68" s="57">
        <f t="shared" si="28"/>
        <v>287505.21000000002</v>
      </c>
      <c r="K68" s="58">
        <f t="shared" si="29"/>
        <v>0.89398386194029855</v>
      </c>
      <c r="L68" s="58">
        <f t="shared" si="30"/>
        <v>-0.89398386194029855</v>
      </c>
      <c r="M68" s="58">
        <f t="shared" si="31"/>
        <v>-0.89398386194029855</v>
      </c>
      <c r="R68" s="54"/>
      <c r="S68" s="54"/>
      <c r="T68" s="54"/>
      <c r="U68" s="54"/>
      <c r="V68" s="54"/>
    </row>
    <row r="69" spans="2:22" s="51" customFormat="1" x14ac:dyDescent="0.2">
      <c r="B69" s="51" t="s">
        <v>165</v>
      </c>
      <c r="C69" s="51" t="s">
        <v>166</v>
      </c>
      <c r="D69" s="57">
        <v>100000</v>
      </c>
      <c r="E69" s="57">
        <v>130000</v>
      </c>
      <c r="F69" s="57">
        <v>12258.03</v>
      </c>
      <c r="G69" s="57">
        <v>107435.75</v>
      </c>
      <c r="H69" s="57">
        <v>23784.29</v>
      </c>
      <c r="I69" s="57">
        <f t="shared" si="27"/>
        <v>131220.04</v>
      </c>
      <c r="J69" s="57">
        <f t="shared" si="28"/>
        <v>-1220.0400000000081</v>
      </c>
      <c r="K69" s="58">
        <f t="shared" si="29"/>
        <v>-9.3849230769231396E-3</v>
      </c>
      <c r="L69" s="58">
        <f t="shared" si="30"/>
        <v>-0.9057074615384616</v>
      </c>
      <c r="M69" s="58">
        <f t="shared" si="31"/>
        <v>-0.17357115384615385</v>
      </c>
      <c r="R69" s="54"/>
      <c r="S69" s="54"/>
      <c r="T69" s="54"/>
      <c r="U69" s="54"/>
      <c r="V69" s="54"/>
    </row>
    <row r="70" spans="2:22" s="51" customFormat="1" x14ac:dyDescent="0.2">
      <c r="B70" s="51" t="s">
        <v>231</v>
      </c>
      <c r="C70" s="51" t="s">
        <v>232</v>
      </c>
      <c r="D70" s="57">
        <v>99078.8</v>
      </c>
      <c r="E70" s="57">
        <v>99078.8</v>
      </c>
      <c r="F70" s="57">
        <v>0</v>
      </c>
      <c r="G70" s="57">
        <v>98149.51</v>
      </c>
      <c r="H70" s="57">
        <v>0</v>
      </c>
      <c r="I70" s="57">
        <f t="shared" si="27"/>
        <v>98149.51</v>
      </c>
      <c r="J70" s="57">
        <f t="shared" si="28"/>
        <v>929.29000000000815</v>
      </c>
      <c r="K70" s="58">
        <f t="shared" si="29"/>
        <v>9.3793021312329992E-3</v>
      </c>
      <c r="L70" s="58">
        <f t="shared" si="30"/>
        <v>-1</v>
      </c>
      <c r="M70" s="58">
        <f t="shared" si="31"/>
        <v>-9.379302131233145E-3</v>
      </c>
      <c r="R70" s="54"/>
      <c r="S70" s="54"/>
      <c r="T70" s="54"/>
      <c r="U70" s="54"/>
      <c r="V70" s="54"/>
    </row>
    <row r="71" spans="2:22" s="51" customFormat="1" x14ac:dyDescent="0.2">
      <c r="B71" s="51" t="s">
        <v>167</v>
      </c>
      <c r="C71" s="51" t="s">
        <v>168</v>
      </c>
      <c r="D71" s="57">
        <v>300000</v>
      </c>
      <c r="E71" s="57">
        <v>300000</v>
      </c>
      <c r="F71" s="57">
        <v>0</v>
      </c>
      <c r="G71" s="57">
        <v>249988.26</v>
      </c>
      <c r="H71" s="57">
        <v>47616.56</v>
      </c>
      <c r="I71" s="57">
        <f t="shared" si="27"/>
        <v>297604.82</v>
      </c>
      <c r="J71" s="57">
        <f t="shared" si="28"/>
        <v>2395.179999999993</v>
      </c>
      <c r="K71" s="58">
        <f t="shared" si="29"/>
        <v>7.9839333333333092E-3</v>
      </c>
      <c r="L71" s="58">
        <f t="shared" si="30"/>
        <v>-1</v>
      </c>
      <c r="M71" s="58">
        <f t="shared" si="31"/>
        <v>-0.16670579999999996</v>
      </c>
      <c r="R71" s="54"/>
      <c r="S71" s="54"/>
      <c r="T71" s="54"/>
      <c r="U71" s="54"/>
      <c r="V71" s="54"/>
    </row>
    <row r="72" spans="2:22" s="51" customFormat="1" x14ac:dyDescent="0.2">
      <c r="B72" s="51" t="s">
        <v>169</v>
      </c>
      <c r="C72" s="51" t="s">
        <v>170</v>
      </c>
      <c r="D72" s="57">
        <v>65000</v>
      </c>
      <c r="E72" s="57">
        <v>65000</v>
      </c>
      <c r="F72" s="57">
        <v>13606.95</v>
      </c>
      <c r="G72" s="57">
        <v>21715.759999999998</v>
      </c>
      <c r="H72" s="57">
        <v>21393.05</v>
      </c>
      <c r="I72" s="57">
        <f t="shared" si="27"/>
        <v>43108.81</v>
      </c>
      <c r="J72" s="57">
        <f t="shared" si="28"/>
        <v>21891.190000000002</v>
      </c>
      <c r="K72" s="58">
        <f t="shared" si="29"/>
        <v>0.33678753846153847</v>
      </c>
      <c r="L72" s="58">
        <f t="shared" si="30"/>
        <v>-0.79066230769230772</v>
      </c>
      <c r="M72" s="58">
        <f t="shared" si="31"/>
        <v>-0.66591138461538468</v>
      </c>
      <c r="R72" s="54"/>
      <c r="S72" s="54"/>
      <c r="T72" s="54"/>
      <c r="U72" s="54"/>
      <c r="V72" s="54"/>
    </row>
    <row r="73" spans="2:22" s="51" customFormat="1" x14ac:dyDescent="0.2">
      <c r="B73" s="51" t="s">
        <v>177</v>
      </c>
      <c r="C73" s="51" t="s">
        <v>178</v>
      </c>
      <c r="D73" s="57">
        <v>102000</v>
      </c>
      <c r="E73" s="57">
        <v>97000</v>
      </c>
      <c r="F73" s="57">
        <v>1511.23</v>
      </c>
      <c r="G73" s="57">
        <v>13470.95</v>
      </c>
      <c r="H73" s="57">
        <v>0</v>
      </c>
      <c r="I73" s="57">
        <f t="shared" si="27"/>
        <v>13470.95</v>
      </c>
      <c r="J73" s="57">
        <f t="shared" si="28"/>
        <v>83529.05</v>
      </c>
      <c r="K73" s="58">
        <f t="shared" si="29"/>
        <v>0.8611242268041237</v>
      </c>
      <c r="L73" s="58">
        <f t="shared" si="30"/>
        <v>-0.98442030927835056</v>
      </c>
      <c r="M73" s="58">
        <f t="shared" si="31"/>
        <v>-0.8611242268041237</v>
      </c>
      <c r="R73" s="54"/>
      <c r="S73" s="54"/>
      <c r="T73" s="54"/>
      <c r="U73" s="54"/>
      <c r="V73" s="54"/>
    </row>
    <row r="74" spans="2:22" s="51" customFormat="1" x14ac:dyDescent="0.2">
      <c r="B74" s="51" t="s">
        <v>181</v>
      </c>
      <c r="C74" s="51" t="s">
        <v>182</v>
      </c>
      <c r="D74" s="57">
        <v>319400</v>
      </c>
      <c r="E74" s="57">
        <v>319400</v>
      </c>
      <c r="F74" s="57">
        <v>8832.86</v>
      </c>
      <c r="G74" s="57">
        <v>61748.86</v>
      </c>
      <c r="H74" s="57">
        <v>126394.14</v>
      </c>
      <c r="I74" s="57">
        <f t="shared" si="27"/>
        <v>188143</v>
      </c>
      <c r="J74" s="57">
        <f t="shared" si="28"/>
        <v>131257</v>
      </c>
      <c r="K74" s="58">
        <f t="shared" si="29"/>
        <v>0.41094865372573575</v>
      </c>
      <c r="L74" s="58">
        <f t="shared" si="30"/>
        <v>-0.97234546023794621</v>
      </c>
      <c r="M74" s="58">
        <f t="shared" si="31"/>
        <v>-0.80667232310582349</v>
      </c>
      <c r="R74" s="54"/>
      <c r="S74" s="54"/>
      <c r="T74" s="54"/>
      <c r="U74" s="54"/>
      <c r="V74" s="54"/>
    </row>
    <row r="75" spans="2:22" s="51" customFormat="1" x14ac:dyDescent="0.2">
      <c r="B75" s="51" t="s">
        <v>183</v>
      </c>
      <c r="C75" s="51" t="s">
        <v>184</v>
      </c>
      <c r="D75" s="57">
        <v>6547775.7999999998</v>
      </c>
      <c r="E75" s="57">
        <v>6457775.7999999998</v>
      </c>
      <c r="F75" s="57">
        <v>684662.36</v>
      </c>
      <c r="G75" s="57">
        <v>2881607.9799999995</v>
      </c>
      <c r="H75" s="57">
        <v>139012.47999999998</v>
      </c>
      <c r="I75" s="57">
        <f t="shared" si="27"/>
        <v>3020620.4599999995</v>
      </c>
      <c r="J75" s="57">
        <f t="shared" si="28"/>
        <v>3437155.3400000003</v>
      </c>
      <c r="K75" s="58">
        <f t="shared" si="29"/>
        <v>0.53225064580284753</v>
      </c>
      <c r="L75" s="58">
        <f t="shared" si="30"/>
        <v>-0.89397861102579612</v>
      </c>
      <c r="M75" s="58">
        <f t="shared" si="31"/>
        <v>-0.55377701715813665</v>
      </c>
      <c r="R75" s="54"/>
      <c r="S75" s="54"/>
      <c r="T75" s="54"/>
      <c r="U75" s="54"/>
      <c r="V75" s="54"/>
    </row>
    <row r="76" spans="2:22" s="51" customFormat="1" x14ac:dyDescent="0.2">
      <c r="B76" s="51" t="s">
        <v>185</v>
      </c>
      <c r="C76" s="51" t="s">
        <v>186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f t="shared" si="27"/>
        <v>0</v>
      </c>
      <c r="J76" s="57">
        <f t="shared" si="28"/>
        <v>0</v>
      </c>
      <c r="K76" s="58" t="str">
        <f t="shared" si="29"/>
        <v>NA</v>
      </c>
      <c r="L76" s="58" t="str">
        <f t="shared" si="30"/>
        <v>NA</v>
      </c>
      <c r="M76" s="58" t="str">
        <f t="shared" si="31"/>
        <v>NA</v>
      </c>
      <c r="R76" s="54"/>
      <c r="S76" s="54"/>
      <c r="T76" s="54"/>
      <c r="U76" s="54"/>
      <c r="V76" s="54"/>
    </row>
    <row r="77" spans="2:22" s="51" customFormat="1" x14ac:dyDescent="0.2">
      <c r="B77" s="51" t="s">
        <v>189</v>
      </c>
      <c r="C77" s="51" t="s">
        <v>190</v>
      </c>
      <c r="D77" s="57">
        <v>327747</v>
      </c>
      <c r="E77" s="57">
        <v>438505</v>
      </c>
      <c r="F77" s="57">
        <v>787.12</v>
      </c>
      <c r="G77" s="57">
        <v>208598.91</v>
      </c>
      <c r="H77" s="57">
        <v>147136.21</v>
      </c>
      <c r="I77" s="57">
        <f t="shared" ref="I77:I87" si="32">SUM(G77:H77)</f>
        <v>355735.12</v>
      </c>
      <c r="J77" s="57">
        <f t="shared" ref="J77:J87" si="33">E77-I77</f>
        <v>82769.88</v>
      </c>
      <c r="K77" s="58">
        <f t="shared" ref="K77:K87" si="34">IF(E77=0,"NA",J77/E77)</f>
        <v>0.18875470063055155</v>
      </c>
      <c r="L77" s="58">
        <f t="shared" ref="L77:L87" si="35">IF(E77=0,"NA",(  ( F77 - (E77/$L$6)) / (E77/$L$6)))</f>
        <v>-0.99820499196132317</v>
      </c>
      <c r="M77" s="58">
        <f t="shared" ref="M77:M87" si="36">IF(E77=0,"NA",(  ( G77 - ($M$6*(E77/12))) / ($M$6*(E77/12))))</f>
        <v>-0.5242952531898154</v>
      </c>
      <c r="R77" s="54"/>
      <c r="S77" s="54"/>
      <c r="T77" s="54"/>
      <c r="U77" s="54"/>
      <c r="V77" s="54"/>
    </row>
    <row r="78" spans="2:22" s="51" customFormat="1" x14ac:dyDescent="0.2">
      <c r="B78" s="51" t="s">
        <v>191</v>
      </c>
      <c r="C78" s="51" t="s">
        <v>192</v>
      </c>
      <c r="D78" s="57">
        <v>0</v>
      </c>
      <c r="E78" s="57">
        <v>100000</v>
      </c>
      <c r="F78" s="57">
        <v>0</v>
      </c>
      <c r="G78" s="57">
        <v>82685.78</v>
      </c>
      <c r="H78" s="57">
        <v>576.17999999999995</v>
      </c>
      <c r="I78" s="57">
        <f t="shared" si="32"/>
        <v>83261.959999999992</v>
      </c>
      <c r="J78" s="57">
        <f t="shared" si="33"/>
        <v>16738.040000000008</v>
      </c>
      <c r="K78" s="58">
        <f t="shared" si="34"/>
        <v>0.16738040000000007</v>
      </c>
      <c r="L78" s="58">
        <f t="shared" si="35"/>
        <v>-1</v>
      </c>
      <c r="M78" s="58">
        <f t="shared" si="36"/>
        <v>-0.17314220000000002</v>
      </c>
      <c r="R78" s="54"/>
      <c r="S78" s="54"/>
      <c r="T78" s="54"/>
      <c r="U78" s="54"/>
      <c r="V78" s="54"/>
    </row>
    <row r="79" spans="2:22" s="51" customFormat="1" x14ac:dyDescent="0.2">
      <c r="B79" s="51" t="s">
        <v>438</v>
      </c>
      <c r="C79" s="51" t="s">
        <v>439</v>
      </c>
      <c r="D79" s="57">
        <v>21732668.48</v>
      </c>
      <c r="E79" s="57">
        <v>17828721.479999997</v>
      </c>
      <c r="F79" s="57">
        <v>3771273.52</v>
      </c>
      <c r="G79" s="57">
        <v>16986330.650000002</v>
      </c>
      <c r="H79" s="57">
        <v>362181.29</v>
      </c>
      <c r="I79" s="57">
        <f t="shared" si="32"/>
        <v>17348511.940000001</v>
      </c>
      <c r="J79" s="57">
        <f t="shared" si="33"/>
        <v>480209.53999999538</v>
      </c>
      <c r="K79" s="58">
        <f t="shared" si="34"/>
        <v>2.6934603277003769E-2</v>
      </c>
      <c r="L79" s="58">
        <f t="shared" si="35"/>
        <v>-0.78847201554914859</v>
      </c>
      <c r="M79" s="58">
        <f t="shared" si="36"/>
        <v>-4.7249087992370986E-2</v>
      </c>
      <c r="R79" s="54"/>
      <c r="S79" s="54"/>
      <c r="T79" s="54"/>
      <c r="U79" s="54"/>
      <c r="V79" s="54"/>
    </row>
    <row r="80" spans="2:22" s="51" customFormat="1" x14ac:dyDescent="0.2">
      <c r="B80" s="51" t="s">
        <v>440</v>
      </c>
      <c r="C80" s="51" t="s">
        <v>441</v>
      </c>
      <c r="D80" s="57">
        <v>4025000</v>
      </c>
      <c r="E80" s="57">
        <v>8025000</v>
      </c>
      <c r="F80" s="57">
        <v>-897537.02</v>
      </c>
      <c r="G80" s="57">
        <v>10868532.229999999</v>
      </c>
      <c r="H80" s="57">
        <v>516332.1</v>
      </c>
      <c r="I80" s="57">
        <f t="shared" si="32"/>
        <v>11384864.329999998</v>
      </c>
      <c r="J80" s="57">
        <f t="shared" si="33"/>
        <v>-3359864.3299999982</v>
      </c>
      <c r="K80" s="58">
        <f t="shared" si="34"/>
        <v>-0.41867468286604337</v>
      </c>
      <c r="L80" s="58">
        <f t="shared" si="35"/>
        <v>-1.1118426193146418</v>
      </c>
      <c r="M80" s="58">
        <f t="shared" si="36"/>
        <v>0.35433423426791261</v>
      </c>
      <c r="R80" s="54"/>
      <c r="S80" s="54"/>
      <c r="T80" s="54"/>
      <c r="U80" s="54"/>
      <c r="V80" s="54"/>
    </row>
    <row r="81" spans="1:23" s="51" customFormat="1" x14ac:dyDescent="0.2">
      <c r="B81" s="51" t="s">
        <v>197</v>
      </c>
      <c r="C81" s="51" t="s">
        <v>198</v>
      </c>
      <c r="D81" s="57">
        <v>4000</v>
      </c>
      <c r="E81" s="57">
        <v>4000</v>
      </c>
      <c r="F81" s="57">
        <v>0</v>
      </c>
      <c r="G81" s="57">
        <v>0</v>
      </c>
      <c r="H81" s="57">
        <v>0</v>
      </c>
      <c r="I81" s="57">
        <f t="shared" si="32"/>
        <v>0</v>
      </c>
      <c r="J81" s="57">
        <f t="shared" si="33"/>
        <v>4000</v>
      </c>
      <c r="K81" s="58">
        <f t="shared" si="34"/>
        <v>1</v>
      </c>
      <c r="L81" s="58">
        <f t="shared" si="35"/>
        <v>-1</v>
      </c>
      <c r="M81" s="58">
        <f t="shared" si="36"/>
        <v>-1</v>
      </c>
      <c r="R81" s="54"/>
      <c r="S81" s="54"/>
      <c r="T81" s="54"/>
      <c r="U81" s="54"/>
      <c r="V81" s="54"/>
    </row>
    <row r="82" spans="1:23" s="51" customFormat="1" x14ac:dyDescent="0.2">
      <c r="B82" s="51" t="s">
        <v>203</v>
      </c>
      <c r="C82" s="51" t="s">
        <v>204</v>
      </c>
      <c r="D82" s="57">
        <v>5250000</v>
      </c>
      <c r="E82" s="57">
        <v>5029242</v>
      </c>
      <c r="F82" s="57">
        <v>39421.480000000003</v>
      </c>
      <c r="G82" s="57">
        <v>1961556.86</v>
      </c>
      <c r="H82" s="57">
        <v>103868.23</v>
      </c>
      <c r="I82" s="57">
        <f t="shared" si="32"/>
        <v>2065425.09</v>
      </c>
      <c r="J82" s="57">
        <f t="shared" si="33"/>
        <v>2963816.91</v>
      </c>
      <c r="K82" s="58">
        <f t="shared" si="34"/>
        <v>0.58931682150113285</v>
      </c>
      <c r="L82" s="58">
        <f t="shared" si="35"/>
        <v>-0.99216154641196419</v>
      </c>
      <c r="M82" s="58">
        <f t="shared" si="36"/>
        <v>-0.60996968131579266</v>
      </c>
      <c r="R82" s="54"/>
      <c r="S82" s="54"/>
      <c r="T82" s="54"/>
      <c r="U82" s="54"/>
      <c r="V82" s="54"/>
    </row>
    <row r="83" spans="1:23" s="51" customFormat="1" x14ac:dyDescent="0.2">
      <c r="B83" s="51" t="s">
        <v>207</v>
      </c>
      <c r="C83" s="51" t="s">
        <v>208</v>
      </c>
      <c r="D83" s="57">
        <v>4000</v>
      </c>
      <c r="E83" s="57">
        <v>30000</v>
      </c>
      <c r="F83" s="57">
        <v>0</v>
      </c>
      <c r="G83" s="57">
        <v>26901.64</v>
      </c>
      <c r="H83" s="57">
        <v>0</v>
      </c>
      <c r="I83" s="57">
        <f t="shared" si="32"/>
        <v>26901.64</v>
      </c>
      <c r="J83" s="57">
        <f t="shared" si="33"/>
        <v>3098.3600000000006</v>
      </c>
      <c r="K83" s="58">
        <f t="shared" si="34"/>
        <v>0.10327866666666669</v>
      </c>
      <c r="L83" s="58">
        <f t="shared" si="35"/>
        <v>-1</v>
      </c>
      <c r="M83" s="58">
        <f t="shared" si="36"/>
        <v>-0.10327866666666669</v>
      </c>
      <c r="R83" s="54"/>
      <c r="S83" s="54"/>
      <c r="T83" s="54"/>
      <c r="U83" s="54"/>
      <c r="V83" s="54"/>
    </row>
    <row r="84" spans="1:23" s="51" customFormat="1" x14ac:dyDescent="0.2">
      <c r="B84" s="51" t="s">
        <v>431</v>
      </c>
      <c r="C84" s="51" t="s">
        <v>432</v>
      </c>
      <c r="D84" s="57">
        <v>596000</v>
      </c>
      <c r="E84" s="57">
        <v>596000</v>
      </c>
      <c r="F84" s="57">
        <v>0</v>
      </c>
      <c r="G84" s="57">
        <v>0</v>
      </c>
      <c r="H84" s="57">
        <v>0</v>
      </c>
      <c r="I84" s="57">
        <f t="shared" si="32"/>
        <v>0</v>
      </c>
      <c r="J84" s="57">
        <f t="shared" si="33"/>
        <v>596000</v>
      </c>
      <c r="K84" s="58">
        <f t="shared" si="34"/>
        <v>1</v>
      </c>
      <c r="L84" s="58">
        <f t="shared" si="35"/>
        <v>-1</v>
      </c>
      <c r="M84" s="58">
        <f t="shared" si="36"/>
        <v>-1</v>
      </c>
      <c r="R84" s="54"/>
      <c r="S84" s="54"/>
      <c r="T84" s="54"/>
      <c r="U84" s="54"/>
      <c r="V84" s="54"/>
    </row>
    <row r="85" spans="1:23" s="51" customFormat="1" x14ac:dyDescent="0.2">
      <c r="A85" s="64" t="s">
        <v>396</v>
      </c>
      <c r="B85" s="64"/>
      <c r="C85" s="64"/>
      <c r="D85" s="65">
        <v>68718996.969999999</v>
      </c>
      <c r="E85" s="65">
        <v>68620215.969999999</v>
      </c>
      <c r="F85" s="65">
        <v>5986608.0499999989</v>
      </c>
      <c r="G85" s="65">
        <v>57628260.830000006</v>
      </c>
      <c r="H85" s="65">
        <v>1488294.5299999998</v>
      </c>
      <c r="I85" s="65">
        <f t="shared" si="32"/>
        <v>59116555.360000007</v>
      </c>
      <c r="J85" s="65">
        <f t="shared" si="33"/>
        <v>9503660.609999992</v>
      </c>
      <c r="K85" s="66">
        <f t="shared" si="34"/>
        <v>0.13849651266260787</v>
      </c>
      <c r="L85" s="66">
        <f t="shared" si="35"/>
        <v>-0.91275737090921905</v>
      </c>
      <c r="M85" s="66">
        <f t="shared" si="36"/>
        <v>-0.16018537663602742</v>
      </c>
      <c r="R85" s="54"/>
      <c r="S85" s="54"/>
      <c r="T85" s="54"/>
      <c r="U85" s="54"/>
      <c r="V85" s="54"/>
    </row>
    <row r="86" spans="1:23" s="51" customFormat="1" x14ac:dyDescent="0.2">
      <c r="A86" s="51" t="s">
        <v>399</v>
      </c>
      <c r="B86" s="51" t="s">
        <v>400</v>
      </c>
      <c r="C86" s="51" t="s">
        <v>401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f t="shared" si="32"/>
        <v>0</v>
      </c>
      <c r="J86" s="57">
        <f t="shared" si="33"/>
        <v>0</v>
      </c>
      <c r="K86" s="58" t="str">
        <f t="shared" si="34"/>
        <v>NA</v>
      </c>
      <c r="L86" s="58" t="str">
        <f t="shared" si="35"/>
        <v>NA</v>
      </c>
      <c r="M86" s="58" t="str">
        <f t="shared" si="36"/>
        <v>NA</v>
      </c>
      <c r="R86" s="54"/>
      <c r="S86" s="54"/>
      <c r="T86" s="54"/>
      <c r="U86" s="54"/>
      <c r="V86" s="54"/>
    </row>
    <row r="87" spans="1:23" s="51" customFormat="1" x14ac:dyDescent="0.2">
      <c r="A87" s="64" t="s">
        <v>402</v>
      </c>
      <c r="B87" s="64"/>
      <c r="C87" s="64"/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f t="shared" si="32"/>
        <v>0</v>
      </c>
      <c r="J87" s="65">
        <f t="shared" si="33"/>
        <v>0</v>
      </c>
      <c r="K87" s="66" t="str">
        <f t="shared" si="34"/>
        <v>NA</v>
      </c>
      <c r="L87" s="66" t="str">
        <f t="shared" si="35"/>
        <v>NA</v>
      </c>
      <c r="M87" s="66" t="str">
        <f t="shared" si="36"/>
        <v>NA</v>
      </c>
      <c r="R87" s="54"/>
      <c r="S87" s="54"/>
      <c r="T87" s="54"/>
      <c r="U87" s="54"/>
      <c r="V87" s="54"/>
    </row>
    <row r="88" spans="1:23" s="17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</row>
    <row r="89" spans="1:23" s="17" customFormat="1" ht="15.75" x14ac:dyDescent="0.25">
      <c r="A89" s="25" t="s">
        <v>11</v>
      </c>
      <c r="B89" s="32"/>
      <c r="C89" s="25"/>
      <c r="D89" s="6">
        <f>+D49+D54+D85+D87</f>
        <v>68785786.969999999</v>
      </c>
      <c r="E89" s="6">
        <f t="shared" ref="E89:I89" si="37">+E49+E54+E85+E87</f>
        <v>68620215.969999999</v>
      </c>
      <c r="F89" s="6">
        <f t="shared" si="37"/>
        <v>5986608.0499999989</v>
      </c>
      <c r="G89" s="6">
        <f t="shared" si="37"/>
        <v>57628260.830000006</v>
      </c>
      <c r="H89" s="6">
        <f t="shared" si="37"/>
        <v>1488294.5299999998</v>
      </c>
      <c r="I89" s="6">
        <f t="shared" si="37"/>
        <v>59116555.360000007</v>
      </c>
      <c r="J89" s="6">
        <f>+J49+J54+J85+J87</f>
        <v>9503660.609999992</v>
      </c>
      <c r="K89" s="38">
        <f t="shared" si="26"/>
        <v>0.13849651266260787</v>
      </c>
      <c r="L89" s="38">
        <f>IF(E89=0,"NA",(  ( F89 - (E89/$L$6)) / (E89/$L$6)))</f>
        <v>-0.91275737090921905</v>
      </c>
      <c r="M89" s="38">
        <f>IF(E89=0,"NA",(  ( G89 - ($M$6*(E89/12))) / ($M$6*(E89/12))))</f>
        <v>-0.16018537663602742</v>
      </c>
      <c r="O89" s="10"/>
      <c r="P89" s="10"/>
      <c r="Q89" s="10"/>
      <c r="R89" s="10"/>
      <c r="S89" s="10"/>
      <c r="T89" s="10"/>
      <c r="U89" s="10"/>
      <c r="V89" s="10"/>
      <c r="W89" s="10"/>
    </row>
    <row r="91" spans="1:23" ht="15" x14ac:dyDescent="0.2">
      <c r="A91" s="35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21"/>
      <c r="K97" s="5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2023-06-13T15:44:17Z</cp:lastPrinted>
  <dcterms:created xsi:type="dcterms:W3CDTF">2020-04-20T19:14:57Z</dcterms:created>
  <dcterms:modified xsi:type="dcterms:W3CDTF">2023-07-17T20:18:55Z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