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9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PROJECTS'!$A$7:$M$97</definedName>
    <definedName name="_xlnm._FilterDatabase" localSheetId="2" hidden="1">'DEBT SERVICE'!$A$7:$M$20</definedName>
    <definedName name="_xlnm._FilterDatabase" localSheetId="0" hidden="1">'GENERAL FUND'!$A$7:$M$514</definedName>
    <definedName name="_xlnm._FilterDatabase" localSheetId="4" hidden="1">'SCHOOL NUTRITION'!$A$7:$M$86</definedName>
    <definedName name="_xlnm._FilterDatabase" localSheetId="1" hidden="1">'SPECIAL REVENUE'!$A$7:$M$482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88" i="5" l="1"/>
  <c r="F88" i="5"/>
  <c r="G88" i="5"/>
  <c r="H88" i="5"/>
  <c r="D88" i="5"/>
  <c r="E99" i="4"/>
  <c r="F99" i="4"/>
  <c r="G99" i="4"/>
  <c r="H99" i="4"/>
  <c r="D99" i="4"/>
  <c r="E41" i="2"/>
  <c r="F41" i="2"/>
  <c r="G41" i="2"/>
  <c r="H41" i="2"/>
  <c r="D41" i="2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J30" i="1"/>
  <c r="I30" i="1"/>
  <c r="I29" i="1"/>
  <c r="J29" i="1" s="1"/>
  <c r="I28" i="1"/>
  <c r="J28" i="1" s="1"/>
  <c r="I27" i="1"/>
  <c r="J27" i="1" s="1"/>
  <c r="I26" i="1"/>
  <c r="J26" i="1" s="1"/>
  <c r="I25" i="1"/>
  <c r="J25" i="1" s="1"/>
  <c r="J24" i="1"/>
  <c r="I24" i="1"/>
  <c r="I23" i="1"/>
  <c r="J23" i="1" s="1"/>
  <c r="I22" i="1"/>
  <c r="J22" i="1" s="1"/>
  <c r="I21" i="1"/>
  <c r="I40" i="1" s="1"/>
  <c r="I20" i="1"/>
  <c r="J20" i="1" s="1"/>
  <c r="I19" i="1"/>
  <c r="J19" i="1" s="1"/>
  <c r="J18" i="1"/>
  <c r="I18" i="1"/>
  <c r="I17" i="1"/>
  <c r="J17" i="1" s="1"/>
  <c r="I16" i="1"/>
  <c r="J16" i="1" s="1"/>
  <c r="I15" i="1"/>
  <c r="J15" i="1" s="1"/>
  <c r="I14" i="1"/>
  <c r="J14" i="1" s="1"/>
  <c r="I13" i="1"/>
  <c r="J13" i="1" s="1"/>
  <c r="J12" i="1"/>
  <c r="I12" i="1"/>
  <c r="I11" i="1"/>
  <c r="J11" i="1" s="1"/>
  <c r="I10" i="1"/>
  <c r="J10" i="1" s="1"/>
  <c r="I9" i="1"/>
  <c r="J9" i="1" s="1"/>
  <c r="E40" i="1"/>
  <c r="F40" i="1"/>
  <c r="G40" i="1"/>
  <c r="H40" i="1"/>
  <c r="J21" i="1" l="1"/>
  <c r="J40" i="1" s="1"/>
  <c r="E44" i="5"/>
  <c r="F44" i="5"/>
  <c r="G44" i="5"/>
  <c r="H44" i="5"/>
  <c r="D44" i="5"/>
  <c r="E25" i="4"/>
  <c r="F25" i="4"/>
  <c r="G25" i="4"/>
  <c r="H25" i="4"/>
  <c r="D25" i="4"/>
  <c r="E484" i="2"/>
  <c r="F484" i="2"/>
  <c r="G484" i="2"/>
  <c r="H484" i="2"/>
  <c r="D484" i="2"/>
  <c r="E516" i="1"/>
  <c r="F516" i="1"/>
  <c r="G516" i="1"/>
  <c r="H516" i="1"/>
  <c r="D516" i="1"/>
  <c r="D40" i="1"/>
  <c r="M86" i="5"/>
  <c r="L86" i="5"/>
  <c r="K86" i="5"/>
  <c r="I86" i="5"/>
  <c r="J86" i="5" s="1"/>
  <c r="M85" i="5"/>
  <c r="L85" i="5"/>
  <c r="K85" i="5"/>
  <c r="I85" i="5"/>
  <c r="J85" i="5" s="1"/>
  <c r="I84" i="5"/>
  <c r="J84" i="5" s="1"/>
  <c r="K84" i="5" s="1"/>
  <c r="I83" i="5"/>
  <c r="J83" i="5" s="1"/>
  <c r="K83" i="5" s="1"/>
  <c r="I82" i="5"/>
  <c r="J82" i="5" s="1"/>
  <c r="K82" i="5" s="1"/>
  <c r="I81" i="5"/>
  <c r="J81" i="5" s="1"/>
  <c r="K81" i="5" s="1"/>
  <c r="I80" i="5"/>
  <c r="J80" i="5" s="1"/>
  <c r="K80" i="5" s="1"/>
  <c r="I42" i="5"/>
  <c r="J42" i="5" s="1"/>
  <c r="K42" i="5" s="1"/>
  <c r="I41" i="5"/>
  <c r="J41" i="5" s="1"/>
  <c r="K41" i="5" s="1"/>
  <c r="M40" i="5"/>
  <c r="L40" i="5"/>
  <c r="K40" i="5"/>
  <c r="I40" i="5"/>
  <c r="J40" i="5" s="1"/>
  <c r="I39" i="5"/>
  <c r="J39" i="5" s="1"/>
  <c r="K39" i="5" s="1"/>
  <c r="I38" i="5"/>
  <c r="J38" i="5" s="1"/>
  <c r="K38" i="5" s="1"/>
  <c r="M37" i="5"/>
  <c r="L37" i="5"/>
  <c r="K37" i="5"/>
  <c r="I37" i="5"/>
  <c r="J37" i="5" s="1"/>
  <c r="M36" i="5"/>
  <c r="L36" i="5"/>
  <c r="K36" i="5"/>
  <c r="I36" i="5"/>
  <c r="J36" i="5" s="1"/>
  <c r="I35" i="5"/>
  <c r="J35" i="5" s="1"/>
  <c r="K35" i="5" s="1"/>
  <c r="I97" i="4"/>
  <c r="J97" i="4" s="1"/>
  <c r="K97" i="4" s="1"/>
  <c r="I96" i="4"/>
  <c r="J96" i="4" s="1"/>
  <c r="K96" i="4" s="1"/>
  <c r="M95" i="4"/>
  <c r="L95" i="4"/>
  <c r="K95" i="4"/>
  <c r="I95" i="4"/>
  <c r="J95" i="4" s="1"/>
  <c r="M94" i="4"/>
  <c r="L94" i="4"/>
  <c r="K94" i="4"/>
  <c r="I94" i="4"/>
  <c r="J94" i="4" s="1"/>
  <c r="I93" i="4"/>
  <c r="J93" i="4" s="1"/>
  <c r="K93" i="4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J13" i="4" s="1"/>
  <c r="K13" i="4" s="1"/>
  <c r="M12" i="4"/>
  <c r="L12" i="4"/>
  <c r="K12" i="4"/>
  <c r="I12" i="4"/>
  <c r="J12" i="4" s="1"/>
  <c r="M427" i="2"/>
  <c r="L427" i="2"/>
  <c r="K427" i="2"/>
  <c r="I427" i="2"/>
  <c r="J427" i="2" s="1"/>
  <c r="I426" i="2"/>
  <c r="J426" i="2" s="1"/>
  <c r="K426" i="2" s="1"/>
  <c r="I425" i="2"/>
  <c r="J425" i="2" s="1"/>
  <c r="K425" i="2" s="1"/>
  <c r="I424" i="2"/>
  <c r="J424" i="2" s="1"/>
  <c r="K424" i="2" s="1"/>
  <c r="M423" i="2"/>
  <c r="L423" i="2"/>
  <c r="K423" i="2"/>
  <c r="I423" i="2"/>
  <c r="J423" i="2" s="1"/>
  <c r="I422" i="2"/>
  <c r="J422" i="2" s="1"/>
  <c r="K422" i="2" s="1"/>
  <c r="M421" i="2"/>
  <c r="L421" i="2"/>
  <c r="K421" i="2"/>
  <c r="I421" i="2"/>
  <c r="J421" i="2" s="1"/>
  <c r="I420" i="2"/>
  <c r="J420" i="2" s="1"/>
  <c r="K420" i="2" s="1"/>
  <c r="M419" i="2"/>
  <c r="L419" i="2"/>
  <c r="K419" i="2"/>
  <c r="I419" i="2"/>
  <c r="J419" i="2" s="1"/>
  <c r="I418" i="2"/>
  <c r="J418" i="2" s="1"/>
  <c r="K418" i="2" s="1"/>
  <c r="M417" i="2"/>
  <c r="L417" i="2"/>
  <c r="K417" i="2"/>
  <c r="I417" i="2"/>
  <c r="J417" i="2" s="1"/>
  <c r="I416" i="2"/>
  <c r="J416" i="2" s="1"/>
  <c r="K416" i="2" s="1"/>
  <c r="I415" i="2"/>
  <c r="J415" i="2" s="1"/>
  <c r="K415" i="2" s="1"/>
  <c r="I414" i="2"/>
  <c r="J414" i="2" s="1"/>
  <c r="K414" i="2" s="1"/>
  <c r="M413" i="2"/>
  <c r="L413" i="2"/>
  <c r="K413" i="2"/>
  <c r="I413" i="2"/>
  <c r="J413" i="2" s="1"/>
  <c r="M412" i="2"/>
  <c r="L412" i="2"/>
  <c r="K412" i="2"/>
  <c r="I412" i="2"/>
  <c r="J412" i="2" s="1"/>
  <c r="I411" i="2"/>
  <c r="J411" i="2" s="1"/>
  <c r="K411" i="2" s="1"/>
  <c r="M410" i="2"/>
  <c r="L410" i="2"/>
  <c r="K410" i="2"/>
  <c r="I410" i="2"/>
  <c r="J410" i="2" s="1"/>
  <c r="M409" i="2"/>
  <c r="L409" i="2"/>
  <c r="K409" i="2"/>
  <c r="I409" i="2"/>
  <c r="J409" i="2" s="1"/>
  <c r="M408" i="2"/>
  <c r="L408" i="2"/>
  <c r="K408" i="2"/>
  <c r="I408" i="2"/>
  <c r="J408" i="2" s="1"/>
  <c r="M407" i="2"/>
  <c r="L407" i="2"/>
  <c r="K407" i="2"/>
  <c r="I407" i="2"/>
  <c r="J407" i="2" s="1"/>
  <c r="M406" i="2"/>
  <c r="L406" i="2"/>
  <c r="K406" i="2"/>
  <c r="I406" i="2"/>
  <c r="J406" i="2" s="1"/>
  <c r="M405" i="2"/>
  <c r="L405" i="2"/>
  <c r="K405" i="2"/>
  <c r="I405" i="2"/>
  <c r="J405" i="2" s="1"/>
  <c r="I404" i="2"/>
  <c r="J404" i="2" s="1"/>
  <c r="K404" i="2" s="1"/>
  <c r="M403" i="2"/>
  <c r="L403" i="2"/>
  <c r="K403" i="2"/>
  <c r="I403" i="2"/>
  <c r="J403" i="2" s="1"/>
  <c r="M402" i="2"/>
  <c r="L402" i="2"/>
  <c r="K402" i="2"/>
  <c r="I402" i="2"/>
  <c r="J402" i="2" s="1"/>
  <c r="M401" i="2"/>
  <c r="L401" i="2"/>
  <c r="K401" i="2"/>
  <c r="I401" i="2"/>
  <c r="J401" i="2" s="1"/>
  <c r="I400" i="2"/>
  <c r="J400" i="2" s="1"/>
  <c r="K400" i="2" s="1"/>
  <c r="M399" i="2"/>
  <c r="L399" i="2"/>
  <c r="K399" i="2"/>
  <c r="I399" i="2"/>
  <c r="J399" i="2" s="1"/>
  <c r="M398" i="2"/>
  <c r="L398" i="2"/>
  <c r="K398" i="2"/>
  <c r="I398" i="2"/>
  <c r="J398" i="2" s="1"/>
  <c r="M397" i="2"/>
  <c r="L397" i="2"/>
  <c r="K397" i="2"/>
  <c r="I397" i="2"/>
  <c r="J397" i="2" s="1"/>
  <c r="M396" i="2"/>
  <c r="L396" i="2"/>
  <c r="K396" i="2"/>
  <c r="I396" i="2"/>
  <c r="J396" i="2" s="1"/>
  <c r="M395" i="2"/>
  <c r="L395" i="2"/>
  <c r="K395" i="2"/>
  <c r="I395" i="2"/>
  <c r="J395" i="2" s="1"/>
  <c r="I394" i="2"/>
  <c r="J394" i="2" s="1"/>
  <c r="K394" i="2" s="1"/>
  <c r="I393" i="2"/>
  <c r="J393" i="2" s="1"/>
  <c r="K393" i="2" s="1"/>
  <c r="I392" i="2"/>
  <c r="J392" i="2" s="1"/>
  <c r="K392" i="2" s="1"/>
  <c r="I391" i="2"/>
  <c r="J391" i="2" s="1"/>
  <c r="K391" i="2" s="1"/>
  <c r="I390" i="2"/>
  <c r="J390" i="2" s="1"/>
  <c r="K390" i="2" s="1"/>
  <c r="I389" i="2"/>
  <c r="J389" i="2" s="1"/>
  <c r="K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I384" i="2"/>
  <c r="J384" i="2" s="1"/>
  <c r="K384" i="2" s="1"/>
  <c r="M383" i="2"/>
  <c r="L383" i="2"/>
  <c r="K383" i="2"/>
  <c r="I383" i="2"/>
  <c r="J383" i="2" s="1"/>
  <c r="I382" i="2"/>
  <c r="J382" i="2" s="1"/>
  <c r="K382" i="2" s="1"/>
  <c r="I381" i="2"/>
  <c r="J381" i="2" s="1"/>
  <c r="K381" i="2" s="1"/>
  <c r="I380" i="2"/>
  <c r="J380" i="2" s="1"/>
  <c r="K380" i="2" s="1"/>
  <c r="M379" i="2"/>
  <c r="L379" i="2"/>
  <c r="K379" i="2"/>
  <c r="I379" i="2"/>
  <c r="J379" i="2" s="1"/>
  <c r="I378" i="2"/>
  <c r="J378" i="2" s="1"/>
  <c r="K378" i="2" s="1"/>
  <c r="M377" i="2"/>
  <c r="L377" i="2"/>
  <c r="K377" i="2"/>
  <c r="I377" i="2"/>
  <c r="J377" i="2" s="1"/>
  <c r="I376" i="2"/>
  <c r="J376" i="2" s="1"/>
  <c r="K376" i="2" s="1"/>
  <c r="I375" i="2"/>
  <c r="J375" i="2" s="1"/>
  <c r="K375" i="2" s="1"/>
  <c r="M374" i="2"/>
  <c r="L374" i="2"/>
  <c r="K374" i="2"/>
  <c r="I374" i="2"/>
  <c r="J374" i="2" s="1"/>
  <c r="M373" i="2"/>
  <c r="L373" i="2"/>
  <c r="K373" i="2"/>
  <c r="I373" i="2"/>
  <c r="J373" i="2" s="1"/>
  <c r="M372" i="2"/>
  <c r="L372" i="2"/>
  <c r="K372" i="2"/>
  <c r="I372" i="2"/>
  <c r="J372" i="2" s="1"/>
  <c r="M371" i="2"/>
  <c r="L371" i="2"/>
  <c r="K371" i="2"/>
  <c r="I371" i="2"/>
  <c r="J371" i="2" s="1"/>
  <c r="M370" i="2"/>
  <c r="L370" i="2"/>
  <c r="K370" i="2"/>
  <c r="I370" i="2"/>
  <c r="J370" i="2" s="1"/>
  <c r="I369" i="2"/>
  <c r="J369" i="2" s="1"/>
  <c r="K369" i="2" s="1"/>
  <c r="M368" i="2"/>
  <c r="L368" i="2"/>
  <c r="K368" i="2"/>
  <c r="I368" i="2"/>
  <c r="J368" i="2" s="1"/>
  <c r="I367" i="2"/>
  <c r="J367" i="2" s="1"/>
  <c r="K367" i="2" s="1"/>
  <c r="I366" i="2"/>
  <c r="J366" i="2" s="1"/>
  <c r="K366" i="2" s="1"/>
  <c r="M365" i="2"/>
  <c r="L365" i="2"/>
  <c r="K365" i="2"/>
  <c r="I365" i="2"/>
  <c r="J365" i="2" s="1"/>
  <c r="I364" i="2"/>
  <c r="J364" i="2" s="1"/>
  <c r="K364" i="2" s="1"/>
  <c r="M363" i="2"/>
  <c r="L363" i="2"/>
  <c r="K363" i="2"/>
  <c r="I363" i="2"/>
  <c r="J363" i="2" s="1"/>
  <c r="I362" i="2"/>
  <c r="J362" i="2" s="1"/>
  <c r="K362" i="2" s="1"/>
  <c r="M361" i="2"/>
  <c r="L361" i="2"/>
  <c r="K361" i="2"/>
  <c r="I361" i="2"/>
  <c r="J361" i="2" s="1"/>
  <c r="I360" i="2"/>
  <c r="J360" i="2" s="1"/>
  <c r="K360" i="2" s="1"/>
  <c r="I359" i="2"/>
  <c r="J359" i="2" s="1"/>
  <c r="K359" i="2" s="1"/>
  <c r="M358" i="2"/>
  <c r="L358" i="2"/>
  <c r="K358" i="2"/>
  <c r="I358" i="2"/>
  <c r="J358" i="2" s="1"/>
  <c r="M357" i="2"/>
  <c r="L357" i="2"/>
  <c r="K357" i="2"/>
  <c r="I357" i="2"/>
  <c r="J357" i="2" s="1"/>
  <c r="I356" i="2"/>
  <c r="J356" i="2" s="1"/>
  <c r="K356" i="2" s="1"/>
  <c r="M355" i="2"/>
  <c r="L355" i="2"/>
  <c r="K355" i="2"/>
  <c r="I355" i="2"/>
  <c r="J355" i="2" s="1"/>
  <c r="M354" i="2"/>
  <c r="L354" i="2"/>
  <c r="K354" i="2"/>
  <c r="I354" i="2"/>
  <c r="J354" i="2" s="1"/>
  <c r="M353" i="2"/>
  <c r="L353" i="2"/>
  <c r="K353" i="2"/>
  <c r="I353" i="2"/>
  <c r="J353" i="2" s="1"/>
  <c r="M352" i="2"/>
  <c r="L352" i="2"/>
  <c r="K352" i="2"/>
  <c r="I352" i="2"/>
  <c r="J352" i="2" s="1"/>
  <c r="I351" i="2"/>
  <c r="J351" i="2" s="1"/>
  <c r="K351" i="2" s="1"/>
  <c r="M350" i="2"/>
  <c r="L350" i="2"/>
  <c r="K350" i="2"/>
  <c r="I350" i="2"/>
  <c r="J350" i="2" s="1"/>
  <c r="I349" i="2"/>
  <c r="J349" i="2" s="1"/>
  <c r="K349" i="2" s="1"/>
  <c r="M348" i="2"/>
  <c r="L348" i="2"/>
  <c r="K348" i="2"/>
  <c r="I348" i="2"/>
  <c r="J348" i="2" s="1"/>
  <c r="M347" i="2"/>
  <c r="L347" i="2"/>
  <c r="K347" i="2"/>
  <c r="I347" i="2"/>
  <c r="J347" i="2" s="1"/>
  <c r="M346" i="2"/>
  <c r="L346" i="2"/>
  <c r="K346" i="2"/>
  <c r="I346" i="2"/>
  <c r="J346" i="2" s="1"/>
  <c r="I345" i="2"/>
  <c r="J345" i="2" s="1"/>
  <c r="K345" i="2" s="1"/>
  <c r="I344" i="2"/>
  <c r="J344" i="2" s="1"/>
  <c r="K344" i="2" s="1"/>
  <c r="M343" i="2"/>
  <c r="L343" i="2"/>
  <c r="K343" i="2"/>
  <c r="I343" i="2"/>
  <c r="J343" i="2" s="1"/>
  <c r="I342" i="2"/>
  <c r="J342" i="2" s="1"/>
  <c r="K342" i="2" s="1"/>
  <c r="I341" i="2"/>
  <c r="J341" i="2" s="1"/>
  <c r="K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I336" i="2"/>
  <c r="J336" i="2" s="1"/>
  <c r="K336" i="2" s="1"/>
  <c r="M335" i="2"/>
  <c r="L335" i="2"/>
  <c r="K335" i="2"/>
  <c r="I335" i="2"/>
  <c r="J335" i="2" s="1"/>
  <c r="M334" i="2"/>
  <c r="L334" i="2"/>
  <c r="K334" i="2"/>
  <c r="I334" i="2"/>
  <c r="J334" i="2" s="1"/>
  <c r="M333" i="2"/>
  <c r="L333" i="2"/>
  <c r="K333" i="2"/>
  <c r="I333" i="2"/>
  <c r="J333" i="2" s="1"/>
  <c r="I332" i="2"/>
  <c r="J332" i="2" s="1"/>
  <c r="K332" i="2" s="1"/>
  <c r="I331" i="2"/>
  <c r="J331" i="2" s="1"/>
  <c r="K331" i="2" s="1"/>
  <c r="I330" i="2"/>
  <c r="J330" i="2" s="1"/>
  <c r="K330" i="2" s="1"/>
  <c r="I329" i="2"/>
  <c r="J329" i="2" s="1"/>
  <c r="K329" i="2" s="1"/>
  <c r="M328" i="2"/>
  <c r="L328" i="2"/>
  <c r="K328" i="2"/>
  <c r="I328" i="2"/>
  <c r="J328" i="2" s="1"/>
  <c r="M327" i="2"/>
  <c r="L327" i="2"/>
  <c r="K327" i="2"/>
  <c r="I327" i="2"/>
  <c r="J327" i="2" s="1"/>
  <c r="I326" i="2"/>
  <c r="J326" i="2" s="1"/>
  <c r="K326" i="2" s="1"/>
  <c r="M325" i="2"/>
  <c r="L325" i="2"/>
  <c r="K325" i="2"/>
  <c r="I325" i="2"/>
  <c r="J325" i="2" s="1"/>
  <c r="M324" i="2"/>
  <c r="L324" i="2"/>
  <c r="K324" i="2"/>
  <c r="I324" i="2"/>
  <c r="J324" i="2" s="1"/>
  <c r="I323" i="2"/>
  <c r="J323" i="2" s="1"/>
  <c r="K323" i="2" s="1"/>
  <c r="M322" i="2"/>
  <c r="L322" i="2"/>
  <c r="K322" i="2"/>
  <c r="I322" i="2"/>
  <c r="J322" i="2" s="1"/>
  <c r="M321" i="2"/>
  <c r="L321" i="2"/>
  <c r="K321" i="2"/>
  <c r="I321" i="2"/>
  <c r="J321" i="2" s="1"/>
  <c r="I320" i="2"/>
  <c r="J320" i="2" s="1"/>
  <c r="K320" i="2" s="1"/>
  <c r="I319" i="2"/>
  <c r="J319" i="2" s="1"/>
  <c r="K319" i="2" s="1"/>
  <c r="I318" i="2"/>
  <c r="J318" i="2" s="1"/>
  <c r="K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M312" i="2"/>
  <c r="L312" i="2"/>
  <c r="K312" i="2"/>
  <c r="I312" i="2"/>
  <c r="J312" i="2" s="1"/>
  <c r="M311" i="2"/>
  <c r="L311" i="2"/>
  <c r="K311" i="2"/>
  <c r="I311" i="2"/>
  <c r="J311" i="2" s="1"/>
  <c r="M310" i="2"/>
  <c r="L310" i="2"/>
  <c r="K310" i="2"/>
  <c r="I310" i="2"/>
  <c r="J310" i="2" s="1"/>
  <c r="M309" i="2"/>
  <c r="L309" i="2"/>
  <c r="K309" i="2"/>
  <c r="I309" i="2"/>
  <c r="J309" i="2" s="1"/>
  <c r="M308" i="2"/>
  <c r="L308" i="2"/>
  <c r="K308" i="2"/>
  <c r="I308" i="2"/>
  <c r="J308" i="2" s="1"/>
  <c r="M307" i="2"/>
  <c r="L307" i="2"/>
  <c r="K307" i="2"/>
  <c r="I307" i="2"/>
  <c r="J307" i="2" s="1"/>
  <c r="M306" i="2"/>
  <c r="L306" i="2"/>
  <c r="K306" i="2"/>
  <c r="I306" i="2"/>
  <c r="J306" i="2" s="1"/>
  <c r="M305" i="2"/>
  <c r="L305" i="2"/>
  <c r="K305" i="2"/>
  <c r="I305" i="2"/>
  <c r="J305" i="2" s="1"/>
  <c r="M304" i="2"/>
  <c r="L304" i="2"/>
  <c r="K304" i="2"/>
  <c r="I304" i="2"/>
  <c r="J304" i="2" s="1"/>
  <c r="M303" i="2"/>
  <c r="L303" i="2"/>
  <c r="K303" i="2"/>
  <c r="I303" i="2"/>
  <c r="J303" i="2" s="1"/>
  <c r="M302" i="2"/>
  <c r="L302" i="2"/>
  <c r="K302" i="2"/>
  <c r="I302" i="2"/>
  <c r="J302" i="2" s="1"/>
  <c r="M301" i="2"/>
  <c r="L301" i="2"/>
  <c r="K301" i="2"/>
  <c r="I301" i="2"/>
  <c r="J301" i="2" s="1"/>
  <c r="I300" i="2"/>
  <c r="J300" i="2" s="1"/>
  <c r="K300" i="2" s="1"/>
  <c r="M299" i="2"/>
  <c r="L299" i="2"/>
  <c r="K299" i="2"/>
  <c r="I299" i="2"/>
  <c r="J299" i="2" s="1"/>
  <c r="I298" i="2"/>
  <c r="J298" i="2" s="1"/>
  <c r="K298" i="2" s="1"/>
  <c r="I297" i="2"/>
  <c r="J297" i="2" s="1"/>
  <c r="K297" i="2" s="1"/>
  <c r="M296" i="2"/>
  <c r="L296" i="2"/>
  <c r="K296" i="2"/>
  <c r="I296" i="2"/>
  <c r="J296" i="2" s="1"/>
  <c r="M295" i="2"/>
  <c r="L295" i="2"/>
  <c r="K295" i="2"/>
  <c r="I295" i="2"/>
  <c r="J295" i="2" s="1"/>
  <c r="M294" i="2"/>
  <c r="L294" i="2"/>
  <c r="K294" i="2"/>
  <c r="I294" i="2"/>
  <c r="J294" i="2" s="1"/>
  <c r="M293" i="2"/>
  <c r="L293" i="2"/>
  <c r="K293" i="2"/>
  <c r="I293" i="2"/>
  <c r="J293" i="2" s="1"/>
  <c r="I292" i="2"/>
  <c r="J292" i="2" s="1"/>
  <c r="K292" i="2" s="1"/>
  <c r="I291" i="2"/>
  <c r="J291" i="2" s="1"/>
  <c r="K291" i="2" s="1"/>
  <c r="I290" i="2"/>
  <c r="J290" i="2" s="1"/>
  <c r="K290" i="2" s="1"/>
  <c r="M289" i="2"/>
  <c r="L289" i="2"/>
  <c r="K289" i="2"/>
  <c r="I289" i="2"/>
  <c r="J289" i="2" s="1"/>
  <c r="I288" i="2"/>
  <c r="J288" i="2" s="1"/>
  <c r="K288" i="2" s="1"/>
  <c r="I287" i="2"/>
  <c r="J287" i="2" s="1"/>
  <c r="K287" i="2" s="1"/>
  <c r="M286" i="2"/>
  <c r="L286" i="2"/>
  <c r="K286" i="2"/>
  <c r="I286" i="2"/>
  <c r="J286" i="2" s="1"/>
  <c r="M285" i="2"/>
  <c r="L285" i="2"/>
  <c r="K285" i="2"/>
  <c r="I285" i="2"/>
  <c r="J285" i="2" s="1"/>
  <c r="I284" i="2"/>
  <c r="J284" i="2" s="1"/>
  <c r="K284" i="2" s="1"/>
  <c r="M283" i="2"/>
  <c r="L283" i="2"/>
  <c r="K283" i="2"/>
  <c r="I283" i="2"/>
  <c r="J283" i="2" s="1"/>
  <c r="M282" i="2"/>
  <c r="L282" i="2"/>
  <c r="K282" i="2"/>
  <c r="I282" i="2"/>
  <c r="J282" i="2" s="1"/>
  <c r="M281" i="2"/>
  <c r="L281" i="2"/>
  <c r="K281" i="2"/>
  <c r="I281" i="2"/>
  <c r="J281" i="2" s="1"/>
  <c r="I280" i="2"/>
  <c r="J280" i="2" s="1"/>
  <c r="K280" i="2" s="1"/>
  <c r="M279" i="2"/>
  <c r="L279" i="2"/>
  <c r="K279" i="2"/>
  <c r="I279" i="2"/>
  <c r="J279" i="2" s="1"/>
  <c r="I278" i="2"/>
  <c r="J278" i="2" s="1"/>
  <c r="K278" i="2" s="1"/>
  <c r="M277" i="2"/>
  <c r="L277" i="2"/>
  <c r="K277" i="2"/>
  <c r="I277" i="2"/>
  <c r="J277" i="2" s="1"/>
  <c r="M276" i="2"/>
  <c r="L276" i="2"/>
  <c r="K276" i="2"/>
  <c r="I276" i="2"/>
  <c r="J276" i="2" s="1"/>
  <c r="I275" i="2"/>
  <c r="J275" i="2" s="1"/>
  <c r="K275" i="2" s="1"/>
  <c r="M274" i="2"/>
  <c r="L274" i="2"/>
  <c r="K274" i="2"/>
  <c r="I274" i="2"/>
  <c r="J274" i="2" s="1"/>
  <c r="M273" i="2"/>
  <c r="L273" i="2"/>
  <c r="K273" i="2"/>
  <c r="I273" i="2"/>
  <c r="J273" i="2" s="1"/>
  <c r="I272" i="2"/>
  <c r="J272" i="2" s="1"/>
  <c r="K272" i="2" s="1"/>
  <c r="M271" i="2"/>
  <c r="L271" i="2"/>
  <c r="K271" i="2"/>
  <c r="I271" i="2"/>
  <c r="J271" i="2" s="1"/>
  <c r="M270" i="2"/>
  <c r="L270" i="2"/>
  <c r="K270" i="2"/>
  <c r="I270" i="2"/>
  <c r="J270" i="2" s="1"/>
  <c r="M269" i="2"/>
  <c r="L269" i="2"/>
  <c r="K269" i="2"/>
  <c r="I269" i="2"/>
  <c r="J269" i="2" s="1"/>
  <c r="I268" i="2"/>
  <c r="J268" i="2" s="1"/>
  <c r="K268" i="2" s="1"/>
  <c r="M267" i="2"/>
  <c r="L267" i="2"/>
  <c r="K267" i="2"/>
  <c r="I267" i="2"/>
  <c r="J267" i="2" s="1"/>
  <c r="I266" i="2"/>
  <c r="J266" i="2" s="1"/>
  <c r="K266" i="2" s="1"/>
  <c r="I265" i="2"/>
  <c r="J265" i="2" s="1"/>
  <c r="K265" i="2" s="1"/>
  <c r="I264" i="2"/>
  <c r="J264" i="2" s="1"/>
  <c r="K264" i="2" s="1"/>
  <c r="M263" i="2"/>
  <c r="L263" i="2"/>
  <c r="K263" i="2"/>
  <c r="I263" i="2"/>
  <c r="J263" i="2" s="1"/>
  <c r="I262" i="2"/>
  <c r="J262" i="2" s="1"/>
  <c r="K262" i="2" s="1"/>
  <c r="M261" i="2"/>
  <c r="L261" i="2"/>
  <c r="K261" i="2"/>
  <c r="I261" i="2"/>
  <c r="J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M256" i="2"/>
  <c r="L256" i="2"/>
  <c r="K256" i="2"/>
  <c r="I256" i="2"/>
  <c r="J256" i="2" s="1"/>
  <c r="M255" i="2"/>
  <c r="L255" i="2"/>
  <c r="K255" i="2"/>
  <c r="I255" i="2"/>
  <c r="J255" i="2" s="1"/>
  <c r="M254" i="2"/>
  <c r="L254" i="2"/>
  <c r="K254" i="2"/>
  <c r="I254" i="2"/>
  <c r="J254" i="2" s="1"/>
  <c r="I253" i="2"/>
  <c r="J253" i="2" s="1"/>
  <c r="K253" i="2" s="1"/>
  <c r="M252" i="2"/>
  <c r="L252" i="2"/>
  <c r="K252" i="2"/>
  <c r="I252" i="2"/>
  <c r="J252" i="2" s="1"/>
  <c r="I251" i="2"/>
  <c r="J251" i="2" s="1"/>
  <c r="K251" i="2" s="1"/>
  <c r="I250" i="2"/>
  <c r="J250" i="2" s="1"/>
  <c r="K250" i="2" s="1"/>
  <c r="I249" i="2"/>
  <c r="J249" i="2" s="1"/>
  <c r="K249" i="2" s="1"/>
  <c r="I248" i="2"/>
  <c r="J248" i="2" s="1"/>
  <c r="K248" i="2" s="1"/>
  <c r="M247" i="2"/>
  <c r="L247" i="2"/>
  <c r="K247" i="2"/>
  <c r="I247" i="2"/>
  <c r="J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I242" i="2"/>
  <c r="J242" i="2" s="1"/>
  <c r="K242" i="2" s="1"/>
  <c r="M241" i="2"/>
  <c r="L241" i="2"/>
  <c r="K241" i="2"/>
  <c r="I241" i="2"/>
  <c r="J241" i="2" s="1"/>
  <c r="I36" i="2"/>
  <c r="J36" i="2" s="1"/>
  <c r="K36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M31" i="2"/>
  <c r="L31" i="2"/>
  <c r="K31" i="2"/>
  <c r="I31" i="2"/>
  <c r="J31" i="2" s="1"/>
  <c r="I30" i="2"/>
  <c r="J30" i="2" s="1"/>
  <c r="K30" i="2" s="1"/>
  <c r="M29" i="2"/>
  <c r="L29" i="2"/>
  <c r="K29" i="2"/>
  <c r="I29" i="2"/>
  <c r="J29" i="2" s="1"/>
  <c r="I28" i="2"/>
  <c r="J28" i="2" s="1"/>
  <c r="K28" i="2" s="1"/>
  <c r="I27" i="2"/>
  <c r="J27" i="2" s="1"/>
  <c r="K27" i="2" s="1"/>
  <c r="M26" i="2"/>
  <c r="L26" i="2"/>
  <c r="K26" i="2"/>
  <c r="I26" i="2"/>
  <c r="J26" i="2" s="1"/>
  <c r="M25" i="2"/>
  <c r="L25" i="2"/>
  <c r="K25" i="2"/>
  <c r="I25" i="2"/>
  <c r="J25" i="2" s="1"/>
  <c r="I24" i="2"/>
  <c r="I23" i="2"/>
  <c r="J23" i="2" s="1"/>
  <c r="K23" i="2" s="1"/>
  <c r="I22" i="2"/>
  <c r="J22" i="2" s="1"/>
  <c r="K22" i="2" s="1"/>
  <c r="M21" i="2"/>
  <c r="L21" i="2"/>
  <c r="K21" i="2"/>
  <c r="I21" i="2"/>
  <c r="J21" i="2" s="1"/>
  <c r="I20" i="2"/>
  <c r="J20" i="2" s="1"/>
  <c r="K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I15" i="2"/>
  <c r="J15" i="2" s="1"/>
  <c r="K15" i="2" s="1"/>
  <c r="M14" i="2"/>
  <c r="L14" i="2"/>
  <c r="K14" i="2"/>
  <c r="I14" i="2"/>
  <c r="J14" i="2" s="1"/>
  <c r="M13" i="2"/>
  <c r="L13" i="2"/>
  <c r="K13" i="2"/>
  <c r="I13" i="2"/>
  <c r="J13" i="2" s="1"/>
  <c r="M12" i="2"/>
  <c r="L12" i="2"/>
  <c r="K12" i="2"/>
  <c r="I12" i="2"/>
  <c r="J12" i="2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K496" i="1"/>
  <c r="I496" i="1"/>
  <c r="J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K493" i="1"/>
  <c r="I493" i="1"/>
  <c r="J493" i="1" s="1"/>
  <c r="M492" i="1"/>
  <c r="L492" i="1"/>
  <c r="K492" i="1"/>
  <c r="I492" i="1"/>
  <c r="J492" i="1" s="1"/>
  <c r="M491" i="1"/>
  <c r="L491" i="1"/>
  <c r="I491" i="1"/>
  <c r="J491" i="1" s="1"/>
  <c r="K491" i="1" s="1"/>
  <c r="M490" i="1"/>
  <c r="L490" i="1"/>
  <c r="K490" i="1"/>
  <c r="I490" i="1"/>
  <c r="J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K486" i="1"/>
  <c r="I486" i="1"/>
  <c r="J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K482" i="1"/>
  <c r="I482" i="1"/>
  <c r="J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K478" i="1"/>
  <c r="I478" i="1"/>
  <c r="J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K475" i="1"/>
  <c r="I475" i="1"/>
  <c r="J475" i="1" s="1"/>
  <c r="M474" i="1"/>
  <c r="L474" i="1"/>
  <c r="I474" i="1"/>
  <c r="J474" i="1" s="1"/>
  <c r="K474" i="1" s="1"/>
  <c r="M473" i="1"/>
  <c r="L473" i="1"/>
  <c r="K473" i="1"/>
  <c r="I473" i="1"/>
  <c r="J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K470" i="1"/>
  <c r="I470" i="1"/>
  <c r="J470" i="1" s="1"/>
  <c r="M469" i="1"/>
  <c r="L469" i="1"/>
  <c r="I469" i="1"/>
  <c r="J469" i="1" s="1"/>
  <c r="K469" i="1" s="1"/>
  <c r="M468" i="1"/>
  <c r="L468" i="1"/>
  <c r="K468" i="1"/>
  <c r="I468" i="1"/>
  <c r="J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K464" i="1"/>
  <c r="I464" i="1"/>
  <c r="J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K459" i="1"/>
  <c r="I459" i="1"/>
  <c r="J459" i="1" s="1"/>
  <c r="M458" i="1"/>
  <c r="L458" i="1"/>
  <c r="K458" i="1"/>
  <c r="I458" i="1"/>
  <c r="J458" i="1" s="1"/>
  <c r="M457" i="1"/>
  <c r="L457" i="1"/>
  <c r="I457" i="1"/>
  <c r="J457" i="1" s="1"/>
  <c r="K457" i="1" s="1"/>
  <c r="M456" i="1"/>
  <c r="L456" i="1"/>
  <c r="K456" i="1"/>
  <c r="I456" i="1"/>
  <c r="J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K450" i="1"/>
  <c r="I450" i="1"/>
  <c r="J450" i="1" s="1"/>
  <c r="M449" i="1"/>
  <c r="L449" i="1"/>
  <c r="I449" i="1"/>
  <c r="J449" i="1" s="1"/>
  <c r="K449" i="1" s="1"/>
  <c r="M448" i="1"/>
  <c r="L448" i="1"/>
  <c r="K448" i="1"/>
  <c r="I448" i="1"/>
  <c r="J448" i="1" s="1"/>
  <c r="M447" i="1"/>
  <c r="L447" i="1"/>
  <c r="I447" i="1"/>
  <c r="J447" i="1" s="1"/>
  <c r="K447" i="1" s="1"/>
  <c r="M446" i="1"/>
  <c r="L446" i="1"/>
  <c r="K446" i="1"/>
  <c r="I446" i="1"/>
  <c r="J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K442" i="1"/>
  <c r="I442" i="1"/>
  <c r="J442" i="1" s="1"/>
  <c r="M441" i="1"/>
  <c r="L441" i="1"/>
  <c r="I441" i="1"/>
  <c r="J441" i="1" s="1"/>
  <c r="K441" i="1" s="1"/>
  <c r="M440" i="1"/>
  <c r="L440" i="1"/>
  <c r="K440" i="1"/>
  <c r="I440" i="1"/>
  <c r="J440" i="1" s="1"/>
  <c r="M439" i="1"/>
  <c r="L439" i="1"/>
  <c r="K439" i="1"/>
  <c r="I439" i="1"/>
  <c r="J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K436" i="1"/>
  <c r="I436" i="1"/>
  <c r="J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K429" i="1"/>
  <c r="I429" i="1"/>
  <c r="J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K422" i="1"/>
  <c r="I422" i="1"/>
  <c r="J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K412" i="1"/>
  <c r="I412" i="1"/>
  <c r="J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K408" i="1"/>
  <c r="I408" i="1"/>
  <c r="J408" i="1" s="1"/>
  <c r="M407" i="1"/>
  <c r="L407" i="1"/>
  <c r="I407" i="1"/>
  <c r="J407" i="1" s="1"/>
  <c r="K407" i="1" s="1"/>
  <c r="J24" i="2" l="1"/>
  <c r="I78" i="5"/>
  <c r="J78" i="5" s="1"/>
  <c r="K78" i="5" s="1"/>
  <c r="I77" i="5"/>
  <c r="J77" i="5" s="1"/>
  <c r="K77" i="5" s="1"/>
  <c r="I76" i="5"/>
  <c r="J76" i="5" s="1"/>
  <c r="K76" i="5" s="1"/>
  <c r="I75" i="5"/>
  <c r="J75" i="5" s="1"/>
  <c r="K75" i="5" s="1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M63" i="5"/>
  <c r="L63" i="5"/>
  <c r="K63" i="5"/>
  <c r="I63" i="5"/>
  <c r="J63" i="5" s="1"/>
  <c r="I62" i="5"/>
  <c r="J62" i="5" s="1"/>
  <c r="K62" i="5" s="1"/>
  <c r="I61" i="5"/>
  <c r="J61" i="5" s="1"/>
  <c r="K61" i="5" s="1"/>
  <c r="I60" i="5"/>
  <c r="J60" i="5" s="1"/>
  <c r="K60" i="5" s="1"/>
  <c r="M59" i="5"/>
  <c r="L59" i="5"/>
  <c r="K59" i="5"/>
  <c r="I59" i="5"/>
  <c r="J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K54" i="5"/>
  <c r="I54" i="5"/>
  <c r="J54" i="5" s="1"/>
  <c r="M53" i="5"/>
  <c r="L53" i="5"/>
  <c r="K53" i="5"/>
  <c r="I53" i="5"/>
  <c r="J53" i="5" s="1"/>
  <c r="M52" i="5"/>
  <c r="L52" i="5"/>
  <c r="K52" i="5"/>
  <c r="I52" i="5"/>
  <c r="J52" i="5" s="1"/>
  <c r="M51" i="5"/>
  <c r="L51" i="5"/>
  <c r="K51" i="5"/>
  <c r="I51" i="5"/>
  <c r="J51" i="5" s="1"/>
  <c r="M50" i="5"/>
  <c r="L50" i="5"/>
  <c r="K50" i="5"/>
  <c r="I50" i="5"/>
  <c r="J50" i="5" s="1"/>
  <c r="M49" i="5"/>
  <c r="L49" i="5"/>
  <c r="K49" i="5"/>
  <c r="I49" i="5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I31" i="5"/>
  <c r="J31" i="5" s="1"/>
  <c r="K31" i="5" s="1"/>
  <c r="M30" i="5"/>
  <c r="L30" i="5"/>
  <c r="K30" i="5"/>
  <c r="I30" i="5"/>
  <c r="J30" i="5" s="1"/>
  <c r="I29" i="5"/>
  <c r="J29" i="5" s="1"/>
  <c r="K29" i="5" s="1"/>
  <c r="M28" i="5"/>
  <c r="L28" i="5"/>
  <c r="K28" i="5"/>
  <c r="I28" i="5"/>
  <c r="J28" i="5" s="1"/>
  <c r="M27" i="5"/>
  <c r="L27" i="5"/>
  <c r="K27" i="5"/>
  <c r="I27" i="5"/>
  <c r="J27" i="5" s="1"/>
  <c r="I26" i="5"/>
  <c r="J26" i="5" s="1"/>
  <c r="K26" i="5" s="1"/>
  <c r="I25" i="5"/>
  <c r="J25" i="5" s="1"/>
  <c r="K25" i="5" s="1"/>
  <c r="M24" i="5"/>
  <c r="L24" i="5"/>
  <c r="K24" i="5"/>
  <c r="I24" i="5"/>
  <c r="J24" i="5" s="1"/>
  <c r="I23" i="5"/>
  <c r="J23" i="5" s="1"/>
  <c r="K23" i="5" s="1"/>
  <c r="I22" i="5"/>
  <c r="J22" i="5" s="1"/>
  <c r="K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I16" i="5"/>
  <c r="I15" i="5"/>
  <c r="J15" i="5" s="1"/>
  <c r="K15" i="5" s="1"/>
  <c r="M14" i="5"/>
  <c r="L14" i="5"/>
  <c r="K14" i="5"/>
  <c r="I14" i="5"/>
  <c r="J14" i="5" s="1"/>
  <c r="I92" i="4"/>
  <c r="J92" i="4" s="1"/>
  <c r="K92" i="4" s="1"/>
  <c r="I91" i="4"/>
  <c r="J91" i="4" s="1"/>
  <c r="K91" i="4" s="1"/>
  <c r="I90" i="4"/>
  <c r="J90" i="4" s="1"/>
  <c r="K90" i="4" s="1"/>
  <c r="M89" i="4"/>
  <c r="L89" i="4"/>
  <c r="K89" i="4"/>
  <c r="I89" i="4"/>
  <c r="J89" i="4" s="1"/>
  <c r="I88" i="4"/>
  <c r="J88" i="4" s="1"/>
  <c r="K88" i="4" s="1"/>
  <c r="I87" i="4"/>
  <c r="J87" i="4" s="1"/>
  <c r="K87" i="4" s="1"/>
  <c r="I86" i="4"/>
  <c r="J86" i="4" s="1"/>
  <c r="K86" i="4" s="1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74" i="4"/>
  <c r="J74" i="4" s="1"/>
  <c r="K74" i="4" s="1"/>
  <c r="I23" i="4"/>
  <c r="J23" i="4" s="1"/>
  <c r="K23" i="4" s="1"/>
  <c r="I22" i="4"/>
  <c r="J22" i="4" s="1"/>
  <c r="K22" i="4" s="1"/>
  <c r="M11" i="4"/>
  <c r="L11" i="4"/>
  <c r="K11" i="4"/>
  <c r="I11" i="4"/>
  <c r="J11" i="4" s="1"/>
  <c r="I10" i="4"/>
  <c r="J10" i="4" s="1"/>
  <c r="K10" i="4" s="1"/>
  <c r="M482" i="2"/>
  <c r="L482" i="2"/>
  <c r="K482" i="2"/>
  <c r="I482" i="2"/>
  <c r="J482" i="2" s="1"/>
  <c r="I481" i="2"/>
  <c r="J481" i="2" s="1"/>
  <c r="K481" i="2" s="1"/>
  <c r="M480" i="2"/>
  <c r="L480" i="2"/>
  <c r="K480" i="2"/>
  <c r="I480" i="2"/>
  <c r="J480" i="2" s="1"/>
  <c r="M479" i="2"/>
  <c r="L479" i="2"/>
  <c r="K479" i="2"/>
  <c r="I479" i="2"/>
  <c r="J479" i="2" s="1"/>
  <c r="I478" i="2"/>
  <c r="J478" i="2" s="1"/>
  <c r="K478" i="2" s="1"/>
  <c r="I477" i="2"/>
  <c r="J477" i="2" s="1"/>
  <c r="K477" i="2" s="1"/>
  <c r="M476" i="2"/>
  <c r="L476" i="2"/>
  <c r="K476" i="2"/>
  <c r="I476" i="2"/>
  <c r="J476" i="2" s="1"/>
  <c r="I475" i="2"/>
  <c r="J475" i="2" s="1"/>
  <c r="K475" i="2" s="1"/>
  <c r="M474" i="2"/>
  <c r="L474" i="2"/>
  <c r="K474" i="2"/>
  <c r="I474" i="2"/>
  <c r="J474" i="2" s="1"/>
  <c r="M473" i="2"/>
  <c r="L473" i="2"/>
  <c r="K473" i="2"/>
  <c r="I473" i="2"/>
  <c r="J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I465" i="2"/>
  <c r="J465" i="2" s="1"/>
  <c r="K465" i="2" s="1"/>
  <c r="M464" i="2"/>
  <c r="L464" i="2"/>
  <c r="K464" i="2"/>
  <c r="I464" i="2"/>
  <c r="J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M449" i="2"/>
  <c r="L449" i="2"/>
  <c r="K449" i="2"/>
  <c r="I449" i="2"/>
  <c r="J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M443" i="2"/>
  <c r="L443" i="2"/>
  <c r="K443" i="2"/>
  <c r="I443" i="2"/>
  <c r="J443" i="2" s="1"/>
  <c r="I442" i="2"/>
  <c r="J442" i="2" s="1"/>
  <c r="K442" i="2" s="1"/>
  <c r="I441" i="2"/>
  <c r="J441" i="2" s="1"/>
  <c r="K441" i="2" s="1"/>
  <c r="I440" i="2"/>
  <c r="J440" i="2" s="1"/>
  <c r="K440" i="2" s="1"/>
  <c r="I439" i="2"/>
  <c r="J439" i="2" s="1"/>
  <c r="K439" i="2" s="1"/>
  <c r="I438" i="2"/>
  <c r="J438" i="2" s="1"/>
  <c r="K438" i="2" s="1"/>
  <c r="M437" i="2"/>
  <c r="L437" i="2"/>
  <c r="K437" i="2"/>
  <c r="I437" i="2"/>
  <c r="J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M430" i="2"/>
  <c r="L430" i="2"/>
  <c r="K430" i="2"/>
  <c r="I430" i="2"/>
  <c r="J430" i="2" s="1"/>
  <c r="I429" i="2"/>
  <c r="J429" i="2" s="1"/>
  <c r="K429" i="2" s="1"/>
  <c r="I428" i="2"/>
  <c r="J428" i="2" s="1"/>
  <c r="K428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M234" i="2"/>
  <c r="L234" i="2"/>
  <c r="K234" i="2"/>
  <c r="I234" i="2"/>
  <c r="J234" i="2" s="1"/>
  <c r="I233" i="2"/>
  <c r="J233" i="2" s="1"/>
  <c r="K233" i="2" s="1"/>
  <c r="I232" i="2"/>
  <c r="J232" i="2" s="1"/>
  <c r="K232" i="2" s="1"/>
  <c r="I231" i="2"/>
  <c r="J231" i="2" s="1"/>
  <c r="K231" i="2" s="1"/>
  <c r="I230" i="2"/>
  <c r="J230" i="2" s="1"/>
  <c r="K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I225" i="2"/>
  <c r="J225" i="2" s="1"/>
  <c r="K225" i="2" s="1"/>
  <c r="M224" i="2"/>
  <c r="L224" i="2"/>
  <c r="K224" i="2"/>
  <c r="I224" i="2"/>
  <c r="J224" i="2" s="1"/>
  <c r="I223" i="2"/>
  <c r="J223" i="2" s="1"/>
  <c r="K223" i="2" s="1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M217" i="2"/>
  <c r="L217" i="2"/>
  <c r="K217" i="2"/>
  <c r="I217" i="2"/>
  <c r="J217" i="2" s="1"/>
  <c r="I216" i="2"/>
  <c r="J216" i="2" s="1"/>
  <c r="K216" i="2" s="1"/>
  <c r="M215" i="2"/>
  <c r="L215" i="2"/>
  <c r="K215" i="2"/>
  <c r="I215" i="2"/>
  <c r="J215" i="2" s="1"/>
  <c r="I214" i="2"/>
  <c r="J214" i="2" s="1"/>
  <c r="K214" i="2" s="1"/>
  <c r="I213" i="2"/>
  <c r="J213" i="2" s="1"/>
  <c r="K213" i="2" s="1"/>
  <c r="M212" i="2"/>
  <c r="L212" i="2"/>
  <c r="K212" i="2"/>
  <c r="I212" i="2"/>
  <c r="J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M206" i="2"/>
  <c r="L206" i="2"/>
  <c r="K206" i="2"/>
  <c r="I206" i="2"/>
  <c r="J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M165" i="2"/>
  <c r="L165" i="2"/>
  <c r="K165" i="2"/>
  <c r="I165" i="2"/>
  <c r="J165" i="2" s="1"/>
  <c r="M164" i="2"/>
  <c r="L164" i="2"/>
  <c r="K164" i="2"/>
  <c r="I164" i="2"/>
  <c r="J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M158" i="2"/>
  <c r="L158" i="2"/>
  <c r="K158" i="2"/>
  <c r="I158" i="2"/>
  <c r="J158" i="2" s="1"/>
  <c r="M157" i="2"/>
  <c r="L157" i="2"/>
  <c r="K157" i="2"/>
  <c r="I157" i="2"/>
  <c r="J157" i="2" s="1"/>
  <c r="I156" i="2"/>
  <c r="J156" i="2" s="1"/>
  <c r="K156" i="2" s="1"/>
  <c r="I155" i="2"/>
  <c r="J155" i="2" s="1"/>
  <c r="K155" i="2" s="1"/>
  <c r="I154" i="2"/>
  <c r="J154" i="2" s="1"/>
  <c r="K154" i="2" s="1"/>
  <c r="M153" i="2"/>
  <c r="L153" i="2"/>
  <c r="K153" i="2"/>
  <c r="I153" i="2"/>
  <c r="J153" i="2" s="1"/>
  <c r="I152" i="2"/>
  <c r="J152" i="2" s="1"/>
  <c r="K152" i="2" s="1"/>
  <c r="I151" i="2"/>
  <c r="J151" i="2" s="1"/>
  <c r="K151" i="2" s="1"/>
  <c r="I150" i="2"/>
  <c r="J150" i="2" s="1"/>
  <c r="K150" i="2" s="1"/>
  <c r="M149" i="2"/>
  <c r="L149" i="2"/>
  <c r="K149" i="2"/>
  <c r="I149" i="2"/>
  <c r="J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K139" i="2"/>
  <c r="I139" i="2"/>
  <c r="J139" i="2" s="1"/>
  <c r="M138" i="2"/>
  <c r="L138" i="2"/>
  <c r="K138" i="2"/>
  <c r="I138" i="2"/>
  <c r="J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M127" i="2"/>
  <c r="L127" i="2"/>
  <c r="K127" i="2"/>
  <c r="I127" i="2"/>
  <c r="J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M120" i="2"/>
  <c r="L120" i="2"/>
  <c r="K120" i="2"/>
  <c r="I120" i="2"/>
  <c r="J120" i="2" s="1"/>
  <c r="M119" i="2"/>
  <c r="L119" i="2"/>
  <c r="K119" i="2"/>
  <c r="I119" i="2"/>
  <c r="J119" i="2" s="1"/>
  <c r="I118" i="2"/>
  <c r="J118" i="2" s="1"/>
  <c r="K118" i="2" s="1"/>
  <c r="I117" i="2"/>
  <c r="J117" i="2" s="1"/>
  <c r="K117" i="2" s="1"/>
  <c r="I116" i="2"/>
  <c r="J116" i="2" s="1"/>
  <c r="K116" i="2" s="1"/>
  <c r="M115" i="2"/>
  <c r="L115" i="2"/>
  <c r="K115" i="2"/>
  <c r="I115" i="2"/>
  <c r="J115" i="2" s="1"/>
  <c r="M114" i="2"/>
  <c r="L114" i="2"/>
  <c r="K114" i="2"/>
  <c r="I114" i="2"/>
  <c r="J114" i="2" s="1"/>
  <c r="I113" i="2"/>
  <c r="J113" i="2" s="1"/>
  <c r="K113" i="2" s="1"/>
  <c r="I112" i="2"/>
  <c r="J112" i="2" s="1"/>
  <c r="K112" i="2" s="1"/>
  <c r="M111" i="2"/>
  <c r="L111" i="2"/>
  <c r="K111" i="2"/>
  <c r="I111" i="2"/>
  <c r="J111" i="2" s="1"/>
  <c r="I110" i="2"/>
  <c r="J110" i="2" s="1"/>
  <c r="K110" i="2" s="1"/>
  <c r="M109" i="2"/>
  <c r="L109" i="2"/>
  <c r="K109" i="2"/>
  <c r="I109" i="2"/>
  <c r="J109" i="2" s="1"/>
  <c r="I108" i="2"/>
  <c r="J108" i="2" s="1"/>
  <c r="K108" i="2" s="1"/>
  <c r="M107" i="2"/>
  <c r="L107" i="2"/>
  <c r="K107" i="2"/>
  <c r="I107" i="2"/>
  <c r="J107" i="2" s="1"/>
  <c r="I106" i="2"/>
  <c r="J106" i="2" s="1"/>
  <c r="K106" i="2" s="1"/>
  <c r="I105" i="2"/>
  <c r="J105" i="2" s="1"/>
  <c r="K105" i="2" s="1"/>
  <c r="M104" i="2"/>
  <c r="L104" i="2"/>
  <c r="K104" i="2"/>
  <c r="I104" i="2"/>
  <c r="J104" i="2" s="1"/>
  <c r="M103" i="2"/>
  <c r="L103" i="2"/>
  <c r="K103" i="2"/>
  <c r="I103" i="2"/>
  <c r="J103" i="2" s="1"/>
  <c r="M102" i="2"/>
  <c r="L102" i="2"/>
  <c r="K102" i="2"/>
  <c r="I102" i="2"/>
  <c r="J102" i="2" s="1"/>
  <c r="M101" i="2"/>
  <c r="L101" i="2"/>
  <c r="K101" i="2"/>
  <c r="I101" i="2"/>
  <c r="J101" i="2" s="1"/>
  <c r="I100" i="2"/>
  <c r="J100" i="2" s="1"/>
  <c r="K100" i="2" s="1"/>
  <c r="I99" i="2"/>
  <c r="J99" i="2" s="1"/>
  <c r="K99" i="2" s="1"/>
  <c r="M98" i="2"/>
  <c r="L98" i="2"/>
  <c r="K98" i="2"/>
  <c r="I98" i="2"/>
  <c r="J98" i="2" s="1"/>
  <c r="I97" i="2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39" i="2"/>
  <c r="I41" i="2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K367" i="1"/>
  <c r="I367" i="1"/>
  <c r="J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K348" i="1"/>
  <c r="I348" i="1"/>
  <c r="J348" i="1" s="1"/>
  <c r="M347" i="1"/>
  <c r="L347" i="1"/>
  <c r="K347" i="1"/>
  <c r="I347" i="1"/>
  <c r="J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K343" i="1"/>
  <c r="I343" i="1"/>
  <c r="J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K340" i="1"/>
  <c r="I340" i="1"/>
  <c r="J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K322" i="1"/>
  <c r="I322" i="1"/>
  <c r="J322" i="1" s="1"/>
  <c r="M321" i="1"/>
  <c r="L321" i="1"/>
  <c r="I321" i="1"/>
  <c r="J321" i="1" s="1"/>
  <c r="K321" i="1" s="1"/>
  <c r="M320" i="1"/>
  <c r="L320" i="1"/>
  <c r="K320" i="1"/>
  <c r="I320" i="1"/>
  <c r="J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K313" i="1"/>
  <c r="I313" i="1"/>
  <c r="J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K310" i="1"/>
  <c r="I310" i="1"/>
  <c r="J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K284" i="1"/>
  <c r="I284" i="1"/>
  <c r="J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K280" i="1"/>
  <c r="I280" i="1"/>
  <c r="J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K254" i="1"/>
  <c r="I254" i="1"/>
  <c r="J254" i="1" s="1"/>
  <c r="M253" i="1"/>
  <c r="L253" i="1"/>
  <c r="I253" i="1"/>
  <c r="J253" i="1" s="1"/>
  <c r="K253" i="1" s="1"/>
  <c r="M252" i="1"/>
  <c r="L252" i="1"/>
  <c r="K252" i="1"/>
  <c r="I252" i="1"/>
  <c r="J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K229" i="1"/>
  <c r="I229" i="1"/>
  <c r="J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I88" i="5" l="1"/>
  <c r="K24" i="2"/>
  <c r="J16" i="5"/>
  <c r="I44" i="5"/>
  <c r="J49" i="5"/>
  <c r="J88" i="5" s="1"/>
  <c r="J25" i="4"/>
  <c r="I25" i="4"/>
  <c r="J39" i="2"/>
  <c r="J41" i="2" s="1"/>
  <c r="J97" i="2"/>
  <c r="I484" i="2"/>
  <c r="E20" i="3"/>
  <c r="F20" i="3"/>
  <c r="G20" i="3"/>
  <c r="H20" i="3"/>
  <c r="D20" i="3"/>
  <c r="E13" i="3"/>
  <c r="F13" i="3"/>
  <c r="G13" i="3"/>
  <c r="H13" i="3"/>
  <c r="D13" i="3"/>
  <c r="I69" i="4"/>
  <c r="J69" i="4" s="1"/>
  <c r="K69" i="4" s="1"/>
  <c r="I68" i="4"/>
  <c r="J68" i="4" s="1"/>
  <c r="K68" i="4" s="1"/>
  <c r="I67" i="4"/>
  <c r="J67" i="4" s="1"/>
  <c r="K67" i="4" s="1"/>
  <c r="I66" i="4"/>
  <c r="J66" i="4" s="1"/>
  <c r="K66" i="4" s="1"/>
  <c r="I65" i="4"/>
  <c r="J65" i="4" s="1"/>
  <c r="K65" i="4" s="1"/>
  <c r="I64" i="4"/>
  <c r="J64" i="4" s="1"/>
  <c r="K64" i="4" s="1"/>
  <c r="M63" i="4"/>
  <c r="L63" i="4"/>
  <c r="K63" i="4"/>
  <c r="I63" i="4"/>
  <c r="J63" i="4" s="1"/>
  <c r="M62" i="4"/>
  <c r="L62" i="4"/>
  <c r="K62" i="4"/>
  <c r="I62" i="4"/>
  <c r="J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I55" i="4"/>
  <c r="J55" i="4" s="1"/>
  <c r="K55" i="4" s="1"/>
  <c r="I54" i="4"/>
  <c r="J54" i="4" s="1"/>
  <c r="K54" i="4" s="1"/>
  <c r="I53" i="4"/>
  <c r="J53" i="4" s="1"/>
  <c r="K53" i="4" s="1"/>
  <c r="I52" i="4"/>
  <c r="J52" i="4" s="1"/>
  <c r="K52" i="4" s="1"/>
  <c r="I51" i="4"/>
  <c r="J51" i="4" s="1"/>
  <c r="K51" i="4" s="1"/>
  <c r="I38" i="2"/>
  <c r="J38" i="2" s="1"/>
  <c r="K38" i="2" s="1"/>
  <c r="I37" i="2"/>
  <c r="J37" i="2" s="1"/>
  <c r="K37" i="2" s="1"/>
  <c r="M11" i="2"/>
  <c r="L11" i="2"/>
  <c r="K11" i="2"/>
  <c r="I11" i="2"/>
  <c r="J11" i="2" s="1"/>
  <c r="I10" i="2"/>
  <c r="J10" i="2" s="1"/>
  <c r="K10" i="2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K16" i="5" l="1"/>
  <c r="J44" i="5"/>
  <c r="J484" i="2"/>
  <c r="K97" i="2"/>
  <c r="K39" i="2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M385" i="1" l="1"/>
  <c r="L385" i="1"/>
  <c r="I385" i="1"/>
  <c r="J385" i="1" s="1"/>
  <c r="K385" i="1" s="1"/>
  <c r="M384" i="1"/>
  <c r="L384" i="1"/>
  <c r="I384" i="1"/>
  <c r="J384" i="1" s="1"/>
  <c r="K384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I158" i="1"/>
  <c r="J158" i="1" s="1"/>
  <c r="K158" i="1" s="1"/>
  <c r="M157" i="1"/>
  <c r="L157" i="1"/>
  <c r="I157" i="1"/>
  <c r="J157" i="1" s="1"/>
  <c r="K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3" i="5" l="1"/>
  <c r="L13" i="5"/>
  <c r="K13" i="5"/>
  <c r="I13" i="5"/>
  <c r="J13" i="5" s="1"/>
  <c r="I73" i="4"/>
  <c r="J73" i="4" s="1"/>
  <c r="K73" i="4" s="1"/>
  <c r="I72" i="4" l="1"/>
  <c r="J72" i="4" s="1"/>
  <c r="K72" i="4" s="1"/>
  <c r="I71" i="4"/>
  <c r="J71" i="4" s="1"/>
  <c r="K71" i="4" s="1"/>
  <c r="I70" i="4"/>
  <c r="J70" i="4" s="1"/>
  <c r="K70" i="4" s="1"/>
  <c r="K25" i="4" l="1"/>
  <c r="I12" i="5" l="1"/>
  <c r="J12" i="5" s="1"/>
  <c r="K12" i="5" s="1"/>
  <c r="I11" i="5"/>
  <c r="J11" i="5" s="1"/>
  <c r="K11" i="5" s="1"/>
  <c r="I10" i="5"/>
  <c r="J10" i="5" s="1"/>
  <c r="K10" i="5" s="1"/>
  <c r="I50" i="4"/>
  <c r="J50" i="4" s="1"/>
  <c r="K50" i="4" s="1"/>
  <c r="I49" i="4"/>
  <c r="J49" i="4" s="1"/>
  <c r="K49" i="4" s="1"/>
  <c r="I48" i="4"/>
  <c r="J48" i="4" s="1"/>
  <c r="K48" i="4" s="1"/>
  <c r="I47" i="4"/>
  <c r="J47" i="4" s="1"/>
  <c r="K47" i="4" s="1"/>
  <c r="I9" i="4" l="1"/>
  <c r="J9" i="4" s="1"/>
  <c r="K9" i="4" s="1"/>
  <c r="I40" i="4" l="1"/>
  <c r="M39" i="4"/>
  <c r="L39" i="4"/>
  <c r="I39" i="4"/>
  <c r="J39" i="4" s="1"/>
  <c r="K39" i="4" s="1"/>
  <c r="I38" i="4"/>
  <c r="J38" i="4" s="1"/>
  <c r="K38" i="4" s="1"/>
  <c r="M37" i="4"/>
  <c r="L37" i="4"/>
  <c r="K37" i="4"/>
  <c r="I37" i="4"/>
  <c r="J37" i="4" s="1"/>
  <c r="I36" i="4"/>
  <c r="M35" i="4"/>
  <c r="L35" i="4"/>
  <c r="I35" i="4"/>
  <c r="J35" i="4" s="1"/>
  <c r="K35" i="4" s="1"/>
  <c r="I34" i="4"/>
  <c r="J34" i="4" s="1"/>
  <c r="K34" i="4" s="1"/>
  <c r="I33" i="4"/>
  <c r="I32" i="4"/>
  <c r="J32" i="4" s="1"/>
  <c r="K32" i="4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J33" i="4" l="1"/>
  <c r="J36" i="4"/>
  <c r="J40" i="4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I11" i="3"/>
  <c r="J11" i="3" s="1"/>
  <c r="K11" i="3" s="1"/>
  <c r="K33" i="4" l="1"/>
  <c r="J15" i="3"/>
  <c r="J20" i="3" s="1"/>
  <c r="I20" i="3"/>
  <c r="K36" i="4"/>
  <c r="J16" i="3"/>
  <c r="K40" i="4"/>
  <c r="I79" i="5"/>
  <c r="M48" i="5"/>
  <c r="L48" i="5"/>
  <c r="K48" i="5"/>
  <c r="I48" i="5"/>
  <c r="J48" i="5" s="1"/>
  <c r="M47" i="5"/>
  <c r="L47" i="5"/>
  <c r="K47" i="5"/>
  <c r="I47" i="5"/>
  <c r="J47" i="5" s="1"/>
  <c r="M46" i="5"/>
  <c r="L46" i="5"/>
  <c r="K46" i="5"/>
  <c r="I46" i="5"/>
  <c r="J46" i="5" s="1"/>
  <c r="I45" i="4"/>
  <c r="J45" i="4" s="1"/>
  <c r="K45" i="4" s="1"/>
  <c r="I44" i="4"/>
  <c r="J44" i="4" s="1"/>
  <c r="K44" i="4" s="1"/>
  <c r="I43" i="4"/>
  <c r="I99" i="4" s="1"/>
  <c r="I42" i="4"/>
  <c r="J42" i="4" s="1"/>
  <c r="K42" i="4" s="1"/>
  <c r="I41" i="4"/>
  <c r="J41" i="4" s="1"/>
  <c r="K41" i="4" s="1"/>
  <c r="I31" i="4"/>
  <c r="I30" i="4"/>
  <c r="J30" i="4" s="1"/>
  <c r="K30" i="4" s="1"/>
  <c r="I29" i="4"/>
  <c r="J29" i="4" s="1"/>
  <c r="K29" i="4" s="1"/>
  <c r="I28" i="4"/>
  <c r="J28" i="4" s="1"/>
  <c r="K28" i="4" s="1"/>
  <c r="M133" i="1"/>
  <c r="L133" i="1"/>
  <c r="I133" i="1"/>
  <c r="J133" i="1" s="1"/>
  <c r="K133" i="1" s="1"/>
  <c r="J43" i="4" l="1"/>
  <c r="J99" i="4" s="1"/>
  <c r="J79" i="5"/>
  <c r="J31" i="4"/>
  <c r="I9" i="2"/>
  <c r="J9" i="2" s="1"/>
  <c r="K9" i="2" s="1"/>
  <c r="K79" i="5" l="1"/>
  <c r="K43" i="4"/>
  <c r="K31" i="4"/>
  <c r="I80" i="2" l="1"/>
  <c r="J80" i="2" s="1"/>
  <c r="K80" i="2" s="1"/>
  <c r="I79" i="2"/>
  <c r="J79" i="2" s="1"/>
  <c r="K79" i="2" s="1"/>
  <c r="I78" i="2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42" i="1"/>
  <c r="J42" i="1" s="1"/>
  <c r="K42" i="1" s="1"/>
  <c r="L42" i="1"/>
  <c r="M42" i="1"/>
  <c r="I43" i="1"/>
  <c r="J43" i="1" s="1"/>
  <c r="K43" i="1" s="1"/>
  <c r="L43" i="1"/>
  <c r="M43" i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J78" i="2" l="1"/>
  <c r="K78" i="2" l="1"/>
  <c r="M10" i="1" l="1"/>
  <c r="L10" i="1"/>
  <c r="K10" i="1"/>
  <c r="M9" i="1"/>
  <c r="L9" i="1"/>
  <c r="K9" i="1"/>
  <c r="L40" i="1" l="1"/>
  <c r="M40" i="1"/>
  <c r="I46" i="4"/>
  <c r="I27" i="4"/>
  <c r="J27" i="4" s="1"/>
  <c r="K27" i="4" s="1"/>
  <c r="J46" i="4" l="1"/>
  <c r="I9" i="5"/>
  <c r="J9" i="5" s="1"/>
  <c r="K9" i="5" s="1"/>
  <c r="I8" i="5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M101" i="1"/>
  <c r="L101" i="1"/>
  <c r="I101" i="1"/>
  <c r="M100" i="1"/>
  <c r="L100" i="1"/>
  <c r="I100" i="1"/>
  <c r="M99" i="1"/>
  <c r="L99" i="1"/>
  <c r="I99" i="1"/>
  <c r="J99" i="1" s="1"/>
  <c r="K99" i="1" s="1"/>
  <c r="M98" i="1"/>
  <c r="L98" i="1"/>
  <c r="I98" i="1"/>
  <c r="M97" i="1"/>
  <c r="L97" i="1"/>
  <c r="I97" i="1"/>
  <c r="M96" i="1"/>
  <c r="L96" i="1"/>
  <c r="I96" i="1"/>
  <c r="M95" i="1"/>
  <c r="L95" i="1"/>
  <c r="I95" i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M82" i="1"/>
  <c r="L82" i="1"/>
  <c r="I82" i="1"/>
  <c r="J82" i="1" s="1"/>
  <c r="K82" i="1" s="1"/>
  <c r="M81" i="1"/>
  <c r="L81" i="1"/>
  <c r="I81" i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I60" i="1"/>
  <c r="J60" i="1" s="1"/>
  <c r="K60" i="1" s="1"/>
  <c r="M59" i="1"/>
  <c r="L59" i="1"/>
  <c r="I59" i="1"/>
  <c r="J59" i="1" s="1"/>
  <c r="K59" i="1" s="1"/>
  <c r="J102" i="1" l="1"/>
  <c r="I516" i="1"/>
  <c r="J101" i="1"/>
  <c r="J100" i="1"/>
  <c r="K46" i="4"/>
  <c r="K99" i="4"/>
  <c r="J98" i="1"/>
  <c r="J97" i="1"/>
  <c r="J86" i="1"/>
  <c r="J95" i="1"/>
  <c r="J96" i="1"/>
  <c r="J91" i="1"/>
  <c r="J83" i="1"/>
  <c r="J81" i="1"/>
  <c r="K102" i="1" l="1"/>
  <c r="J516" i="1"/>
  <c r="K101" i="1"/>
  <c r="K100" i="1"/>
  <c r="K98" i="1"/>
  <c r="K97" i="1"/>
  <c r="K86" i="1"/>
  <c r="K95" i="1"/>
  <c r="K96" i="1"/>
  <c r="K40" i="1"/>
  <c r="K91" i="1"/>
  <c r="K83" i="1"/>
  <c r="K81" i="1"/>
  <c r="I43" i="2" l="1"/>
  <c r="J43" i="2" s="1"/>
  <c r="K43" i="2" s="1"/>
  <c r="K484" i="2" l="1"/>
  <c r="K516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83" i="5" l="1"/>
  <c r="L82" i="5"/>
  <c r="L81" i="5"/>
  <c r="L84" i="5"/>
  <c r="L80" i="5"/>
  <c r="L73" i="5"/>
  <c r="L62" i="5"/>
  <c r="L55" i="5"/>
  <c r="M82" i="5"/>
  <c r="M81" i="5"/>
  <c r="M84" i="5"/>
  <c r="M80" i="5"/>
  <c r="M83" i="5"/>
  <c r="M62" i="5"/>
  <c r="M55" i="5"/>
  <c r="M73" i="5"/>
  <c r="L97" i="4"/>
  <c r="L93" i="4"/>
  <c r="L96" i="4"/>
  <c r="L81" i="4"/>
  <c r="L85" i="4"/>
  <c r="L82" i="4"/>
  <c r="L83" i="4"/>
  <c r="L53" i="4"/>
  <c r="L64" i="4"/>
  <c r="L65" i="4"/>
  <c r="L33" i="4"/>
  <c r="M97" i="4"/>
  <c r="M93" i="4"/>
  <c r="M96" i="4"/>
  <c r="M81" i="4"/>
  <c r="M85" i="4"/>
  <c r="M82" i="4"/>
  <c r="M83" i="4"/>
  <c r="M53" i="4"/>
  <c r="M64" i="4"/>
  <c r="M65" i="4"/>
  <c r="M33" i="4"/>
  <c r="L418" i="2"/>
  <c r="L386" i="2"/>
  <c r="L366" i="2"/>
  <c r="L337" i="2"/>
  <c r="L298" i="2"/>
  <c r="L288" i="2"/>
  <c r="L264" i="2"/>
  <c r="L251" i="2"/>
  <c r="L248" i="2"/>
  <c r="L424" i="2"/>
  <c r="L414" i="2"/>
  <c r="L411" i="2"/>
  <c r="L389" i="2"/>
  <c r="L375" i="2"/>
  <c r="L369" i="2"/>
  <c r="L340" i="2"/>
  <c r="L317" i="2"/>
  <c r="L291" i="2"/>
  <c r="L415" i="2"/>
  <c r="L341" i="2"/>
  <c r="L314" i="2"/>
  <c r="L392" i="2"/>
  <c r="L382" i="2"/>
  <c r="L359" i="2"/>
  <c r="L356" i="2"/>
  <c r="L330" i="2"/>
  <c r="L313" i="2"/>
  <c r="L278" i="2"/>
  <c r="L275" i="2"/>
  <c r="L257" i="2"/>
  <c r="L360" i="2"/>
  <c r="L378" i="2"/>
  <c r="L362" i="2"/>
  <c r="L336" i="2"/>
  <c r="L320" i="2"/>
  <c r="L297" i="2"/>
  <c r="L287" i="2"/>
  <c r="L284" i="2"/>
  <c r="L272" i="2"/>
  <c r="L266" i="2"/>
  <c r="L244" i="2"/>
  <c r="L258" i="2"/>
  <c r="L420" i="2"/>
  <c r="L385" i="2"/>
  <c r="L323" i="2"/>
  <c r="L316" i="2"/>
  <c r="L290" i="2"/>
  <c r="L260" i="2"/>
  <c r="L250" i="2"/>
  <c r="L245" i="2"/>
  <c r="L404" i="2"/>
  <c r="L388" i="2"/>
  <c r="L381" i="2"/>
  <c r="L349" i="2"/>
  <c r="L339" i="2"/>
  <c r="L326" i="2"/>
  <c r="L300" i="2"/>
  <c r="L253" i="2"/>
  <c r="L331" i="2"/>
  <c r="L344" i="2"/>
  <c r="L391" i="2"/>
  <c r="L329" i="2"/>
  <c r="L319" i="2"/>
  <c r="L351" i="2"/>
  <c r="L426" i="2"/>
  <c r="L416" i="2"/>
  <c r="L394" i="2"/>
  <c r="L384" i="2"/>
  <c r="L342" i="2"/>
  <c r="L332" i="2"/>
  <c r="L315" i="2"/>
  <c r="L280" i="2"/>
  <c r="L268" i="2"/>
  <c r="L265" i="2"/>
  <c r="L262" i="2"/>
  <c r="L259" i="2"/>
  <c r="L249" i="2"/>
  <c r="L243" i="2"/>
  <c r="L400" i="2"/>
  <c r="L387" i="2"/>
  <c r="L380" i="2"/>
  <c r="L364" i="2"/>
  <c r="L345" i="2"/>
  <c r="L338" i="2"/>
  <c r="L246" i="2"/>
  <c r="L425" i="2"/>
  <c r="L292" i="2"/>
  <c r="L422" i="2"/>
  <c r="L390" i="2"/>
  <c r="L367" i="2"/>
  <c r="L318" i="2"/>
  <c r="L393" i="2"/>
  <c r="L376" i="2"/>
  <c r="L242" i="2"/>
  <c r="L454" i="2"/>
  <c r="L197" i="2"/>
  <c r="L191" i="2"/>
  <c r="L186" i="2"/>
  <c r="L144" i="2"/>
  <c r="L95" i="2"/>
  <c r="L436" i="2"/>
  <c r="L237" i="2"/>
  <c r="L203" i="2"/>
  <c r="L471" i="2"/>
  <c r="L467" i="2"/>
  <c r="L453" i="2"/>
  <c r="L232" i="2"/>
  <c r="L225" i="2"/>
  <c r="L221" i="2"/>
  <c r="L190" i="2"/>
  <c r="L179" i="2"/>
  <c r="L123" i="2"/>
  <c r="L126" i="2"/>
  <c r="L435" i="2"/>
  <c r="L202" i="2"/>
  <c r="L148" i="2"/>
  <c r="L470" i="2"/>
  <c r="L466" i="2"/>
  <c r="L459" i="2"/>
  <c r="L448" i="2"/>
  <c r="L184" i="2"/>
  <c r="L168" i="2"/>
  <c r="L137" i="2"/>
  <c r="L166" i="2"/>
  <c r="L222" i="2"/>
  <c r="L452" i="2"/>
  <c r="L239" i="2"/>
  <c r="L235" i="2"/>
  <c r="L231" i="2"/>
  <c r="L219" i="2"/>
  <c r="L140" i="2"/>
  <c r="L97" i="2"/>
  <c r="L478" i="2"/>
  <c r="L193" i="2"/>
  <c r="L188" i="2"/>
  <c r="L183" i="2"/>
  <c r="L151" i="2"/>
  <c r="L146" i="2"/>
  <c r="L451" i="2"/>
  <c r="L238" i="2"/>
  <c r="L163" i="2"/>
  <c r="L468" i="2"/>
  <c r="L39" i="5"/>
  <c r="L42" i="5"/>
  <c r="L38" i="5"/>
  <c r="L35" i="5"/>
  <c r="L41" i="5"/>
  <c r="L15" i="5"/>
  <c r="L31" i="5"/>
  <c r="M39" i="5"/>
  <c r="M42" i="5"/>
  <c r="M38" i="5"/>
  <c r="M35" i="5"/>
  <c r="M41" i="5"/>
  <c r="M15" i="5"/>
  <c r="M31" i="5"/>
  <c r="L15" i="4"/>
  <c r="L14" i="4"/>
  <c r="L13" i="4"/>
  <c r="L10" i="4"/>
  <c r="M15" i="4"/>
  <c r="M14" i="4"/>
  <c r="M13" i="4"/>
  <c r="M10" i="4"/>
  <c r="L34" i="2"/>
  <c r="L20" i="2"/>
  <c r="L30" i="2"/>
  <c r="L23" i="2"/>
  <c r="L24" i="2"/>
  <c r="L27" i="2"/>
  <c r="L33" i="2"/>
  <c r="L15" i="2"/>
  <c r="L22" i="2"/>
  <c r="L35" i="2"/>
  <c r="L36" i="2"/>
  <c r="L32" i="2"/>
  <c r="L28" i="2"/>
  <c r="L77" i="5"/>
  <c r="L69" i="5"/>
  <c r="L56" i="5"/>
  <c r="L65" i="5"/>
  <c r="L70" i="5"/>
  <c r="L76" i="5"/>
  <c r="L72" i="5"/>
  <c r="L68" i="5"/>
  <c r="L64" i="5"/>
  <c r="L61" i="5"/>
  <c r="L58" i="5"/>
  <c r="L75" i="5"/>
  <c r="L66" i="5"/>
  <c r="L71" i="5"/>
  <c r="L67" i="5"/>
  <c r="L78" i="5"/>
  <c r="L74" i="5"/>
  <c r="L60" i="5"/>
  <c r="L57" i="5"/>
  <c r="L79" i="5"/>
  <c r="M69" i="5"/>
  <c r="M56" i="5"/>
  <c r="M77" i="5"/>
  <c r="M65" i="5"/>
  <c r="M76" i="5"/>
  <c r="M72" i="5"/>
  <c r="M68" i="5"/>
  <c r="M64" i="5"/>
  <c r="M61" i="5"/>
  <c r="M58" i="5"/>
  <c r="M75" i="5"/>
  <c r="M71" i="5"/>
  <c r="M67" i="5"/>
  <c r="M78" i="5"/>
  <c r="M74" i="5"/>
  <c r="M60" i="5"/>
  <c r="M57" i="5"/>
  <c r="M70" i="5"/>
  <c r="M66" i="5"/>
  <c r="M79" i="5"/>
  <c r="L25" i="5"/>
  <c r="L22" i="5"/>
  <c r="L29" i="5"/>
  <c r="L16" i="5"/>
  <c r="L23" i="5"/>
  <c r="L26" i="5"/>
  <c r="M25" i="5"/>
  <c r="M16" i="5"/>
  <c r="M23" i="5"/>
  <c r="M26" i="5"/>
  <c r="M29" i="5"/>
  <c r="M22" i="5"/>
  <c r="L91" i="4"/>
  <c r="L22" i="4"/>
  <c r="L88" i="4"/>
  <c r="L78" i="4"/>
  <c r="L75" i="4"/>
  <c r="L84" i="4"/>
  <c r="L74" i="4"/>
  <c r="L87" i="4"/>
  <c r="L77" i="4"/>
  <c r="L90" i="4"/>
  <c r="L80" i="4"/>
  <c r="L86" i="4"/>
  <c r="L76" i="4"/>
  <c r="L23" i="4"/>
  <c r="L92" i="4"/>
  <c r="L79" i="4"/>
  <c r="L51" i="4"/>
  <c r="L55" i="4"/>
  <c r="L60" i="4"/>
  <c r="L54" i="4"/>
  <c r="L66" i="4"/>
  <c r="L58" i="4"/>
  <c r="M88" i="4"/>
  <c r="M78" i="4"/>
  <c r="M84" i="4"/>
  <c r="M74" i="4"/>
  <c r="M87" i="4"/>
  <c r="M77" i="4"/>
  <c r="M90" i="4"/>
  <c r="M80" i="4"/>
  <c r="M91" i="4"/>
  <c r="M75" i="4"/>
  <c r="M86" i="4"/>
  <c r="M76" i="4"/>
  <c r="M23" i="4"/>
  <c r="M22" i="4"/>
  <c r="M92" i="4"/>
  <c r="M79" i="4"/>
  <c r="M51" i="4"/>
  <c r="M55" i="4"/>
  <c r="M60" i="4"/>
  <c r="M54" i="4"/>
  <c r="M66" i="4"/>
  <c r="M58" i="4"/>
  <c r="L446" i="2"/>
  <c r="L205" i="2"/>
  <c r="L143" i="2"/>
  <c r="L110" i="2"/>
  <c r="L100" i="2"/>
  <c r="L429" i="2"/>
  <c r="L94" i="2"/>
  <c r="L469" i="2"/>
  <c r="L439" i="2"/>
  <c r="L432" i="2"/>
  <c r="L218" i="2"/>
  <c r="L208" i="2"/>
  <c r="L189" i="2"/>
  <c r="L172" i="2"/>
  <c r="L169" i="2"/>
  <c r="L159" i="2"/>
  <c r="L113" i="2"/>
  <c r="L87" i="2"/>
  <c r="L456" i="2"/>
  <c r="L229" i="2"/>
  <c r="L472" i="2"/>
  <c r="L462" i="2"/>
  <c r="L455" i="2"/>
  <c r="L442" i="2"/>
  <c r="L428" i="2"/>
  <c r="L228" i="2"/>
  <c r="L198" i="2"/>
  <c r="L195" i="2"/>
  <c r="L192" i="2"/>
  <c r="L156" i="2"/>
  <c r="L139" i="2"/>
  <c r="L136" i="2"/>
  <c r="L133" i="2"/>
  <c r="L116" i="2"/>
  <c r="L106" i="2"/>
  <c r="L90" i="2"/>
  <c r="L481" i="2"/>
  <c r="L475" i="2"/>
  <c r="L445" i="2"/>
  <c r="L211" i="2"/>
  <c r="L204" i="2"/>
  <c r="L201" i="2"/>
  <c r="L182" i="2"/>
  <c r="L175" i="2"/>
  <c r="L162" i="2"/>
  <c r="L142" i="2"/>
  <c r="L129" i="2"/>
  <c r="L99" i="2"/>
  <c r="L93" i="2"/>
  <c r="L176" i="2"/>
  <c r="L465" i="2"/>
  <c r="L458" i="2"/>
  <c r="L438" i="2"/>
  <c r="L431" i="2"/>
  <c r="L214" i="2"/>
  <c r="L185" i="2"/>
  <c r="L178" i="2"/>
  <c r="L152" i="2"/>
  <c r="L122" i="2"/>
  <c r="L112" i="2"/>
  <c r="L96" i="2"/>
  <c r="L86" i="2"/>
  <c r="L461" i="2"/>
  <c r="L227" i="2"/>
  <c r="L207" i="2"/>
  <c r="L171" i="2"/>
  <c r="L155" i="2"/>
  <c r="L145" i="2"/>
  <c r="L132" i="2"/>
  <c r="L125" i="2"/>
  <c r="L105" i="2"/>
  <c r="L89" i="2"/>
  <c r="L117" i="2"/>
  <c r="L441" i="2"/>
  <c r="L240" i="2"/>
  <c r="L220" i="2"/>
  <c r="L194" i="2"/>
  <c r="L181" i="2"/>
  <c r="L161" i="2"/>
  <c r="L135" i="2"/>
  <c r="L128" i="2"/>
  <c r="L92" i="2"/>
  <c r="L150" i="2"/>
  <c r="L477" i="2"/>
  <c r="L444" i="2"/>
  <c r="L434" i="2"/>
  <c r="L223" i="2"/>
  <c r="L210" i="2"/>
  <c r="L200" i="2"/>
  <c r="L174" i="2"/>
  <c r="L141" i="2"/>
  <c r="L118" i="2"/>
  <c r="L108" i="2"/>
  <c r="L85" i="2"/>
  <c r="L130" i="2"/>
  <c r="L457" i="2"/>
  <c r="L230" i="2"/>
  <c r="L226" i="2"/>
  <c r="L213" i="2"/>
  <c r="L187" i="2"/>
  <c r="L177" i="2"/>
  <c r="L167" i="2"/>
  <c r="L154" i="2"/>
  <c r="L131" i="2"/>
  <c r="L124" i="2"/>
  <c r="L121" i="2"/>
  <c r="L460" i="2"/>
  <c r="L447" i="2"/>
  <c r="L233" i="2"/>
  <c r="L216" i="2"/>
  <c r="L180" i="2"/>
  <c r="L170" i="2"/>
  <c r="L160" i="2"/>
  <c r="L88" i="2"/>
  <c r="L463" i="2"/>
  <c r="L450" i="2"/>
  <c r="L440" i="2"/>
  <c r="L433" i="2"/>
  <c r="L236" i="2"/>
  <c r="L209" i="2"/>
  <c r="L199" i="2"/>
  <c r="L196" i="2"/>
  <c r="L173" i="2"/>
  <c r="L147" i="2"/>
  <c r="L134" i="2"/>
  <c r="L91" i="2"/>
  <c r="L39" i="2"/>
  <c r="L37" i="2"/>
  <c r="L10" i="2"/>
  <c r="L38" i="2"/>
  <c r="L59" i="4"/>
  <c r="L57" i="4"/>
  <c r="L61" i="4"/>
  <c r="L67" i="4"/>
  <c r="L69" i="4"/>
  <c r="L56" i="4"/>
  <c r="L52" i="4"/>
  <c r="L68" i="4"/>
  <c r="L73" i="4"/>
  <c r="L38" i="4"/>
  <c r="M68" i="4"/>
  <c r="M61" i="4"/>
  <c r="M67" i="4"/>
  <c r="M52" i="4"/>
  <c r="M69" i="4"/>
  <c r="M56" i="4"/>
  <c r="M59" i="4"/>
  <c r="M57" i="4"/>
  <c r="M73" i="4"/>
  <c r="M38" i="4"/>
  <c r="L36" i="4"/>
  <c r="M36" i="4"/>
  <c r="L81" i="2"/>
  <c r="L83" i="2"/>
  <c r="L84" i="2"/>
  <c r="L82" i="2"/>
  <c r="L71" i="4"/>
  <c r="L70" i="4"/>
  <c r="M71" i="4"/>
  <c r="M70" i="4"/>
  <c r="L72" i="4"/>
  <c r="L50" i="4"/>
  <c r="L49" i="4"/>
  <c r="M72" i="4"/>
  <c r="M50" i="4"/>
  <c r="M49" i="4"/>
  <c r="L12" i="5"/>
  <c r="L10" i="5"/>
  <c r="L11" i="5"/>
  <c r="M12" i="5"/>
  <c r="M10" i="5"/>
  <c r="M11" i="5"/>
  <c r="L48" i="4"/>
  <c r="L47" i="4"/>
  <c r="M47" i="4"/>
  <c r="M48" i="4"/>
  <c r="L9" i="4"/>
  <c r="M9" i="4"/>
  <c r="L99" i="4"/>
  <c r="M99" i="4"/>
  <c r="L40" i="4"/>
  <c r="L34" i="4"/>
  <c r="L32" i="4"/>
  <c r="M32" i="4"/>
  <c r="M40" i="4"/>
  <c r="M34" i="4"/>
  <c r="L45" i="4"/>
  <c r="L41" i="4"/>
  <c r="L44" i="4"/>
  <c r="L43" i="4"/>
  <c r="L42" i="4"/>
  <c r="L30" i="4"/>
  <c r="L46" i="4"/>
  <c r="M44" i="4"/>
  <c r="M41" i="4"/>
  <c r="M43" i="4"/>
  <c r="M45" i="4"/>
  <c r="M42" i="4"/>
  <c r="M30" i="4"/>
  <c r="M46" i="4"/>
  <c r="L29" i="4"/>
  <c r="L31" i="4"/>
  <c r="L28" i="4"/>
  <c r="M29" i="4"/>
  <c r="M31" i="4"/>
  <c r="M28" i="4"/>
  <c r="L11" i="3"/>
  <c r="L18" i="3"/>
  <c r="L17" i="3"/>
  <c r="M11" i="3"/>
  <c r="M18" i="3"/>
  <c r="M17" i="3"/>
  <c r="L9" i="2"/>
  <c r="L75" i="2"/>
  <c r="L79" i="2"/>
  <c r="L74" i="2"/>
  <c r="L78" i="2"/>
  <c r="L80" i="2"/>
  <c r="L77" i="2"/>
  <c r="L76" i="2"/>
  <c r="L27" i="4"/>
  <c r="M27" i="4"/>
  <c r="L9" i="5"/>
  <c r="M9" i="5"/>
  <c r="L73" i="2"/>
  <c r="L69" i="2"/>
  <c r="L60" i="2"/>
  <c r="L49" i="2"/>
  <c r="L45" i="2"/>
  <c r="L63" i="2"/>
  <c r="L56" i="2"/>
  <c r="L51" i="2"/>
  <c r="L72" i="2"/>
  <c r="L68" i="2"/>
  <c r="L53" i="2"/>
  <c r="L48" i="2"/>
  <c r="L70" i="2"/>
  <c r="L65" i="2"/>
  <c r="L59" i="2"/>
  <c r="L55" i="2"/>
  <c r="L50" i="2"/>
  <c r="L44" i="2"/>
  <c r="L62" i="2"/>
  <c r="L66" i="2"/>
  <c r="L71" i="2"/>
  <c r="L67" i="2"/>
  <c r="L47" i="2"/>
  <c r="L46" i="2"/>
  <c r="L64" i="2"/>
  <c r="L58" i="2"/>
  <c r="L54" i="2"/>
  <c r="L61" i="2"/>
  <c r="L52" i="2"/>
  <c r="L57" i="2"/>
  <c r="L484" i="2"/>
  <c r="L25" i="4"/>
  <c r="M25" i="4"/>
  <c r="L43" i="2"/>
  <c r="L10" i="3"/>
  <c r="M10" i="3"/>
  <c r="L8" i="5"/>
  <c r="L44" i="5"/>
  <c r="L88" i="5"/>
  <c r="M8" i="5"/>
  <c r="M88" i="5"/>
  <c r="M44" i="5"/>
  <c r="L8" i="4"/>
  <c r="M8" i="4"/>
  <c r="L41" i="2"/>
  <c r="L8" i="2"/>
  <c r="K41" i="2" l="1"/>
  <c r="L516" i="1"/>
  <c r="M516" i="1" l="1"/>
  <c r="I10" i="3"/>
  <c r="J10" i="3" s="1"/>
  <c r="K10" i="3" l="1"/>
  <c r="K8" i="3"/>
  <c r="M6" i="2"/>
  <c r="M424" i="2" l="1"/>
  <c r="M414" i="2"/>
  <c r="M411" i="2"/>
  <c r="M389" i="2"/>
  <c r="M375" i="2"/>
  <c r="M369" i="2"/>
  <c r="M340" i="2"/>
  <c r="M317" i="2"/>
  <c r="M291" i="2"/>
  <c r="M245" i="2"/>
  <c r="M264" i="2"/>
  <c r="M392" i="2"/>
  <c r="M382" i="2"/>
  <c r="M359" i="2"/>
  <c r="M356" i="2"/>
  <c r="M330" i="2"/>
  <c r="M313" i="2"/>
  <c r="M278" i="2"/>
  <c r="M275" i="2"/>
  <c r="M257" i="2"/>
  <c r="M378" i="2"/>
  <c r="M362" i="2"/>
  <c r="M336" i="2"/>
  <c r="M320" i="2"/>
  <c r="M297" i="2"/>
  <c r="M287" i="2"/>
  <c r="M284" i="2"/>
  <c r="M272" i="2"/>
  <c r="M266" i="2"/>
  <c r="M244" i="2"/>
  <c r="M360" i="2"/>
  <c r="M251" i="2"/>
  <c r="M420" i="2"/>
  <c r="M385" i="2"/>
  <c r="M323" i="2"/>
  <c r="M316" i="2"/>
  <c r="M290" i="2"/>
  <c r="M260" i="2"/>
  <c r="M250" i="2"/>
  <c r="M366" i="2"/>
  <c r="M337" i="2"/>
  <c r="M404" i="2"/>
  <c r="M388" i="2"/>
  <c r="M381" i="2"/>
  <c r="M349" i="2"/>
  <c r="M339" i="2"/>
  <c r="M326" i="2"/>
  <c r="M300" i="2"/>
  <c r="M253" i="2"/>
  <c r="M391" i="2"/>
  <c r="M329" i="2"/>
  <c r="M319" i="2"/>
  <c r="M298" i="2"/>
  <c r="M426" i="2"/>
  <c r="M416" i="2"/>
  <c r="M394" i="2"/>
  <c r="M384" i="2"/>
  <c r="M342" i="2"/>
  <c r="M332" i="2"/>
  <c r="M315" i="2"/>
  <c r="M280" i="2"/>
  <c r="M268" i="2"/>
  <c r="M265" i="2"/>
  <c r="M262" i="2"/>
  <c r="M259" i="2"/>
  <c r="M249" i="2"/>
  <c r="M243" i="2"/>
  <c r="M386" i="2"/>
  <c r="M288" i="2"/>
  <c r="M248" i="2"/>
  <c r="M400" i="2"/>
  <c r="M387" i="2"/>
  <c r="M380" i="2"/>
  <c r="M364" i="2"/>
  <c r="M345" i="2"/>
  <c r="M338" i="2"/>
  <c r="M246" i="2"/>
  <c r="M344" i="2"/>
  <c r="M422" i="2"/>
  <c r="M390" i="2"/>
  <c r="M367" i="2"/>
  <c r="M318" i="2"/>
  <c r="M314" i="2"/>
  <c r="M425" i="2"/>
  <c r="M415" i="2"/>
  <c r="M393" i="2"/>
  <c r="M376" i="2"/>
  <c r="M351" i="2"/>
  <c r="M341" i="2"/>
  <c r="M331" i="2"/>
  <c r="M292" i="2"/>
  <c r="M258" i="2"/>
  <c r="M242" i="2"/>
  <c r="M418" i="2"/>
  <c r="M436" i="2"/>
  <c r="M237" i="2"/>
  <c r="M203" i="2"/>
  <c r="M471" i="2"/>
  <c r="M467" i="2"/>
  <c r="M453" i="2"/>
  <c r="M232" i="2"/>
  <c r="M225" i="2"/>
  <c r="M221" i="2"/>
  <c r="M190" i="2"/>
  <c r="M179" i="2"/>
  <c r="M123" i="2"/>
  <c r="M222" i="2"/>
  <c r="M144" i="2"/>
  <c r="M435" i="2"/>
  <c r="M202" i="2"/>
  <c r="M148" i="2"/>
  <c r="M470" i="2"/>
  <c r="M466" i="2"/>
  <c r="M459" i="2"/>
  <c r="M448" i="2"/>
  <c r="M184" i="2"/>
  <c r="M168" i="2"/>
  <c r="M137" i="2"/>
  <c r="M452" i="2"/>
  <c r="M239" i="2"/>
  <c r="M235" i="2"/>
  <c r="M454" i="2"/>
  <c r="M231" i="2"/>
  <c r="M219" i="2"/>
  <c r="M140" i="2"/>
  <c r="M97" i="2"/>
  <c r="M197" i="2"/>
  <c r="M478" i="2"/>
  <c r="M193" i="2"/>
  <c r="M188" i="2"/>
  <c r="M183" i="2"/>
  <c r="M151" i="2"/>
  <c r="M146" i="2"/>
  <c r="M191" i="2"/>
  <c r="M95" i="2"/>
  <c r="M451" i="2"/>
  <c r="M238" i="2"/>
  <c r="M163" i="2"/>
  <c r="M468" i="2"/>
  <c r="M166" i="2"/>
  <c r="M126" i="2"/>
  <c r="M186" i="2"/>
  <c r="M30" i="2"/>
  <c r="M23" i="2"/>
  <c r="M34" i="2"/>
  <c r="M33" i="2"/>
  <c r="M22" i="2"/>
  <c r="M36" i="2"/>
  <c r="M32" i="2"/>
  <c r="M24" i="2"/>
  <c r="M20" i="2"/>
  <c r="M35" i="2"/>
  <c r="M28" i="2"/>
  <c r="M15" i="2"/>
  <c r="M27" i="2"/>
  <c r="M469" i="2"/>
  <c r="M439" i="2"/>
  <c r="M432" i="2"/>
  <c r="M218" i="2"/>
  <c r="M208" i="2"/>
  <c r="M189" i="2"/>
  <c r="M172" i="2"/>
  <c r="M169" i="2"/>
  <c r="M159" i="2"/>
  <c r="M113" i="2"/>
  <c r="M87" i="2"/>
  <c r="M472" i="2"/>
  <c r="M462" i="2"/>
  <c r="M455" i="2"/>
  <c r="M442" i="2"/>
  <c r="M428" i="2"/>
  <c r="M228" i="2"/>
  <c r="M198" i="2"/>
  <c r="M195" i="2"/>
  <c r="M192" i="2"/>
  <c r="M156" i="2"/>
  <c r="M139" i="2"/>
  <c r="M136" i="2"/>
  <c r="M133" i="2"/>
  <c r="M116" i="2"/>
  <c r="M106" i="2"/>
  <c r="M90" i="2"/>
  <c r="M110" i="2"/>
  <c r="M481" i="2"/>
  <c r="M475" i="2"/>
  <c r="M445" i="2"/>
  <c r="M211" i="2"/>
  <c r="M204" i="2"/>
  <c r="M201" i="2"/>
  <c r="M182" i="2"/>
  <c r="M175" i="2"/>
  <c r="M162" i="2"/>
  <c r="M142" i="2"/>
  <c r="M129" i="2"/>
  <c r="M99" i="2"/>
  <c r="M93" i="2"/>
  <c r="M465" i="2"/>
  <c r="M458" i="2"/>
  <c r="M438" i="2"/>
  <c r="M431" i="2"/>
  <c r="M214" i="2"/>
  <c r="M185" i="2"/>
  <c r="M178" i="2"/>
  <c r="M152" i="2"/>
  <c r="M122" i="2"/>
  <c r="M112" i="2"/>
  <c r="M96" i="2"/>
  <c r="M86" i="2"/>
  <c r="M461" i="2"/>
  <c r="M227" i="2"/>
  <c r="M207" i="2"/>
  <c r="M171" i="2"/>
  <c r="M155" i="2"/>
  <c r="M145" i="2"/>
  <c r="M132" i="2"/>
  <c r="M125" i="2"/>
  <c r="M105" i="2"/>
  <c r="M89" i="2"/>
  <c r="M441" i="2"/>
  <c r="M240" i="2"/>
  <c r="M220" i="2"/>
  <c r="M194" i="2"/>
  <c r="M181" i="2"/>
  <c r="M161" i="2"/>
  <c r="M135" i="2"/>
  <c r="M128" i="2"/>
  <c r="M92" i="2"/>
  <c r="M143" i="2"/>
  <c r="M477" i="2"/>
  <c r="M444" i="2"/>
  <c r="M434" i="2"/>
  <c r="M223" i="2"/>
  <c r="M210" i="2"/>
  <c r="M200" i="2"/>
  <c r="M174" i="2"/>
  <c r="M141" i="2"/>
  <c r="M118" i="2"/>
  <c r="M108" i="2"/>
  <c r="M85" i="2"/>
  <c r="M100" i="2"/>
  <c r="M457" i="2"/>
  <c r="M230" i="2"/>
  <c r="M226" i="2"/>
  <c r="M213" i="2"/>
  <c r="M187" i="2"/>
  <c r="M177" i="2"/>
  <c r="M167" i="2"/>
  <c r="M154" i="2"/>
  <c r="M131" i="2"/>
  <c r="M124" i="2"/>
  <c r="M121" i="2"/>
  <c r="M460" i="2"/>
  <c r="M447" i="2"/>
  <c r="M233" i="2"/>
  <c r="M216" i="2"/>
  <c r="M180" i="2"/>
  <c r="M170" i="2"/>
  <c r="M160" i="2"/>
  <c r="M88" i="2"/>
  <c r="M446" i="2"/>
  <c r="M450" i="2"/>
  <c r="M440" i="2"/>
  <c r="M433" i="2"/>
  <c r="M236" i="2"/>
  <c r="M209" i="2"/>
  <c r="M199" i="2"/>
  <c r="M196" i="2"/>
  <c r="M173" i="2"/>
  <c r="M147" i="2"/>
  <c r="M134" i="2"/>
  <c r="M91" i="2"/>
  <c r="M205" i="2"/>
  <c r="M463" i="2"/>
  <c r="M456" i="2"/>
  <c r="M429" i="2"/>
  <c r="M229" i="2"/>
  <c r="M176" i="2"/>
  <c r="M150" i="2"/>
  <c r="M130" i="2"/>
  <c r="M117" i="2"/>
  <c r="M94" i="2"/>
  <c r="M39" i="2"/>
  <c r="M37" i="2"/>
  <c r="M38" i="2"/>
  <c r="M10" i="2"/>
  <c r="M81" i="2"/>
  <c r="M84" i="2"/>
  <c r="M83" i="2"/>
  <c r="M82" i="2"/>
  <c r="M9" i="2"/>
  <c r="M75" i="2"/>
  <c r="M79" i="2"/>
  <c r="M74" i="2"/>
  <c r="M78" i="2"/>
  <c r="M77" i="2"/>
  <c r="M76" i="2"/>
  <c r="M80" i="2"/>
  <c r="M73" i="2"/>
  <c r="M69" i="2"/>
  <c r="M60" i="2"/>
  <c r="M49" i="2"/>
  <c r="M45" i="2"/>
  <c r="M66" i="2"/>
  <c r="M52" i="2"/>
  <c r="M63" i="2"/>
  <c r="M56" i="2"/>
  <c r="M51" i="2"/>
  <c r="M72" i="2"/>
  <c r="M68" i="2"/>
  <c r="M53" i="2"/>
  <c r="M48" i="2"/>
  <c r="M65" i="2"/>
  <c r="M59" i="2"/>
  <c r="M55" i="2"/>
  <c r="M50" i="2"/>
  <c r="M44" i="2"/>
  <c r="M70" i="2"/>
  <c r="M46" i="2"/>
  <c r="M62" i="2"/>
  <c r="M71" i="2"/>
  <c r="M67" i="2"/>
  <c r="M47" i="2"/>
  <c r="M64" i="2"/>
  <c r="M58" i="2"/>
  <c r="M54" i="2"/>
  <c r="M61" i="2"/>
  <c r="M57" i="2"/>
  <c r="M484" i="2"/>
  <c r="M43" i="2"/>
  <c r="M41" i="2"/>
  <c r="M8" i="2"/>
  <c r="K9" i="3" l="1"/>
  <c r="I8" i="3"/>
  <c r="I9" i="3" l="1"/>
  <c r="I13" i="3" s="1"/>
  <c r="K88" i="5" l="1"/>
  <c r="J8" i="5"/>
  <c r="K8" i="5" s="1"/>
  <c r="J9" i="3"/>
  <c r="J13" i="3" s="1"/>
  <c r="J8" i="3"/>
  <c r="L20" i="3" l="1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<sst xmlns="http://schemas.openxmlformats.org/spreadsheetml/2006/main" count="2477" uniqueCount="566">
  <si>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</si>
  <si>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</si>
  <si>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</si>
  <si>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</si>
  <si>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</si>
  <si>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</si>
  <si>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</si>
  <si>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</si>
  <si>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</si>
  <si>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</si>
  <si>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</si>
  <si>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</si>
  <si>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</si>
  <si>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</si>
  <si>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</si>
  <si>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</si>
  <si>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</si>
  <si>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</si>
  <si>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</si>
  <si>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</si>
  <si>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**</t>
  </si>
  <si>
    <t>Gold Case Payment $22,500,000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</si>
  <si>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</si>
  <si>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</si>
  <si>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</si>
  <si>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</si>
  <si>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</si>
  <si>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</si>
  <si>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</si>
  <si>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</si>
  <si>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</si>
  <si>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</si>
  <si>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</si>
  <si>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</si>
  <si>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</si>
  <si>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413500</t>
  </si>
  <si>
    <t>SUMMER SCHOOL TUITION</t>
  </si>
  <si>
    <t>414000</t>
  </si>
  <si>
    <t>TRANSPORTATION FEES</t>
  </si>
  <si>
    <t>419200</t>
  </si>
  <si>
    <t>CONTRIBUTIONS-PRIVATE SOURCES</t>
  </si>
  <si>
    <t>419400</t>
  </si>
  <si>
    <t>TEXTBOOK SALES</t>
  </si>
  <si>
    <t>419900</t>
  </si>
  <si>
    <t>FED INDIRECT COST REIMBURSEMNT</t>
  </si>
  <si>
    <t>419950</t>
  </si>
  <si>
    <t>OTHER LOCAL REVENUES</t>
  </si>
  <si>
    <t>419500</t>
  </si>
  <si>
    <t>SERVICES PROVIDED OTHER LUAS</t>
  </si>
  <si>
    <t>419955</t>
  </si>
  <si>
    <t>REVENUE CLEARING ACCT</t>
  </si>
  <si>
    <t xml:space="preserve">   LOCAL REVENUES Total</t>
  </si>
  <si>
    <t xml:space="preserve">   INTEREST</t>
  </si>
  <si>
    <t>415000</t>
  </si>
  <si>
    <t>INVESTMENT INCOME</t>
  </si>
  <si>
    <t xml:space="preserve">   INTEREST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</si>
  <si>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</si>
  <si>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</si>
  <si>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</si>
  <si>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</si>
  <si>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</si>
  <si>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</si>
  <si>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</si>
  <si>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</si>
  <si>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</si>
  <si>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</si>
  <si>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</si>
  <si>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</si>
  <si>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</si>
  <si>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439950</t>
  </si>
  <si>
    <t>FUNDS - OTHER STATE AGENCIES</t>
  </si>
  <si>
    <t>439120</t>
  </si>
  <si>
    <t>ON BEHALF PAYMENTS - TRS</t>
  </si>
  <si>
    <t>439130</t>
  </si>
  <si>
    <t>ON BEHALF PAYMENTS - PSERS</t>
  </si>
  <si>
    <t xml:space="preserve">   STATE SOURCES Total</t>
  </si>
  <si>
    <t xml:space="preserve">   TRANSFERS AND OTHER LOCAL</t>
  </si>
  <si>
    <t>452000</t>
  </si>
  <si>
    <t>OPER TRANSFERS FROM OTH FUND</t>
  </si>
  <si>
    <t>453000</t>
  </si>
  <si>
    <t>SALE/COMP - FIXED ASSETS LOSS</t>
  </si>
  <si>
    <t>459951</t>
  </si>
  <si>
    <t>SCHOOL RESTITUTION</t>
  </si>
  <si>
    <t>463000</t>
  </si>
  <si>
    <t>SPECIAL ITEMS</t>
  </si>
  <si>
    <t>464000</t>
  </si>
  <si>
    <t>EXTRAORDINARY ITEMS</t>
  </si>
  <si>
    <t>459950</t>
  </si>
  <si>
    <t>OTHER SOURCE</t>
  </si>
  <si>
    <t xml:space="preserve">   TRANSFERS AND OTHER LOCAL Total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</si>
  <si>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</si>
  <si>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</si>
  <si>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</si>
  <si>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</si>
  <si>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</si>
  <si>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</si>
  <si>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</si>
  <si>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</si>
  <si>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</si>
  <si>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</si>
  <si>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</si>
  <si>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</si>
  <si>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</si>
  <si>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</si>
  <si>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</si>
  <si>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</si>
  <si>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</si>
  <si>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</si>
  <si>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</si>
  <si>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</si>
  <si>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</si>
  <si>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</si>
  <si>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</si>
  <si>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</si>
  <si>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</si>
  <si>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</si>
  <si>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</si>
  <si>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</si>
  <si>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</si>
  <si>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</si>
  <si>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</si>
  <si>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</si>
  <si>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519100</t>
  </si>
  <si>
    <t>OTHER ADMINISTRATIVE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</si>
  <si>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</si>
  <si>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</si>
  <si>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</si>
  <si>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</si>
  <si>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</si>
  <si>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</si>
  <si>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</si>
  <si>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</si>
  <si>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</si>
  <si>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</si>
  <si>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</si>
  <si>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</si>
  <si>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</si>
  <si>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</si>
  <si>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</si>
  <si>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</si>
  <si>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</si>
  <si>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</si>
  <si>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</si>
  <si>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</si>
  <si>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</si>
  <si>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</si>
  <si>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</si>
  <si>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</si>
  <si>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</si>
  <si>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</si>
  <si>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</si>
  <si>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</si>
  <si>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</si>
  <si>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</si>
  <si>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</si>
  <si>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</si>
  <si>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</si>
  <si>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</si>
  <si>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</si>
  <si>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</si>
  <si>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</si>
  <si>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</si>
  <si>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</si>
  <si>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</si>
  <si>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</si>
  <si>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</si>
  <si>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558000</t>
  </si>
  <si>
    <t>TRAVEL - EMPLOYEES</t>
  </si>
  <si>
    <t>559400</t>
  </si>
  <si>
    <t>PAYMENTS TO CHARTER SCHOOLS</t>
  </si>
  <si>
    <t>559500</t>
  </si>
  <si>
    <t>OTHER PURCHASED SERVICES</t>
  </si>
  <si>
    <t>561000</t>
  </si>
  <si>
    <t>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</si>
  <si>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</si>
  <si>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</si>
  <si>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</si>
  <si>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</si>
  <si>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</si>
  <si>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</si>
  <si>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561600</t>
  </si>
  <si>
    <t>EXPENDABLE COMPUTER EQUIPMENT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</si>
  <si>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</si>
  <si>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</si>
  <si>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</si>
  <si>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</si>
  <si>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</si>
  <si>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</si>
  <si>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</si>
  <si>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</si>
  <si>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</si>
  <si>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</si>
  <si>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</si>
  <si>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</si>
  <si>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</si>
  <si>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</si>
  <si>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</si>
  <si>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</si>
  <si>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</si>
  <si>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</si>
  <si>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</si>
  <si>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</si>
  <si>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</si>
  <si>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</si>
  <si>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</si>
  <si>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</si>
  <si>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</si>
  <si>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</si>
  <si>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</si>
  <si>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</si>
  <si>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</si>
  <si>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</si>
  <si>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</si>
  <si>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</si>
  <si>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</si>
  <si>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</si>
  <si>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</si>
  <si>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</si>
  <si>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</si>
  <si>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</si>
  <si>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</si>
  <si>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</si>
  <si>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</si>
  <si>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</si>
  <si>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</si>
  <si>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</si>
  <si>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</si>
  <si>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</si>
  <si>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</si>
  <si>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</si>
  <si>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</si>
  <si>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</si>
  <si>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530003</t>
  </si>
  <si>
    <t>OTHER COST-PROFESSIONAL TECH</t>
  </si>
  <si>
    <t>530056</t>
  </si>
  <si>
    <t>PURCHASED SERVICES-TEMPORARY</t>
  </si>
  <si>
    <t>544101</t>
  </si>
  <si>
    <t>PORTABLES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</si>
  <si>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</si>
  <si>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</si>
  <si>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</si>
  <si>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</si>
  <si>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</si>
  <si>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</si>
  <si>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</si>
  <si>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</si>
  <si>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</si>
  <si>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</si>
  <si>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</si>
  <si>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</si>
  <si>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</si>
  <si>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</si>
  <si>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</si>
  <si>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</si>
  <si>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</si>
  <si>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</si>
  <si>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</si>
  <si>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</si>
  <si>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</si>
  <si>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</si>
  <si>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</si>
  <si>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</si>
  <si>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</si>
  <si>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</si>
  <si>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</si>
  <si>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</si>
  <si>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</si>
  <si>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</si>
  <si>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</si>
  <si>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</si>
  <si>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</si>
  <si>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</si>
  <si>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</si>
  <si>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</si>
  <si>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</si>
  <si>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</si>
  <si>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</si>
  <si>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</si>
  <si>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</si>
  <si>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</si>
  <si>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</si>
  <si>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</si>
  <si>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</si>
  <si>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</si>
  <si>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</si>
  <si>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</si>
  <si>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</si>
  <si>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</si>
  <si>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</si>
  <si>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</si>
  <si>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</si>
  <si>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</si>
  <si>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</si>
  <si>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</si>
  <si>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</si>
  <si>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556900</t>
  </si>
  <si>
    <t>OTHER TUITION</t>
  </si>
  <si>
    <t>583000</t>
  </si>
  <si>
    <t>INTEREST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</si>
  <si>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</si>
  <si>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</si>
  <si>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</si>
  <si>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</si>
  <si>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</si>
  <si>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</si>
  <si>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</si>
  <si>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</si>
  <si>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</si>
  <si>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</si>
  <si>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</si>
  <si>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</si>
  <si>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</si>
  <si>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</si>
  <si>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</si>
  <si>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</si>
  <si>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</si>
  <si>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</si>
  <si>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</si>
  <si>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</si>
  <si>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</si>
  <si>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</si>
  <si>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</si>
  <si>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</si>
  <si>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</si>
  <si>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</si>
  <si>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</si>
  <si>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</si>
  <si>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</si>
  <si>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</si>
  <si>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</si>
  <si>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</si>
  <si>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</si>
  <si>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</si>
  <si>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</si>
  <si>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</si>
  <si>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</si>
  <si>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</si>
  <si>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</si>
  <si>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</si>
  <si>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</si>
  <si>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</si>
  <si>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</si>
  <si>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</si>
  <si>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</si>
  <si>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</si>
  <si>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</si>
  <si>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</si>
  <si>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</si>
  <si>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</si>
  <si>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</si>
  <si>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</si>
  <si>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</si>
  <si>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</si>
  <si>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562000</t>
  </si>
  <si>
    <t>ENERGY / ELECTRICITY</t>
  </si>
  <si>
    <t>562001</t>
  </si>
  <si>
    <t>ENERGY-NATURAL GAS</t>
  </si>
  <si>
    <t>562003</t>
  </si>
  <si>
    <t>ENERGY-REFUNDS/REBATES</t>
  </si>
  <si>
    <t>571000</t>
  </si>
  <si>
    <t>LAND ACQUISITION &amp; DEVELOPMENT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</si>
  <si>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</si>
  <si>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</si>
  <si>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</si>
  <si>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</si>
  <si>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</si>
  <si>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</si>
  <si>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518000</t>
  </si>
  <si>
    <t>BUS DRIVERS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</si>
  <si>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</si>
  <si>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</si>
  <si>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</si>
  <si>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</si>
  <si>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</si>
  <si>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</si>
  <si>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</si>
  <si>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</si>
  <si>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</si>
  <si>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</si>
  <si>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>524000</t>
  </si>
  <si>
    <t>EMPLOYEES RETIREMENT SYSTEM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</si>
  <si>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</si>
  <si>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</si>
  <si>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</si>
  <si>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</si>
  <si>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</si>
  <si>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</si>
  <si>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</si>
  <si>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</si>
  <si>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</si>
  <si>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</si>
  <si>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</si>
  <si>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</si>
  <si>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</si>
  <si>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</si>
  <si>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</si>
  <si>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</si>
  <si>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</si>
  <si>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</si>
  <si>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</si>
  <si>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</si>
  <si>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</si>
  <si>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</si>
  <si>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</si>
  <si>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</si>
  <si>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</si>
  <si>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</si>
  <si>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</si>
  <si>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528000</t>
  </si>
  <si>
    <t>BENEFIT IN LIEU OF SOCIAL SECU</t>
  </si>
  <si>
    <t>595000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</si>
  <si>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</si>
  <si>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</si>
  <si>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</si>
  <si>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</si>
  <si>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</si>
  <si>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</si>
  <si>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</si>
  <si>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</si>
  <si>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</si>
  <si>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</si>
  <si>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</si>
  <si>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</si>
  <si>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</si>
  <si>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</si>
  <si>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</si>
  <si>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</si>
  <si>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</si>
  <si>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</si>
  <si>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</si>
  <si>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</si>
  <si>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</si>
  <si>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</si>
  <si>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</si>
  <si>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</si>
  <si>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</si>
  <si>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</si>
  <si>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</si>
  <si>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</si>
  <si>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</si>
  <si>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</si>
  <si>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</si>
  <si>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</si>
  <si>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</si>
  <si>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</si>
  <si>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</si>
  <si>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</si>
  <si>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</si>
  <si>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</si>
  <si>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</si>
  <si>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</si>
  <si>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 xml:space="preserve">   FACILITIES ACQUISITION AND CONSTRUCTION SERVICES</t>
  </si>
  <si>
    <t xml:space="preserve">   FACILITIES ACQUISITION AND CONSTRUCTION SERVICES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</si>
  <si>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</si>
  <si>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</si>
  <si>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</si>
  <si>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</si>
  <si>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</si>
  <si>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</si>
  <si>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</si>
  <si>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</si>
  <si>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</si>
  <si>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</si>
  <si>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419951</t>
  </si>
  <si>
    <t>10% - OTHER LOCAL REVENUES</t>
  </si>
  <si>
    <t>413200</t>
  </si>
  <si>
    <t>TUITION - OTHER GEORGIA LUAS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</si>
  <si>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</si>
  <si>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</si>
  <si>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</si>
  <si>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</si>
  <si>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</si>
  <si>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</si>
  <si>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</si>
  <si>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</si>
  <si>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</si>
  <si>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</si>
  <si>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</si>
  <si>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</si>
  <si>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</si>
  <si>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</si>
  <si>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</si>
  <si>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</si>
  <si>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434000</t>
  </si>
  <si>
    <t>GRANTS FROM PRE-K LOTTERY</t>
  </si>
  <si>
    <t xml:space="preserve">   FEDERAL SOURCES</t>
  </si>
  <si>
    <t>445200</t>
  </si>
  <si>
    <t>OTH FED GRANTS THRU GA DOE</t>
  </si>
  <si>
    <t>445300</t>
  </si>
  <si>
    <t>ALL OTHER FEDERAL GRANTS</t>
  </si>
  <si>
    <t>445350</t>
  </si>
  <si>
    <t>CARES ACT-ESSER</t>
  </si>
  <si>
    <t>449950</t>
  </si>
  <si>
    <t>REV - FED SRCES NOT CLASSIFIED</t>
  </si>
  <si>
    <t>443000</t>
  </si>
  <si>
    <t>CAT GRANTS - DIRECT FED GOVT</t>
  </si>
  <si>
    <t xml:space="preserve">   FEDERAL SOURCES Total</t>
  </si>
  <si>
    <t>411300</t>
  </si>
  <si>
    <t>SPLOST - TAX</t>
  </si>
  <si>
    <t>436000</t>
  </si>
  <si>
    <t>CAPITAL OUTLAY GRANTS</t>
  </si>
  <si>
    <t>461000</t>
  </si>
  <si>
    <t>CAPITAL CONTRIBUTIONS</t>
  </si>
  <si>
    <t>451000</t>
  </si>
  <si>
    <t>ISSUANCE OF BONDS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</si>
  <si>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</si>
  <si>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</si>
  <si>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</si>
  <si>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</si>
  <si>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</si>
  <si>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</si>
  <si>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</si>
  <si>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</si>
  <si>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</si>
  <si>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</si>
  <si>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416111</t>
  </si>
  <si>
    <t>STUDENT SALES - LUNCH</t>
  </si>
  <si>
    <t>416112</t>
  </si>
  <si>
    <t>STUDENT SALES-LUNCH P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</si>
  <si>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</si>
  <si>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</si>
  <si>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</si>
  <si>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</si>
  <si>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</si>
  <si>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</si>
  <si>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</si>
  <si>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</si>
  <si>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</si>
  <si>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</si>
  <si>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449000</t>
  </si>
  <si>
    <t>REV ATTRIB - USDA COMMODITIES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</si>
  <si>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</si>
  <si>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</si>
  <si>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</si>
  <si>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</si>
  <si>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</si>
  <si>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</si>
  <si>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</si>
  <si>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</si>
  <si>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</si>
  <si>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</si>
  <si>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</si>
  <si>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</si>
  <si>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445131</t>
  </si>
  <si>
    <t>FED SNACK REIMB - FREE</t>
  </si>
  <si>
    <t>445134</t>
  </si>
  <si>
    <t>FED SNACK REIMB - REDUCED</t>
  </si>
  <si>
    <t>445138</t>
  </si>
  <si>
    <t>FED SNACK REIMB - PAID</t>
  </si>
  <si>
    <t>451300</t>
  </si>
  <si>
    <t>ACCR INTEREST-ISSUANCE OF BOND</t>
  </si>
  <si>
    <t>FY2024 GENERAL FUND (DETAIL)</t>
  </si>
  <si>
    <t>FY2024 SCHOOL NUTRITION (DETAIL)</t>
  </si>
  <si>
    <t>FY2024 CAPITAL PROJECTS (DETAIL)</t>
  </si>
  <si>
    <t>FY2024 DEBT SERVICE (DETAIL)</t>
  </si>
  <si>
    <t>FY2024 SPECIAL REVENUE (DETAIL)</t>
  </si>
  <si>
    <t>NA</t>
  </si>
  <si>
    <t>561070</t>
  </si>
  <si>
    <t>561570</t>
  </si>
  <si>
    <t>ADA Expendable Equipment</t>
  </si>
  <si>
    <t>561670</t>
  </si>
  <si>
    <t>ADA Expendable Computer Equip</t>
  </si>
  <si>
    <t>ADA SUPPLIES</t>
  </si>
  <si>
    <t>522000</t>
  </si>
  <si>
    <t>FICA</t>
  </si>
  <si>
    <t>OTHER COST-BOARD LEGAL FEES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</si>
</sst>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1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0" t="s">
        <v>551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1">
        <v>45199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3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22</v>
      </c>
      <c r="B8" s="66" t="s">
        <v>23</v>
      </c>
      <c r="C8" s="51" t="s">
        <v>24</v>
      </c>
      <c r="D8" s="56">
        <v>868000000</v>
      </c>
      <c r="E8" s="56">
        <v>868000000</v>
      </c>
      <c r="F8" s="56">
        <v>98044860.170000002</v>
      </c>
      <c r="G8" s="56">
        <v>111738761.76000001</v>
      </c>
      <c r="H8" s="56">
        <v>0</v>
      </c>
      <c r="I8" s="56">
        <f t="shared" ref="I8" si="0">SUM(G8:H8)</f>
        <v>111738761.76000001</v>
      </c>
      <c r="J8" s="56">
        <f t="shared" ref="J8:J10" si="1">E8-I8</f>
        <v>756261238.24000001</v>
      </c>
      <c r="K8" s="57">
        <f t="shared" ref="K8:K10" si="2">IF(E8=0,"NA",J8/E8)</f>
        <v>0.8712687076497696</v>
      </c>
      <c r="L8" s="57">
        <f t="shared" ref="L8:L10" si="3">IF(E8=0,"NA",(  ( F8 - (E8/$L$6)) / (E8/$L$6)))</f>
        <v>-0.88704509197004611</v>
      </c>
      <c r="M8" s="57">
        <f t="shared" ref="M8:M10" si="4">IF(E8=0,"NA",(  ( G8 - ($M$6*(E8/12))) / ($M$6*(E8/12))))</f>
        <v>-0.4850748305990783</v>
      </c>
      <c r="R8" s="53"/>
      <c r="S8" s="53"/>
      <c r="T8" s="53"/>
      <c r="U8" s="53"/>
      <c r="V8" s="53"/>
    </row>
    <row r="9" spans="1:25" s="51" customFormat="1" x14ac:dyDescent="0.2">
      <c r="B9" s="66" t="s">
        <v>25</v>
      </c>
      <c r="C9" s="51" t="s">
        <v>26</v>
      </c>
      <c r="D9" s="56">
        <v>15000000</v>
      </c>
      <c r="E9" s="56">
        <v>15000000</v>
      </c>
      <c r="F9" s="56">
        <v>733074.92</v>
      </c>
      <c r="G9" s="56">
        <v>733074.92</v>
      </c>
      <c r="H9" s="56">
        <v>0</v>
      </c>
      <c r="I9" s="56">
        <f t="shared" ref="I9:I38" si="5">SUM(G9:H9)</f>
        <v>733074.92</v>
      </c>
      <c r="J9" s="56">
        <f t="shared" ref="J9:J38" si="6">E9-I9</f>
        <v>14266925.08</v>
      </c>
      <c r="K9" s="57">
        <f t="shared" si="2"/>
        <v>0.95112833866666668</v>
      </c>
      <c r="L9" s="57">
        <f t="shared" si="3"/>
        <v>-0.95112833866666668</v>
      </c>
      <c r="M9" s="57">
        <f t="shared" si="4"/>
        <v>-0.80451335466666674</v>
      </c>
      <c r="R9" s="53"/>
      <c r="S9" s="53"/>
      <c r="T9" s="53"/>
      <c r="U9" s="53"/>
      <c r="V9" s="53"/>
    </row>
    <row r="10" spans="1:25" s="51" customFormat="1" x14ac:dyDescent="0.2">
      <c r="B10" s="66" t="s">
        <v>27</v>
      </c>
      <c r="C10" s="51" t="s">
        <v>28</v>
      </c>
      <c r="D10" s="56">
        <v>3800000</v>
      </c>
      <c r="E10" s="56">
        <v>3800000</v>
      </c>
      <c r="F10" s="56">
        <v>240630.53</v>
      </c>
      <c r="G10" s="56">
        <v>980653.74</v>
      </c>
      <c r="H10" s="56">
        <v>0</v>
      </c>
      <c r="I10" s="56">
        <f t="shared" si="5"/>
        <v>980653.74</v>
      </c>
      <c r="J10" s="56">
        <f t="shared" si="6"/>
        <v>2819346.26</v>
      </c>
      <c r="K10" s="57">
        <f t="shared" si="2"/>
        <v>0.7419332263157894</v>
      </c>
      <c r="L10" s="57">
        <f t="shared" si="3"/>
        <v>-0.93667617631578948</v>
      </c>
      <c r="M10" s="57">
        <f t="shared" si="4"/>
        <v>3.2267094736842097E-2</v>
      </c>
      <c r="R10" s="53"/>
      <c r="S10" s="53"/>
      <c r="T10" s="53"/>
      <c r="U10" s="53"/>
      <c r="V10" s="53"/>
    </row>
    <row r="11" spans="1:25" s="51" customFormat="1" x14ac:dyDescent="0.2">
      <c r="B11" s="66" t="s">
        <v>29</v>
      </c>
      <c r="C11" s="51" t="s">
        <v>30</v>
      </c>
      <c r="D11" s="56">
        <v>29000000</v>
      </c>
      <c r="E11" s="56">
        <v>29000000</v>
      </c>
      <c r="F11" s="56">
        <v>3384981.05</v>
      </c>
      <c r="G11" s="56">
        <v>6282180.4900000002</v>
      </c>
      <c r="H11" s="56">
        <v>0</v>
      </c>
      <c r="I11" s="56">
        <f t="shared" si="5"/>
        <v>6282180.4900000002</v>
      </c>
      <c r="J11" s="56">
        <f t="shared" si="6"/>
        <v>22717819.509999998</v>
      </c>
      <c r="K11" s="57" t="s">
        <v>556</v>
      </c>
      <c r="L11" s="57" t="s">
        <v>556</v>
      </c>
      <c r="M11" s="57" t="s">
        <v>556</v>
      </c>
      <c r="R11" s="53"/>
      <c r="S11" s="53"/>
      <c r="T11" s="53"/>
      <c r="U11" s="53"/>
      <c r="V11" s="53"/>
    </row>
    <row r="12" spans="1:25" s="51" customFormat="1" x14ac:dyDescent="0.2">
      <c r="B12" s="66" t="s">
        <v>31</v>
      </c>
      <c r="C12" s="51" t="s">
        <v>32</v>
      </c>
      <c r="D12" s="56">
        <v>39280.21</v>
      </c>
      <c r="E12" s="56">
        <v>24651.21</v>
      </c>
      <c r="F12" s="56">
        <v>0</v>
      </c>
      <c r="G12" s="56">
        <v>0</v>
      </c>
      <c r="H12" s="56">
        <v>0</v>
      </c>
      <c r="I12" s="56">
        <f t="shared" si="5"/>
        <v>0</v>
      </c>
      <c r="J12" s="56">
        <f t="shared" si="6"/>
        <v>24651.21</v>
      </c>
      <c r="K12" s="57" t="s">
        <v>556</v>
      </c>
      <c r="L12" s="57" t="s">
        <v>556</v>
      </c>
      <c r="M12" s="57" t="s">
        <v>556</v>
      </c>
      <c r="R12" s="53"/>
      <c r="S12" s="53"/>
      <c r="T12" s="53"/>
      <c r="U12" s="53"/>
      <c r="V12" s="53"/>
    </row>
    <row r="13" spans="1:25" s="51" customFormat="1" x14ac:dyDescent="0.2">
      <c r="B13" s="66" t="s">
        <v>33</v>
      </c>
      <c r="C13" s="51" t="s">
        <v>34</v>
      </c>
      <c r="D13" s="56">
        <v>30000</v>
      </c>
      <c r="E13" s="56">
        <v>30000</v>
      </c>
      <c r="F13" s="56">
        <v>0</v>
      </c>
      <c r="G13" s="56">
        <v>0</v>
      </c>
      <c r="H13" s="56">
        <v>0</v>
      </c>
      <c r="I13" s="56">
        <f t="shared" si="5"/>
        <v>0</v>
      </c>
      <c r="J13" s="56">
        <f t="shared" si="6"/>
        <v>30000</v>
      </c>
      <c r="K13" s="57" t="s">
        <v>556</v>
      </c>
      <c r="L13" s="57" t="s">
        <v>556</v>
      </c>
      <c r="M13" s="57" t="s">
        <v>556</v>
      </c>
      <c r="R13" s="53"/>
      <c r="S13" s="53"/>
      <c r="T13" s="53"/>
      <c r="U13" s="53"/>
      <c r="V13" s="53"/>
    </row>
    <row r="14" spans="1:25" s="51" customFormat="1" x14ac:dyDescent="0.2">
      <c r="B14" s="66" t="s">
        <v>37</v>
      </c>
      <c r="C14" s="51" t="s">
        <v>38</v>
      </c>
      <c r="D14" s="56">
        <v>775000</v>
      </c>
      <c r="E14" s="56">
        <v>775000</v>
      </c>
      <c r="F14" s="56">
        <v>253761</v>
      </c>
      <c r="G14" s="56">
        <v>311187.84999999998</v>
      </c>
      <c r="H14" s="56">
        <v>0</v>
      </c>
      <c r="I14" s="56">
        <f t="shared" si="5"/>
        <v>311187.84999999998</v>
      </c>
      <c r="J14" s="56">
        <f t="shared" si="6"/>
        <v>463812.15</v>
      </c>
      <c r="K14" s="57" t="s">
        <v>556</v>
      </c>
      <c r="L14" s="57" t="s">
        <v>556</v>
      </c>
      <c r="M14" s="57" t="s">
        <v>556</v>
      </c>
      <c r="R14" s="53"/>
      <c r="S14" s="53"/>
      <c r="T14" s="53"/>
      <c r="U14" s="53"/>
      <c r="V14" s="53"/>
    </row>
    <row r="15" spans="1:25" s="51" customFormat="1" x14ac:dyDescent="0.2">
      <c r="B15" s="66" t="s">
        <v>39</v>
      </c>
      <c r="C15" s="51" t="s">
        <v>40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5"/>
        <v>0</v>
      </c>
      <c r="J15" s="56">
        <f t="shared" si="6"/>
        <v>0</v>
      </c>
      <c r="K15" s="57" t="s">
        <v>556</v>
      </c>
      <c r="L15" s="57" t="s">
        <v>556</v>
      </c>
      <c r="M15" s="57" t="s">
        <v>556</v>
      </c>
      <c r="R15" s="53"/>
      <c r="S15" s="53"/>
      <c r="T15" s="53"/>
      <c r="U15" s="53"/>
      <c r="V15" s="53"/>
    </row>
    <row r="16" spans="1:25" s="51" customFormat="1" x14ac:dyDescent="0.2">
      <c r="B16" s="66" t="s">
        <v>41</v>
      </c>
      <c r="C16" s="51" t="s">
        <v>42</v>
      </c>
      <c r="D16" s="56">
        <v>1000</v>
      </c>
      <c r="E16" s="56">
        <v>1000</v>
      </c>
      <c r="F16" s="56">
        <v>0</v>
      </c>
      <c r="G16" s="56">
        <v>0</v>
      </c>
      <c r="H16" s="56">
        <v>0</v>
      </c>
      <c r="I16" s="56">
        <f t="shared" si="5"/>
        <v>0</v>
      </c>
      <c r="J16" s="56">
        <f t="shared" si="6"/>
        <v>1000</v>
      </c>
      <c r="K16" s="57" t="s">
        <v>556</v>
      </c>
      <c r="L16" s="57" t="s">
        <v>556</v>
      </c>
      <c r="M16" s="57" t="s">
        <v>556</v>
      </c>
      <c r="R16" s="53"/>
      <c r="S16" s="53"/>
      <c r="T16" s="53"/>
      <c r="U16" s="53"/>
      <c r="V16" s="53"/>
    </row>
    <row r="17" spans="1:22" s="51" customFormat="1" x14ac:dyDescent="0.2">
      <c r="B17" s="66" t="s">
        <v>47</v>
      </c>
      <c r="C17" s="51" t="s">
        <v>48</v>
      </c>
      <c r="D17" s="56">
        <v>0</v>
      </c>
      <c r="E17" s="56">
        <v>0</v>
      </c>
      <c r="F17" s="56">
        <v>0</v>
      </c>
      <c r="G17" s="56">
        <v>1342.83</v>
      </c>
      <c r="H17" s="56">
        <v>0</v>
      </c>
      <c r="I17" s="56">
        <f t="shared" si="5"/>
        <v>1342.83</v>
      </c>
      <c r="J17" s="56">
        <f t="shared" si="6"/>
        <v>-1342.83</v>
      </c>
      <c r="K17" s="57" t="s">
        <v>556</v>
      </c>
      <c r="L17" s="57" t="s">
        <v>556</v>
      </c>
      <c r="M17" s="57" t="s">
        <v>556</v>
      </c>
      <c r="R17" s="53"/>
      <c r="S17" s="53"/>
      <c r="T17" s="53"/>
      <c r="U17" s="53"/>
      <c r="V17" s="53"/>
    </row>
    <row r="18" spans="1:22" s="51" customFormat="1" x14ac:dyDescent="0.2">
      <c r="B18" s="66" t="s">
        <v>43</v>
      </c>
      <c r="C18" s="51" t="s">
        <v>44</v>
      </c>
      <c r="D18" s="56">
        <v>1959365</v>
      </c>
      <c r="E18" s="56">
        <v>1959365</v>
      </c>
      <c r="F18" s="56">
        <v>0</v>
      </c>
      <c r="G18" s="56">
        <v>0</v>
      </c>
      <c r="H18" s="56">
        <v>0</v>
      </c>
      <c r="I18" s="56">
        <f t="shared" si="5"/>
        <v>0</v>
      </c>
      <c r="J18" s="56">
        <f t="shared" si="6"/>
        <v>1959365</v>
      </c>
      <c r="K18" s="57" t="s">
        <v>556</v>
      </c>
      <c r="L18" s="57" t="s">
        <v>556</v>
      </c>
      <c r="M18" s="57" t="s">
        <v>556</v>
      </c>
      <c r="R18" s="53"/>
      <c r="S18" s="53"/>
      <c r="T18" s="53"/>
      <c r="U18" s="53"/>
      <c r="V18" s="53"/>
    </row>
    <row r="19" spans="1:22" s="51" customFormat="1" x14ac:dyDescent="0.2">
      <c r="B19" s="66" t="s">
        <v>45</v>
      </c>
      <c r="C19" s="51" t="s">
        <v>46</v>
      </c>
      <c r="D19" s="56">
        <v>1795000</v>
      </c>
      <c r="E19" s="56">
        <v>1795000</v>
      </c>
      <c r="F19" s="56">
        <v>67505.349999999991</v>
      </c>
      <c r="G19" s="56">
        <v>387268.95999999996</v>
      </c>
      <c r="H19" s="56">
        <v>0</v>
      </c>
      <c r="I19" s="56">
        <f t="shared" si="5"/>
        <v>387268.95999999996</v>
      </c>
      <c r="J19" s="56">
        <f t="shared" si="6"/>
        <v>1407731.04</v>
      </c>
      <c r="K19" s="57" t="s">
        <v>556</v>
      </c>
      <c r="L19" s="57" t="s">
        <v>556</v>
      </c>
      <c r="M19" s="57" t="s">
        <v>556</v>
      </c>
      <c r="R19" s="53"/>
      <c r="S19" s="53"/>
      <c r="T19" s="53"/>
      <c r="U19" s="53"/>
      <c r="V19" s="53"/>
    </row>
    <row r="20" spans="1:22" s="51" customFormat="1" x14ac:dyDescent="0.2">
      <c r="B20" s="66" t="s">
        <v>49</v>
      </c>
      <c r="C20" s="51" t="s">
        <v>50</v>
      </c>
      <c r="D20" s="56">
        <v>0</v>
      </c>
      <c r="E20" s="56">
        <v>0</v>
      </c>
      <c r="F20" s="56">
        <v>-425.78</v>
      </c>
      <c r="G20" s="56">
        <v>-425.78</v>
      </c>
      <c r="H20" s="56">
        <v>0</v>
      </c>
      <c r="I20" s="56">
        <f t="shared" si="5"/>
        <v>-425.78</v>
      </c>
      <c r="J20" s="56">
        <f t="shared" si="6"/>
        <v>425.78</v>
      </c>
      <c r="K20" s="57" t="s">
        <v>556</v>
      </c>
      <c r="L20" s="57" t="s">
        <v>556</v>
      </c>
      <c r="M20" s="57" t="s">
        <v>556</v>
      </c>
      <c r="R20" s="53"/>
      <c r="S20" s="53"/>
      <c r="T20" s="53"/>
      <c r="U20" s="53"/>
      <c r="V20" s="53"/>
    </row>
    <row r="21" spans="1:22" s="51" customFormat="1" x14ac:dyDescent="0.2">
      <c r="A21" s="63" t="s">
        <v>51</v>
      </c>
      <c r="B21" s="68"/>
      <c r="C21" s="63"/>
      <c r="D21" s="64">
        <v>920399645.21000004</v>
      </c>
      <c r="E21" s="64">
        <v>920385016.21000004</v>
      </c>
      <c r="F21" s="64">
        <v>102724387.23999999</v>
      </c>
      <c r="G21" s="64">
        <v>120434044.76999998</v>
      </c>
      <c r="H21" s="64">
        <v>0</v>
      </c>
      <c r="I21" s="64">
        <f t="shared" si="5"/>
        <v>120434044.76999998</v>
      </c>
      <c r="J21" s="64">
        <f t="shared" si="6"/>
        <v>799950971.44000006</v>
      </c>
      <c r="K21" s="65" t="s">
        <v>556</v>
      </c>
      <c r="L21" s="65" t="s">
        <v>556</v>
      </c>
      <c r="M21" s="65" t="s">
        <v>556</v>
      </c>
      <c r="R21" s="53"/>
      <c r="S21" s="53"/>
      <c r="T21" s="53"/>
      <c r="U21" s="53"/>
      <c r="V21" s="53"/>
    </row>
    <row r="22" spans="1:22" s="51" customFormat="1" x14ac:dyDescent="0.2">
      <c r="A22" s="51" t="s">
        <v>52</v>
      </c>
      <c r="B22" s="66" t="s">
        <v>53</v>
      </c>
      <c r="C22" s="51" t="s">
        <v>54</v>
      </c>
      <c r="D22" s="56">
        <v>9000000</v>
      </c>
      <c r="E22" s="56">
        <v>9000000</v>
      </c>
      <c r="F22" s="56">
        <v>857068.02</v>
      </c>
      <c r="G22" s="56">
        <v>3510458.76</v>
      </c>
      <c r="H22" s="56">
        <v>0</v>
      </c>
      <c r="I22" s="56">
        <f t="shared" si="5"/>
        <v>3510458.76</v>
      </c>
      <c r="J22" s="56">
        <f t="shared" si="6"/>
        <v>5489541.2400000002</v>
      </c>
      <c r="K22" s="57" t="s">
        <v>556</v>
      </c>
      <c r="L22" s="57" t="s">
        <v>556</v>
      </c>
      <c r="M22" s="57" t="s">
        <v>556</v>
      </c>
      <c r="R22" s="53"/>
      <c r="S22" s="53"/>
      <c r="T22" s="53"/>
      <c r="U22" s="53"/>
      <c r="V22" s="53"/>
    </row>
    <row r="23" spans="1:22" s="51" customFormat="1" x14ac:dyDescent="0.2">
      <c r="A23" s="63" t="s">
        <v>55</v>
      </c>
      <c r="B23" s="68"/>
      <c r="C23" s="63"/>
      <c r="D23" s="64">
        <v>9000000</v>
      </c>
      <c r="E23" s="64">
        <v>9000000</v>
      </c>
      <c r="F23" s="64">
        <v>857068.02</v>
      </c>
      <c r="G23" s="64">
        <v>3510458.76</v>
      </c>
      <c r="H23" s="64">
        <v>0</v>
      </c>
      <c r="I23" s="64">
        <f t="shared" si="5"/>
        <v>3510458.76</v>
      </c>
      <c r="J23" s="64">
        <f t="shared" si="6"/>
        <v>5489541.2400000002</v>
      </c>
      <c r="K23" s="65" t="s">
        <v>556</v>
      </c>
      <c r="L23" s="65" t="s">
        <v>556</v>
      </c>
      <c r="M23" s="65" t="s">
        <v>556</v>
      </c>
      <c r="R23" s="53"/>
      <c r="S23" s="53"/>
      <c r="T23" s="53"/>
      <c r="U23" s="53"/>
      <c r="V23" s="53"/>
    </row>
    <row r="24" spans="1:22" s="51" customFormat="1" x14ac:dyDescent="0.2">
      <c r="A24" s="51" t="s">
        <v>56</v>
      </c>
      <c r="B24" s="66" t="s">
        <v>57</v>
      </c>
      <c r="C24" s="51" t="s">
        <v>58</v>
      </c>
      <c r="D24" s="56">
        <v>641249522</v>
      </c>
      <c r="E24" s="56">
        <v>641249522</v>
      </c>
      <c r="F24" s="56">
        <v>60709082</v>
      </c>
      <c r="G24" s="56">
        <v>95393922</v>
      </c>
      <c r="H24" s="56">
        <v>0</v>
      </c>
      <c r="I24" s="56">
        <f t="shared" si="5"/>
        <v>95393922</v>
      </c>
      <c r="J24" s="56">
        <f t="shared" si="6"/>
        <v>545855600</v>
      </c>
      <c r="K24" s="57" t="s">
        <v>556</v>
      </c>
      <c r="L24" s="57" t="s">
        <v>556</v>
      </c>
      <c r="M24" s="57" t="s">
        <v>556</v>
      </c>
      <c r="R24" s="53"/>
      <c r="S24" s="53"/>
      <c r="T24" s="53"/>
      <c r="U24" s="53"/>
      <c r="V24" s="53"/>
    </row>
    <row r="25" spans="1:22" s="51" customFormat="1" x14ac:dyDescent="0.2">
      <c r="B25" s="66" t="s">
        <v>59</v>
      </c>
      <c r="C25" s="51" t="s">
        <v>60</v>
      </c>
      <c r="D25" s="56">
        <v>40102852</v>
      </c>
      <c r="E25" s="56">
        <v>40102852</v>
      </c>
      <c r="F25" s="56">
        <v>3341891</v>
      </c>
      <c r="G25" s="56">
        <v>10025830</v>
      </c>
      <c r="H25" s="56">
        <v>0</v>
      </c>
      <c r="I25" s="56">
        <f t="shared" si="5"/>
        <v>10025830</v>
      </c>
      <c r="J25" s="56">
        <f t="shared" si="6"/>
        <v>30077022</v>
      </c>
      <c r="K25" s="57" t="s">
        <v>556</v>
      </c>
      <c r="L25" s="57" t="s">
        <v>556</v>
      </c>
      <c r="M25" s="57" t="s">
        <v>556</v>
      </c>
      <c r="R25" s="53"/>
      <c r="S25" s="53"/>
      <c r="T25" s="53"/>
      <c r="U25" s="53"/>
      <c r="V25" s="53"/>
    </row>
    <row r="26" spans="1:22" s="51" customFormat="1" x14ac:dyDescent="0.2">
      <c r="B26" s="66" t="s">
        <v>61</v>
      </c>
      <c r="C26" s="51" t="s">
        <v>62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si="5"/>
        <v>0</v>
      </c>
      <c r="J26" s="56">
        <f t="shared" si="6"/>
        <v>0</v>
      </c>
      <c r="K26" s="57" t="s">
        <v>556</v>
      </c>
      <c r="L26" s="57" t="s">
        <v>556</v>
      </c>
      <c r="M26" s="57" t="s">
        <v>556</v>
      </c>
      <c r="R26" s="53"/>
      <c r="S26" s="53"/>
      <c r="T26" s="53"/>
      <c r="U26" s="53"/>
      <c r="V26" s="53"/>
    </row>
    <row r="27" spans="1:22" s="51" customFormat="1" x14ac:dyDescent="0.2">
      <c r="B27" s="66" t="s">
        <v>63</v>
      </c>
      <c r="C27" s="51" t="s">
        <v>64</v>
      </c>
      <c r="D27" s="56">
        <v>11966474</v>
      </c>
      <c r="E27" s="56">
        <v>11966474</v>
      </c>
      <c r="F27" s="56">
        <v>1011005</v>
      </c>
      <c r="G27" s="56">
        <v>2506898</v>
      </c>
      <c r="H27" s="56">
        <v>0</v>
      </c>
      <c r="I27" s="56">
        <f t="shared" si="5"/>
        <v>2506898</v>
      </c>
      <c r="J27" s="56">
        <f t="shared" si="6"/>
        <v>9459576</v>
      </c>
      <c r="K27" s="57" t="s">
        <v>556</v>
      </c>
      <c r="L27" s="57" t="s">
        <v>556</v>
      </c>
      <c r="M27" s="57" t="s">
        <v>556</v>
      </c>
      <c r="R27" s="53"/>
      <c r="S27" s="53"/>
      <c r="T27" s="53"/>
      <c r="U27" s="53"/>
      <c r="V27" s="53"/>
    </row>
    <row r="28" spans="1:22" s="51" customFormat="1" x14ac:dyDescent="0.2">
      <c r="B28" s="66" t="s">
        <v>65</v>
      </c>
      <c r="C28" s="51" t="s">
        <v>66</v>
      </c>
      <c r="D28" s="56">
        <v>-175655285</v>
      </c>
      <c r="E28" s="56">
        <v>-175655285</v>
      </c>
      <c r="F28" s="56">
        <v>-14637928</v>
      </c>
      <c r="G28" s="56">
        <v>-43913936</v>
      </c>
      <c r="H28" s="56">
        <v>0</v>
      </c>
      <c r="I28" s="56">
        <f t="shared" si="5"/>
        <v>-43913936</v>
      </c>
      <c r="J28" s="56">
        <f t="shared" si="6"/>
        <v>-131741349</v>
      </c>
      <c r="K28" s="57" t="s">
        <v>556</v>
      </c>
      <c r="L28" s="57" t="s">
        <v>556</v>
      </c>
      <c r="M28" s="57" t="s">
        <v>556</v>
      </c>
      <c r="R28" s="53"/>
      <c r="S28" s="53"/>
      <c r="T28" s="53"/>
      <c r="U28" s="53"/>
      <c r="V28" s="53"/>
    </row>
    <row r="29" spans="1:22" s="51" customFormat="1" x14ac:dyDescent="0.2">
      <c r="B29" s="66" t="s">
        <v>67</v>
      </c>
      <c r="C29" s="51" t="s">
        <v>68</v>
      </c>
      <c r="D29" s="56">
        <v>4076113.48</v>
      </c>
      <c r="E29" s="56">
        <v>4381070.4800000004</v>
      </c>
      <c r="F29" s="56">
        <v>0</v>
      </c>
      <c r="G29" s="56">
        <v>1754077.6200000003</v>
      </c>
      <c r="H29" s="56">
        <v>0</v>
      </c>
      <c r="I29" s="56">
        <f t="shared" si="5"/>
        <v>1754077.6200000003</v>
      </c>
      <c r="J29" s="56">
        <f t="shared" si="6"/>
        <v>2626992.8600000003</v>
      </c>
      <c r="K29" s="57" t="s">
        <v>556</v>
      </c>
      <c r="L29" s="57" t="s">
        <v>556</v>
      </c>
      <c r="M29" s="57" t="s">
        <v>556</v>
      </c>
      <c r="R29" s="53"/>
      <c r="S29" s="53"/>
      <c r="T29" s="53"/>
      <c r="U29" s="53"/>
      <c r="V29" s="53"/>
    </row>
    <row r="30" spans="1:22" s="51" customFormat="1" x14ac:dyDescent="0.2">
      <c r="B30" s="66" t="s">
        <v>71</v>
      </c>
      <c r="C30" s="51" t="s">
        <v>72</v>
      </c>
      <c r="D30" s="56">
        <v>188228.14</v>
      </c>
      <c r="E30" s="56">
        <v>188228.14</v>
      </c>
      <c r="F30" s="56">
        <v>0</v>
      </c>
      <c r="G30" s="56">
        <v>0</v>
      </c>
      <c r="H30" s="56">
        <v>0</v>
      </c>
      <c r="I30" s="56">
        <f t="shared" si="5"/>
        <v>0</v>
      </c>
      <c r="J30" s="56">
        <f t="shared" si="6"/>
        <v>188228.14</v>
      </c>
      <c r="K30" s="57" t="s">
        <v>556</v>
      </c>
      <c r="L30" s="57" t="s">
        <v>556</v>
      </c>
      <c r="M30" s="57" t="s">
        <v>556</v>
      </c>
      <c r="R30" s="53"/>
      <c r="S30" s="53"/>
      <c r="T30" s="53"/>
      <c r="U30" s="53"/>
      <c r="V30" s="53"/>
    </row>
    <row r="31" spans="1:22" s="51" customFormat="1" x14ac:dyDescent="0.2">
      <c r="B31" s="66" t="s">
        <v>73</v>
      </c>
      <c r="C31" s="51" t="s">
        <v>74</v>
      </c>
      <c r="D31" s="56">
        <v>1917413</v>
      </c>
      <c r="E31" s="56">
        <v>1917413</v>
      </c>
      <c r="F31" s="56">
        <v>0</v>
      </c>
      <c r="G31" s="56">
        <v>0</v>
      </c>
      <c r="H31" s="56">
        <v>0</v>
      </c>
      <c r="I31" s="56">
        <f t="shared" si="5"/>
        <v>0</v>
      </c>
      <c r="J31" s="56">
        <f t="shared" si="6"/>
        <v>1917413</v>
      </c>
      <c r="K31" s="57" t="s">
        <v>556</v>
      </c>
      <c r="L31" s="57" t="s">
        <v>556</v>
      </c>
      <c r="M31" s="57" t="s">
        <v>556</v>
      </c>
      <c r="R31" s="53"/>
      <c r="S31" s="53"/>
      <c r="T31" s="53"/>
      <c r="U31" s="53"/>
      <c r="V31" s="53"/>
    </row>
    <row r="32" spans="1:22" s="51" customFormat="1" x14ac:dyDescent="0.2">
      <c r="B32" s="66" t="s">
        <v>69</v>
      </c>
      <c r="C32" s="51" t="s">
        <v>70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5"/>
        <v>0</v>
      </c>
      <c r="J32" s="56">
        <f t="shared" si="6"/>
        <v>0</v>
      </c>
      <c r="K32" s="57" t="s">
        <v>556</v>
      </c>
      <c r="L32" s="57" t="s">
        <v>556</v>
      </c>
      <c r="M32" s="57" t="s">
        <v>556</v>
      </c>
      <c r="R32" s="53"/>
      <c r="S32" s="53"/>
      <c r="T32" s="53"/>
      <c r="U32" s="53"/>
      <c r="V32" s="53"/>
    </row>
    <row r="33" spans="1:25" s="51" customFormat="1" x14ac:dyDescent="0.2">
      <c r="A33" s="63" t="s">
        <v>75</v>
      </c>
      <c r="B33" s="68"/>
      <c r="C33" s="63"/>
      <c r="D33" s="64">
        <v>523845317.62</v>
      </c>
      <c r="E33" s="64">
        <v>524150274.62</v>
      </c>
      <c r="F33" s="64">
        <v>50424050</v>
      </c>
      <c r="G33" s="64">
        <v>65766791.619999997</v>
      </c>
      <c r="H33" s="64">
        <v>0</v>
      </c>
      <c r="I33" s="64">
        <f t="shared" si="5"/>
        <v>65766791.619999997</v>
      </c>
      <c r="J33" s="64">
        <f t="shared" si="6"/>
        <v>458383483</v>
      </c>
      <c r="K33" s="65" t="s">
        <v>556</v>
      </c>
      <c r="L33" s="65" t="s">
        <v>556</v>
      </c>
      <c r="M33" s="65" t="s">
        <v>556</v>
      </c>
      <c r="R33" s="53"/>
      <c r="S33" s="53"/>
      <c r="T33" s="53"/>
      <c r="U33" s="53"/>
      <c r="V33" s="53"/>
    </row>
    <row r="34" spans="1:25" s="51" customFormat="1" x14ac:dyDescent="0.2">
      <c r="A34" s="51" t="s">
        <v>76</v>
      </c>
      <c r="B34" s="66" t="s">
        <v>77</v>
      </c>
      <c r="C34" s="51" t="s">
        <v>78</v>
      </c>
      <c r="D34" s="56">
        <v>1433772</v>
      </c>
      <c r="E34" s="56">
        <v>1433772</v>
      </c>
      <c r="F34" s="56">
        <v>0</v>
      </c>
      <c r="G34" s="56">
        <v>0</v>
      </c>
      <c r="H34" s="56">
        <v>0</v>
      </c>
      <c r="I34" s="56">
        <f t="shared" si="5"/>
        <v>0</v>
      </c>
      <c r="J34" s="56">
        <f t="shared" si="6"/>
        <v>1433772</v>
      </c>
      <c r="K34" s="57" t="s">
        <v>556</v>
      </c>
      <c r="L34" s="57" t="s">
        <v>556</v>
      </c>
      <c r="M34" s="57" t="s">
        <v>556</v>
      </c>
      <c r="R34" s="53"/>
      <c r="S34" s="53"/>
      <c r="T34" s="53"/>
      <c r="U34" s="53"/>
      <c r="V34" s="53"/>
    </row>
    <row r="35" spans="1:25" s="51" customFormat="1" x14ac:dyDescent="0.2">
      <c r="B35" s="66" t="s">
        <v>79</v>
      </c>
      <c r="C35" s="51" t="s">
        <v>80</v>
      </c>
      <c r="D35" s="56">
        <v>0</v>
      </c>
      <c r="E35" s="56">
        <v>0</v>
      </c>
      <c r="F35" s="56">
        <v>59256.54</v>
      </c>
      <c r="G35" s="56">
        <v>77537.23</v>
      </c>
      <c r="H35" s="56">
        <v>0</v>
      </c>
      <c r="I35" s="56">
        <f t="shared" si="5"/>
        <v>77537.23</v>
      </c>
      <c r="J35" s="56">
        <f t="shared" si="6"/>
        <v>-77537.23</v>
      </c>
      <c r="K35" s="57" t="s">
        <v>556</v>
      </c>
      <c r="L35" s="57" t="s">
        <v>556</v>
      </c>
      <c r="M35" s="57" t="s">
        <v>556</v>
      </c>
      <c r="R35" s="53"/>
      <c r="S35" s="53"/>
      <c r="T35" s="53"/>
      <c r="U35" s="53"/>
      <c r="V35" s="53"/>
    </row>
    <row r="36" spans="1:25" s="51" customFormat="1" x14ac:dyDescent="0.2">
      <c r="B36" s="66" t="s">
        <v>87</v>
      </c>
      <c r="C36" s="51" t="s">
        <v>88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5"/>
        <v>0</v>
      </c>
      <c r="J36" s="56">
        <f t="shared" si="6"/>
        <v>0</v>
      </c>
      <c r="K36" s="57" t="s">
        <v>556</v>
      </c>
      <c r="L36" s="57" t="s">
        <v>556</v>
      </c>
      <c r="M36" s="57" t="s">
        <v>556</v>
      </c>
      <c r="R36" s="53"/>
      <c r="S36" s="53"/>
      <c r="T36" s="53"/>
      <c r="U36" s="53"/>
      <c r="V36" s="53"/>
    </row>
    <row r="37" spans="1:25" s="51" customFormat="1" x14ac:dyDescent="0.2">
      <c r="B37" s="66" t="s">
        <v>81</v>
      </c>
      <c r="C37" s="51" t="s">
        <v>82</v>
      </c>
      <c r="D37" s="56">
        <v>0</v>
      </c>
      <c r="E37" s="56">
        <v>0</v>
      </c>
      <c r="F37" s="56">
        <v>100</v>
      </c>
      <c r="G37" s="56">
        <v>-3078.04</v>
      </c>
      <c r="H37" s="56">
        <v>0</v>
      </c>
      <c r="I37" s="56">
        <f t="shared" si="5"/>
        <v>-3078.04</v>
      </c>
      <c r="J37" s="56">
        <f t="shared" si="6"/>
        <v>3078.04</v>
      </c>
      <c r="K37" s="57" t="s">
        <v>556</v>
      </c>
      <c r="L37" s="57" t="s">
        <v>556</v>
      </c>
      <c r="M37" s="57" t="s">
        <v>556</v>
      </c>
      <c r="R37" s="53"/>
      <c r="S37" s="53"/>
      <c r="T37" s="53"/>
      <c r="U37" s="53"/>
      <c r="V37" s="53"/>
    </row>
    <row r="38" spans="1:25" s="51" customFormat="1" x14ac:dyDescent="0.2">
      <c r="A38" s="63" t="s">
        <v>89</v>
      </c>
      <c r="B38" s="68"/>
      <c r="C38" s="63"/>
      <c r="D38" s="64">
        <v>1433772</v>
      </c>
      <c r="E38" s="64">
        <v>1433772</v>
      </c>
      <c r="F38" s="64">
        <v>59356.54</v>
      </c>
      <c r="G38" s="64">
        <v>74459.19</v>
      </c>
      <c r="H38" s="64">
        <v>0</v>
      </c>
      <c r="I38" s="64">
        <f t="shared" si="5"/>
        <v>74459.19</v>
      </c>
      <c r="J38" s="64">
        <f t="shared" si="6"/>
        <v>1359312.81</v>
      </c>
      <c r="K38" s="65" t="s">
        <v>556</v>
      </c>
      <c r="L38" s="65" t="s">
        <v>556</v>
      </c>
      <c r="M38" s="65" t="s">
        <v>556</v>
      </c>
      <c r="R38" s="53"/>
      <c r="S38" s="53"/>
      <c r="T38" s="53"/>
      <c r="U38" s="53"/>
      <c r="V38" s="53"/>
    </row>
    <row r="39" spans="1:25" s="17" customFormat="1" ht="12" customHeight="1" x14ac:dyDescent="0.2">
      <c r="B39" s="43"/>
      <c r="D39" s="18"/>
      <c r="E39" s="18"/>
      <c r="F39" s="18"/>
      <c r="G39" s="18"/>
      <c r="H39" s="18"/>
      <c r="I39" s="18"/>
      <c r="J39" s="18"/>
      <c r="K39" s="37"/>
      <c r="L39" s="37"/>
      <c r="M39" s="37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s="54" customFormat="1" ht="15.75" x14ac:dyDescent="0.25">
      <c r="A40" s="25" t="s">
        <v>12</v>
      </c>
      <c r="B40" s="32"/>
      <c r="C40" s="25"/>
      <c r="D40" s="6">
        <f>+D21+D23+D33+D38</f>
        <v>1454678734.8299999</v>
      </c>
      <c r="E40" s="6">
        <f t="shared" ref="E40:J40" si="7">+E21+E23+E33+E38</f>
        <v>1454969062.8299999</v>
      </c>
      <c r="F40" s="6">
        <f t="shared" si="7"/>
        <v>154064861.79999998</v>
      </c>
      <c r="G40" s="6">
        <f t="shared" si="7"/>
        <v>189785754.33999997</v>
      </c>
      <c r="H40" s="6">
        <f t="shared" si="7"/>
        <v>0</v>
      </c>
      <c r="I40" s="6">
        <f t="shared" si="7"/>
        <v>189785754.33999997</v>
      </c>
      <c r="J40" s="6">
        <f t="shared" si="7"/>
        <v>1265183308.49</v>
      </c>
      <c r="K40" s="38">
        <f>IF(E40=0,"NA",J40/E40)</f>
        <v>0.86956028194107748</v>
      </c>
      <c r="L40" s="38">
        <f>IF(E40=0,"NA",(  ( F40 - (E40/12)) / (E40/12)))</f>
        <v>0.27066505318265521</v>
      </c>
      <c r="M40" s="38">
        <f>IF(E40=0,"NA",(  ( G40 - ($M$6*(E40/12))) / ($M$6*(E40/12))))</f>
        <v>-0.47824112776430977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s="17" customFormat="1" ht="12" customHeight="1" x14ac:dyDescent="0.2">
      <c r="B41" s="43"/>
      <c r="D41" s="18"/>
      <c r="E41" s="18"/>
      <c r="F41" s="18"/>
      <c r="G41" s="18"/>
      <c r="H41" s="18"/>
      <c r="I41" s="18"/>
      <c r="J41" s="18"/>
      <c r="K41" s="37"/>
      <c r="L41" s="37"/>
      <c r="M41" s="37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s="51" customFormat="1" x14ac:dyDescent="0.2">
      <c r="A42" s="51" t="s">
        <v>90</v>
      </c>
      <c r="B42" s="66" t="s">
        <v>91</v>
      </c>
      <c r="C42" s="51" t="s">
        <v>92</v>
      </c>
      <c r="D42" s="56">
        <v>479212502.67999905</v>
      </c>
      <c r="E42" s="56">
        <v>479212502.67999905</v>
      </c>
      <c r="F42" s="56">
        <v>41583439.359999977</v>
      </c>
      <c r="G42" s="56">
        <v>44193955.079999961</v>
      </c>
      <c r="H42" s="56">
        <v>258.93</v>
      </c>
      <c r="I42" s="56">
        <f t="shared" ref="I42" si="8">SUM(G42:H42)</f>
        <v>44194214.009999961</v>
      </c>
      <c r="J42" s="56">
        <f t="shared" ref="J42" si="9">E42-I42</f>
        <v>435018288.66999912</v>
      </c>
      <c r="K42" s="57">
        <f t="shared" ref="K42" si="10">IF(E42=0,"NA",J42/E42)</f>
        <v>0.90777741865489003</v>
      </c>
      <c r="L42" s="57">
        <f t="shared" ref="L42" si="11">IF(E42=0,"NA",(  ( F42 - (E42/$L$6)) / (E42/$L$6)))</f>
        <v>-0.91322547068900684</v>
      </c>
      <c r="M42" s="57">
        <f t="shared" ref="M42" si="12">IF(E42=0,"NA",(  ( G42 - ($M$6*(E42/12))) / ($M$6*(E42/12))))</f>
        <v>-0.63111183591542386</v>
      </c>
      <c r="R42" s="53"/>
      <c r="S42" s="53"/>
      <c r="T42" s="53"/>
      <c r="U42" s="53"/>
      <c r="V42" s="53"/>
    </row>
    <row r="43" spans="1:25" s="51" customFormat="1" x14ac:dyDescent="0.2">
      <c r="B43" s="66" t="s">
        <v>93</v>
      </c>
      <c r="C43" s="51" t="s">
        <v>94</v>
      </c>
      <c r="D43" s="56">
        <v>0</v>
      </c>
      <c r="E43" s="56">
        <v>35000</v>
      </c>
      <c r="F43" s="56">
        <v>1531992.52</v>
      </c>
      <c r="G43" s="56">
        <v>2186795.85</v>
      </c>
      <c r="H43" s="56">
        <v>0</v>
      </c>
      <c r="I43" s="56">
        <f t="shared" ref="I43:I86" si="13">SUM(G43:H43)</f>
        <v>2186795.85</v>
      </c>
      <c r="J43" s="56">
        <f t="shared" ref="J43:J86" si="14">E43-I43</f>
        <v>-2151795.85</v>
      </c>
      <c r="K43" s="57">
        <f t="shared" ref="K43:K86" si="15">IF(E43=0,"NA",J43/E43)</f>
        <v>-61.479881428571431</v>
      </c>
      <c r="L43" s="57">
        <f t="shared" ref="L43:L86" si="16">IF(E43=0,"NA",(  ( F43 - (E43/$L$6)) / (E43/$L$6)))</f>
        <v>42.771214857142859</v>
      </c>
      <c r="M43" s="57">
        <f t="shared" ref="M43:M86" si="17">IF(E43=0,"NA",(  ( G43 - ($M$6*(E43/12))) / ($M$6*(E43/12))))</f>
        <v>248.91952571428573</v>
      </c>
      <c r="R43" s="53"/>
      <c r="S43" s="53"/>
      <c r="T43" s="53"/>
      <c r="U43" s="53"/>
      <c r="V43" s="53"/>
    </row>
    <row r="44" spans="1:25" s="51" customFormat="1" x14ac:dyDescent="0.2">
      <c r="B44" s="66" t="s">
        <v>95</v>
      </c>
      <c r="C44" s="51" t="s">
        <v>94</v>
      </c>
      <c r="D44" s="56">
        <v>0</v>
      </c>
      <c r="E44" s="56">
        <v>0</v>
      </c>
      <c r="F44" s="56">
        <v>67071</v>
      </c>
      <c r="G44" s="56">
        <v>80483</v>
      </c>
      <c r="H44" s="56">
        <v>0</v>
      </c>
      <c r="I44" s="56">
        <f t="shared" si="13"/>
        <v>80483</v>
      </c>
      <c r="J44" s="56">
        <f t="shared" si="14"/>
        <v>-80483</v>
      </c>
      <c r="K44" s="57" t="str">
        <f t="shared" si="15"/>
        <v>NA</v>
      </c>
      <c r="L44" s="57" t="str">
        <f t="shared" si="16"/>
        <v>NA</v>
      </c>
      <c r="M44" s="57" t="str">
        <f t="shared" si="17"/>
        <v>NA</v>
      </c>
      <c r="R44" s="53"/>
      <c r="S44" s="53"/>
      <c r="T44" s="53"/>
      <c r="U44" s="53"/>
      <c r="V44" s="53"/>
    </row>
    <row r="45" spans="1:25" s="51" customFormat="1" x14ac:dyDescent="0.2">
      <c r="B45" s="66" t="s">
        <v>96</v>
      </c>
      <c r="C45" s="51" t="s">
        <v>97</v>
      </c>
      <c r="D45" s="56">
        <v>0</v>
      </c>
      <c r="E45" s="56">
        <v>0</v>
      </c>
      <c r="F45" s="56">
        <v>1009.92</v>
      </c>
      <c r="G45" s="56">
        <v>1009.92</v>
      </c>
      <c r="H45" s="56">
        <v>0</v>
      </c>
      <c r="I45" s="56">
        <f t="shared" si="13"/>
        <v>1009.92</v>
      </c>
      <c r="J45" s="56">
        <f t="shared" si="14"/>
        <v>-1009.92</v>
      </c>
      <c r="K45" s="57" t="str">
        <f t="shared" si="15"/>
        <v>NA</v>
      </c>
      <c r="L45" s="57" t="str">
        <f t="shared" si="16"/>
        <v>NA</v>
      </c>
      <c r="M45" s="57" t="str">
        <f t="shared" si="17"/>
        <v>NA</v>
      </c>
      <c r="R45" s="53"/>
      <c r="S45" s="53"/>
      <c r="T45" s="53"/>
      <c r="U45" s="53"/>
      <c r="V45" s="53"/>
    </row>
    <row r="46" spans="1:25" s="51" customFormat="1" x14ac:dyDescent="0.2">
      <c r="B46" s="66" t="s">
        <v>98</v>
      </c>
      <c r="C46" s="51" t="s">
        <v>99</v>
      </c>
      <c r="D46" s="56">
        <v>0</v>
      </c>
      <c r="E46" s="56">
        <v>0</v>
      </c>
      <c r="F46" s="56">
        <v>5941.54</v>
      </c>
      <c r="G46" s="56">
        <v>6761.54</v>
      </c>
      <c r="H46" s="56">
        <v>0</v>
      </c>
      <c r="I46" s="56">
        <f t="shared" si="13"/>
        <v>6761.54</v>
      </c>
      <c r="J46" s="56">
        <f t="shared" si="14"/>
        <v>-6761.54</v>
      </c>
      <c r="K46" s="57" t="str">
        <f t="shared" si="15"/>
        <v>NA</v>
      </c>
      <c r="L46" s="57" t="str">
        <f t="shared" si="16"/>
        <v>NA</v>
      </c>
      <c r="M46" s="57" t="str">
        <f t="shared" si="17"/>
        <v>NA</v>
      </c>
      <c r="R46" s="53"/>
      <c r="S46" s="53"/>
      <c r="T46" s="53"/>
      <c r="U46" s="53"/>
      <c r="V46" s="53"/>
    </row>
    <row r="47" spans="1:25" s="51" customFormat="1" x14ac:dyDescent="0.2">
      <c r="B47" s="66" t="s">
        <v>100</v>
      </c>
      <c r="C47" s="51" t="s">
        <v>101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13"/>
        <v>0</v>
      </c>
      <c r="J47" s="56">
        <f t="shared" si="14"/>
        <v>0</v>
      </c>
      <c r="K47" s="57" t="str">
        <f t="shared" si="15"/>
        <v>NA</v>
      </c>
      <c r="L47" s="57" t="str">
        <f t="shared" si="16"/>
        <v>NA</v>
      </c>
      <c r="M47" s="57" t="str">
        <f t="shared" si="17"/>
        <v>NA</v>
      </c>
      <c r="R47" s="53"/>
      <c r="S47" s="53"/>
      <c r="T47" s="53"/>
      <c r="U47" s="53"/>
      <c r="V47" s="53"/>
    </row>
    <row r="48" spans="1:25" s="51" customFormat="1" x14ac:dyDescent="0.2">
      <c r="B48" s="66" t="s">
        <v>102</v>
      </c>
      <c r="C48" s="51" t="s">
        <v>103</v>
      </c>
      <c r="D48" s="56">
        <v>0</v>
      </c>
      <c r="E48" s="56">
        <v>0</v>
      </c>
      <c r="F48" s="56">
        <v>3025072.4500000016</v>
      </c>
      <c r="G48" s="56">
        <v>3153688.3000000012</v>
      </c>
      <c r="H48" s="56">
        <v>0</v>
      </c>
      <c r="I48" s="56">
        <f t="shared" si="13"/>
        <v>3153688.3000000012</v>
      </c>
      <c r="J48" s="56">
        <f t="shared" si="14"/>
        <v>-3153688.3000000012</v>
      </c>
      <c r="K48" s="57" t="str">
        <f t="shared" si="15"/>
        <v>NA</v>
      </c>
      <c r="L48" s="57" t="str">
        <f t="shared" si="16"/>
        <v>NA</v>
      </c>
      <c r="M48" s="57" t="str">
        <f t="shared" si="17"/>
        <v>NA</v>
      </c>
      <c r="R48" s="53"/>
      <c r="S48" s="53"/>
      <c r="T48" s="53"/>
      <c r="U48" s="53"/>
      <c r="V48" s="53"/>
    </row>
    <row r="49" spans="2:22" s="51" customFormat="1" x14ac:dyDescent="0.2">
      <c r="B49" s="66" t="s">
        <v>104</v>
      </c>
      <c r="C49" s="51" t="s">
        <v>105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f t="shared" si="13"/>
        <v>0</v>
      </c>
      <c r="J49" s="56">
        <f t="shared" si="14"/>
        <v>0</v>
      </c>
      <c r="K49" s="57" t="str">
        <f t="shared" si="15"/>
        <v>NA</v>
      </c>
      <c r="L49" s="57" t="str">
        <f t="shared" si="16"/>
        <v>NA</v>
      </c>
      <c r="M49" s="57" t="str">
        <f t="shared" si="17"/>
        <v>NA</v>
      </c>
      <c r="R49" s="53"/>
      <c r="S49" s="53"/>
      <c r="T49" s="53"/>
      <c r="U49" s="53"/>
      <c r="V49" s="53"/>
    </row>
    <row r="50" spans="2:22" s="51" customFormat="1" x14ac:dyDescent="0.2">
      <c r="B50" s="66" t="s">
        <v>106</v>
      </c>
      <c r="C50" s="51" t="s">
        <v>107</v>
      </c>
      <c r="D50" s="56">
        <v>23849622.270000007</v>
      </c>
      <c r="E50" s="56">
        <v>23849622.270000007</v>
      </c>
      <c r="F50" s="56">
        <v>2172297.39</v>
      </c>
      <c r="G50" s="56">
        <v>3168701.3199999989</v>
      </c>
      <c r="H50" s="56">
        <v>0</v>
      </c>
      <c r="I50" s="56">
        <f t="shared" si="13"/>
        <v>3168701.3199999989</v>
      </c>
      <c r="J50" s="56">
        <f t="shared" si="14"/>
        <v>20680920.950000007</v>
      </c>
      <c r="K50" s="57">
        <f t="shared" si="15"/>
        <v>0.86713830164153793</v>
      </c>
      <c r="L50" s="57">
        <f t="shared" si="16"/>
        <v>-0.90891690587768792</v>
      </c>
      <c r="M50" s="57">
        <f t="shared" si="17"/>
        <v>-0.46855320656615196</v>
      </c>
      <c r="R50" s="53"/>
      <c r="S50" s="53"/>
      <c r="T50" s="53"/>
      <c r="U50" s="53"/>
      <c r="V50" s="53"/>
    </row>
    <row r="51" spans="2:22" s="51" customFormat="1" x14ac:dyDescent="0.2">
      <c r="B51" s="66" t="s">
        <v>108</v>
      </c>
      <c r="C51" s="51" t="s">
        <v>109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13"/>
        <v>0</v>
      </c>
      <c r="J51" s="56">
        <f t="shared" si="14"/>
        <v>0</v>
      </c>
      <c r="K51" s="57" t="str">
        <f t="shared" si="15"/>
        <v>NA</v>
      </c>
      <c r="L51" s="57" t="str">
        <f t="shared" si="16"/>
        <v>NA</v>
      </c>
      <c r="M51" s="57" t="str">
        <f t="shared" si="17"/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110</v>
      </c>
      <c r="C52" s="51" t="s">
        <v>111</v>
      </c>
      <c r="D52" s="56">
        <v>0</v>
      </c>
      <c r="E52" s="56">
        <v>0</v>
      </c>
      <c r="F52" s="56">
        <v>5738.58</v>
      </c>
      <c r="G52" s="56">
        <v>5738.58</v>
      </c>
      <c r="H52" s="56">
        <v>0</v>
      </c>
      <c r="I52" s="56">
        <f t="shared" si="13"/>
        <v>5738.58</v>
      </c>
      <c r="J52" s="56">
        <f t="shared" si="14"/>
        <v>-5738.58</v>
      </c>
      <c r="K52" s="57" t="str">
        <f t="shared" si="15"/>
        <v>NA</v>
      </c>
      <c r="L52" s="57" t="str">
        <f t="shared" si="16"/>
        <v>NA</v>
      </c>
      <c r="M52" s="57" t="str">
        <f t="shared" si="17"/>
        <v>NA</v>
      </c>
      <c r="R52" s="53"/>
      <c r="S52" s="53"/>
      <c r="T52" s="53"/>
      <c r="U52" s="53"/>
      <c r="V52" s="53"/>
    </row>
    <row r="53" spans="2:22" s="51" customFormat="1" x14ac:dyDescent="0.2">
      <c r="B53" s="66" t="s">
        <v>112</v>
      </c>
      <c r="C53" s="51" t="s">
        <v>113</v>
      </c>
      <c r="D53" s="56">
        <v>82213.600000000006</v>
      </c>
      <c r="E53" s="56">
        <v>82213.600000000006</v>
      </c>
      <c r="F53" s="56">
        <v>6943.08</v>
      </c>
      <c r="G53" s="56">
        <v>6943.08</v>
      </c>
      <c r="H53" s="56">
        <v>0</v>
      </c>
      <c r="I53" s="56">
        <f t="shared" si="13"/>
        <v>6943.08</v>
      </c>
      <c r="J53" s="56">
        <f t="shared" si="14"/>
        <v>75270.52</v>
      </c>
      <c r="K53" s="57">
        <f t="shared" si="15"/>
        <v>0.91554827911683712</v>
      </c>
      <c r="L53" s="57">
        <f t="shared" si="16"/>
        <v>-0.91554827911683712</v>
      </c>
      <c r="M53" s="57">
        <f t="shared" si="17"/>
        <v>-0.66219311646734846</v>
      </c>
      <c r="R53" s="53"/>
      <c r="S53" s="53"/>
      <c r="T53" s="53"/>
      <c r="U53" s="53"/>
      <c r="V53" s="53"/>
    </row>
    <row r="54" spans="2:22" s="51" customFormat="1" x14ac:dyDescent="0.2">
      <c r="B54" s="66" t="s">
        <v>114</v>
      </c>
      <c r="C54" s="51" t="s">
        <v>115</v>
      </c>
      <c r="D54" s="56">
        <v>8752826.6599999946</v>
      </c>
      <c r="E54" s="56">
        <v>8752826.6599999946</v>
      </c>
      <c r="F54" s="56">
        <v>576949.14999999991</v>
      </c>
      <c r="G54" s="56">
        <v>597928.6399999999</v>
      </c>
      <c r="H54" s="56">
        <v>0</v>
      </c>
      <c r="I54" s="56">
        <f t="shared" si="13"/>
        <v>597928.6399999999</v>
      </c>
      <c r="J54" s="56">
        <f t="shared" si="14"/>
        <v>8154898.0199999949</v>
      </c>
      <c r="K54" s="57">
        <f t="shared" si="15"/>
        <v>0.93168736646728023</v>
      </c>
      <c r="L54" s="57">
        <f t="shared" si="16"/>
        <v>-0.93408424816218161</v>
      </c>
      <c r="M54" s="57">
        <f t="shared" si="17"/>
        <v>-0.72674946586912059</v>
      </c>
      <c r="R54" s="53"/>
      <c r="S54" s="53"/>
      <c r="T54" s="53"/>
      <c r="U54" s="53"/>
      <c r="V54" s="53"/>
    </row>
    <row r="55" spans="2:22" s="51" customFormat="1" x14ac:dyDescent="0.2">
      <c r="B55" s="66" t="s">
        <v>116</v>
      </c>
      <c r="C55" s="51" t="s">
        <v>117</v>
      </c>
      <c r="D55" s="56">
        <v>0</v>
      </c>
      <c r="E55" s="56">
        <v>0</v>
      </c>
      <c r="F55" s="56">
        <v>19337.97</v>
      </c>
      <c r="G55" s="56">
        <v>23342.890000000003</v>
      </c>
      <c r="H55" s="56">
        <v>0</v>
      </c>
      <c r="I55" s="56">
        <f t="shared" si="13"/>
        <v>23342.890000000003</v>
      </c>
      <c r="J55" s="56">
        <f t="shared" si="14"/>
        <v>-23342.890000000003</v>
      </c>
      <c r="K55" s="57" t="str">
        <f t="shared" si="15"/>
        <v>NA</v>
      </c>
      <c r="L55" s="57" t="str">
        <f t="shared" si="16"/>
        <v>NA</v>
      </c>
      <c r="M55" s="57" t="str">
        <f t="shared" si="17"/>
        <v>NA</v>
      </c>
      <c r="R55" s="53"/>
      <c r="S55" s="53"/>
      <c r="T55" s="53"/>
      <c r="U55" s="53"/>
      <c r="V55" s="53"/>
    </row>
    <row r="56" spans="2:22" s="51" customFormat="1" x14ac:dyDescent="0.2">
      <c r="B56" s="66" t="s">
        <v>118</v>
      </c>
      <c r="C56" s="51" t="s">
        <v>119</v>
      </c>
      <c r="D56" s="56">
        <v>0</v>
      </c>
      <c r="E56" s="56">
        <v>0</v>
      </c>
      <c r="F56" s="56">
        <v>2942.24</v>
      </c>
      <c r="G56" s="56">
        <v>4413.3599999999997</v>
      </c>
      <c r="H56" s="56">
        <v>0</v>
      </c>
      <c r="I56" s="56">
        <f t="shared" si="13"/>
        <v>4413.3599999999997</v>
      </c>
      <c r="J56" s="56">
        <f t="shared" si="14"/>
        <v>-4413.3599999999997</v>
      </c>
      <c r="K56" s="57" t="str">
        <f t="shared" si="15"/>
        <v>NA</v>
      </c>
      <c r="L56" s="57" t="str">
        <f t="shared" si="16"/>
        <v>NA</v>
      </c>
      <c r="M56" s="57" t="str">
        <f t="shared" si="17"/>
        <v>NA</v>
      </c>
      <c r="R56" s="53"/>
      <c r="S56" s="53"/>
      <c r="T56" s="53"/>
      <c r="U56" s="53"/>
      <c r="V56" s="53"/>
    </row>
    <row r="57" spans="2:22" s="51" customFormat="1" x14ac:dyDescent="0.2">
      <c r="B57" s="66" t="s">
        <v>120</v>
      </c>
      <c r="C57" s="51" t="s">
        <v>121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13"/>
        <v>0</v>
      </c>
      <c r="J57" s="56">
        <f t="shared" si="14"/>
        <v>0</v>
      </c>
      <c r="K57" s="57" t="str">
        <f t="shared" si="15"/>
        <v>NA</v>
      </c>
      <c r="L57" s="57" t="str">
        <f t="shared" si="16"/>
        <v>NA</v>
      </c>
      <c r="M57" s="57" t="str">
        <f t="shared" si="17"/>
        <v>NA</v>
      </c>
      <c r="R57" s="53"/>
      <c r="S57" s="53"/>
      <c r="T57" s="53"/>
      <c r="U57" s="53"/>
      <c r="V57" s="53"/>
    </row>
    <row r="58" spans="2:22" s="51" customFormat="1" x14ac:dyDescent="0.2">
      <c r="B58" s="66" t="s">
        <v>124</v>
      </c>
      <c r="C58" s="51" t="s">
        <v>125</v>
      </c>
      <c r="D58" s="56">
        <v>-15841317.93</v>
      </c>
      <c r="E58" s="56">
        <v>-20008729.259999998</v>
      </c>
      <c r="F58" s="56">
        <v>1600</v>
      </c>
      <c r="G58" s="56">
        <v>4630</v>
      </c>
      <c r="H58" s="56">
        <v>0</v>
      </c>
      <c r="I58" s="56">
        <f t="shared" si="13"/>
        <v>4630</v>
      </c>
      <c r="J58" s="56">
        <f t="shared" si="14"/>
        <v>-20013359.259999998</v>
      </c>
      <c r="K58" s="57">
        <f t="shared" si="15"/>
        <v>1.000231399002897</v>
      </c>
      <c r="L58" s="57">
        <f t="shared" si="16"/>
        <v>-1.0000799650981933</v>
      </c>
      <c r="M58" s="57">
        <f t="shared" si="17"/>
        <v>-1.0009255960115879</v>
      </c>
      <c r="R58" s="53"/>
      <c r="S58" s="53"/>
      <c r="T58" s="53"/>
      <c r="U58" s="53"/>
      <c r="V58" s="53"/>
    </row>
    <row r="59" spans="2:22" s="51" customFormat="1" x14ac:dyDescent="0.2">
      <c r="B59" s="66" t="s">
        <v>126</v>
      </c>
      <c r="C59" s="51" t="s">
        <v>127</v>
      </c>
      <c r="D59" s="56">
        <v>0</v>
      </c>
      <c r="E59" s="56">
        <v>0</v>
      </c>
      <c r="F59" s="56">
        <v>7726.9</v>
      </c>
      <c r="G59" s="56">
        <v>78707.649999999994</v>
      </c>
      <c r="H59" s="56">
        <v>0</v>
      </c>
      <c r="I59" s="56">
        <f t="shared" si="13"/>
        <v>78707.649999999994</v>
      </c>
      <c r="J59" s="56">
        <f t="shared" si="14"/>
        <v>-78707.649999999994</v>
      </c>
      <c r="K59" s="57" t="str">
        <f t="shared" si="15"/>
        <v>NA</v>
      </c>
      <c r="L59" s="57" t="str">
        <f t="shared" si="16"/>
        <v>NA</v>
      </c>
      <c r="M59" s="57" t="str">
        <f t="shared" si="17"/>
        <v>NA</v>
      </c>
      <c r="R59" s="53"/>
      <c r="S59" s="53"/>
      <c r="T59" s="53"/>
      <c r="U59" s="53"/>
      <c r="V59" s="53"/>
    </row>
    <row r="60" spans="2:22" s="51" customFormat="1" x14ac:dyDescent="0.2">
      <c r="B60" s="66" t="s">
        <v>128</v>
      </c>
      <c r="C60" s="51" t="s">
        <v>129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f t="shared" si="13"/>
        <v>0</v>
      </c>
      <c r="J60" s="56">
        <f t="shared" si="14"/>
        <v>0</v>
      </c>
      <c r="K60" s="57" t="str">
        <f t="shared" si="15"/>
        <v>NA</v>
      </c>
      <c r="L60" s="57" t="str">
        <f t="shared" si="16"/>
        <v>NA</v>
      </c>
      <c r="M60" s="57" t="str">
        <f t="shared" si="17"/>
        <v>NA</v>
      </c>
      <c r="R60" s="53"/>
      <c r="S60" s="53"/>
      <c r="T60" s="53"/>
      <c r="U60" s="53"/>
      <c r="V60" s="53"/>
    </row>
    <row r="61" spans="2:22" s="51" customFormat="1" x14ac:dyDescent="0.2">
      <c r="B61" s="66" t="s">
        <v>130</v>
      </c>
      <c r="C61" s="51" t="s">
        <v>131</v>
      </c>
      <c r="D61" s="56">
        <v>100627785</v>
      </c>
      <c r="E61" s="56">
        <v>100627785</v>
      </c>
      <c r="F61" s="56">
        <v>7787309.5799999982</v>
      </c>
      <c r="G61" s="56">
        <v>8062799.3700000001</v>
      </c>
      <c r="H61" s="56">
        <v>0</v>
      </c>
      <c r="I61" s="56">
        <f t="shared" si="13"/>
        <v>8062799.3700000001</v>
      </c>
      <c r="J61" s="56">
        <f t="shared" si="14"/>
        <v>92564985.629999995</v>
      </c>
      <c r="K61" s="57">
        <f t="shared" si="15"/>
        <v>0.91987501891251999</v>
      </c>
      <c r="L61" s="57">
        <f t="shared" si="16"/>
        <v>-0.92261272987376197</v>
      </c>
      <c r="M61" s="57">
        <f t="shared" si="17"/>
        <v>-0.67950007565008008</v>
      </c>
      <c r="R61" s="53"/>
      <c r="S61" s="53"/>
      <c r="T61" s="53"/>
      <c r="U61" s="53"/>
      <c r="V61" s="53"/>
    </row>
    <row r="62" spans="2:22" s="51" customFormat="1" x14ac:dyDescent="0.2">
      <c r="B62" s="66" t="s">
        <v>563</v>
      </c>
      <c r="C62" s="51" t="s">
        <v>564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f t="shared" si="13"/>
        <v>0</v>
      </c>
      <c r="J62" s="56">
        <f t="shared" si="14"/>
        <v>0</v>
      </c>
      <c r="K62" s="57" t="str">
        <f t="shared" si="15"/>
        <v>NA</v>
      </c>
      <c r="L62" s="57" t="str">
        <f t="shared" si="16"/>
        <v>NA</v>
      </c>
      <c r="M62" s="57" t="str">
        <f t="shared" si="17"/>
        <v>NA</v>
      </c>
      <c r="R62" s="53"/>
      <c r="S62" s="53"/>
      <c r="T62" s="53"/>
      <c r="U62" s="53"/>
      <c r="V62" s="53"/>
    </row>
    <row r="63" spans="2:22" s="51" customFormat="1" x14ac:dyDescent="0.2">
      <c r="B63" s="66" t="s">
        <v>132</v>
      </c>
      <c r="C63" s="51" t="s">
        <v>133</v>
      </c>
      <c r="D63" s="56">
        <v>103811222.19000015</v>
      </c>
      <c r="E63" s="56">
        <v>103811222.19000015</v>
      </c>
      <c r="F63" s="56">
        <v>7790790.9800000116</v>
      </c>
      <c r="G63" s="56">
        <v>8545265.1200000085</v>
      </c>
      <c r="H63" s="56">
        <v>0</v>
      </c>
      <c r="I63" s="56">
        <f t="shared" si="13"/>
        <v>8545265.1200000085</v>
      </c>
      <c r="J63" s="56">
        <f t="shared" si="14"/>
        <v>95265957.070000142</v>
      </c>
      <c r="K63" s="57">
        <f t="shared" si="15"/>
        <v>0.91768457263358227</v>
      </c>
      <c r="L63" s="57">
        <f t="shared" si="16"/>
        <v>-0.92495232388516768</v>
      </c>
      <c r="M63" s="57">
        <f t="shared" si="17"/>
        <v>-0.6707382905343291</v>
      </c>
      <c r="R63" s="53"/>
      <c r="S63" s="53"/>
      <c r="T63" s="53"/>
      <c r="U63" s="53"/>
      <c r="V63" s="53"/>
    </row>
    <row r="64" spans="2:22" s="51" customFormat="1" x14ac:dyDescent="0.2">
      <c r="B64" s="66" t="s">
        <v>134</v>
      </c>
      <c r="C64" s="51" t="s">
        <v>135</v>
      </c>
      <c r="D64" s="56">
        <v>437.5</v>
      </c>
      <c r="E64" s="56">
        <v>437.5</v>
      </c>
      <c r="F64" s="56">
        <v>0</v>
      </c>
      <c r="G64" s="56">
        <v>3898.49</v>
      </c>
      <c r="H64" s="56">
        <v>0</v>
      </c>
      <c r="I64" s="56">
        <f t="shared" si="13"/>
        <v>3898.49</v>
      </c>
      <c r="J64" s="56">
        <f t="shared" si="14"/>
        <v>-3460.99</v>
      </c>
      <c r="K64" s="57">
        <f t="shared" si="15"/>
        <v>-7.9108342857142855</v>
      </c>
      <c r="L64" s="57">
        <f t="shared" si="16"/>
        <v>-1</v>
      </c>
      <c r="M64" s="57">
        <f t="shared" si="17"/>
        <v>34.643337142857142</v>
      </c>
      <c r="R64" s="53"/>
      <c r="S64" s="53"/>
      <c r="T64" s="53"/>
      <c r="U64" s="53"/>
      <c r="V64" s="53"/>
    </row>
    <row r="65" spans="2:22" s="51" customFormat="1" x14ac:dyDescent="0.2">
      <c r="B65" s="66" t="s">
        <v>136</v>
      </c>
      <c r="C65" s="51" t="s">
        <v>137</v>
      </c>
      <c r="D65" s="56">
        <v>0</v>
      </c>
      <c r="E65" s="56">
        <v>0</v>
      </c>
      <c r="F65" s="56">
        <v>516574.66</v>
      </c>
      <c r="G65" s="56">
        <v>2211264.6</v>
      </c>
      <c r="H65" s="56">
        <v>40046.18</v>
      </c>
      <c r="I65" s="56">
        <f t="shared" si="13"/>
        <v>2251310.7800000003</v>
      </c>
      <c r="J65" s="56">
        <f t="shared" si="14"/>
        <v>-2251310.7800000003</v>
      </c>
      <c r="K65" s="57" t="str">
        <f t="shared" si="15"/>
        <v>NA</v>
      </c>
      <c r="L65" s="57" t="str">
        <f t="shared" si="16"/>
        <v>NA</v>
      </c>
      <c r="M65" s="57" t="str">
        <f t="shared" si="17"/>
        <v>NA</v>
      </c>
      <c r="R65" s="53"/>
      <c r="S65" s="53"/>
      <c r="T65" s="53"/>
      <c r="U65" s="53"/>
      <c r="V65" s="53"/>
    </row>
    <row r="66" spans="2:22" s="51" customFormat="1" x14ac:dyDescent="0.2">
      <c r="B66" s="66" t="s">
        <v>138</v>
      </c>
      <c r="C66" s="51" t="s">
        <v>139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13"/>
        <v>0</v>
      </c>
      <c r="J66" s="56">
        <f t="shared" si="14"/>
        <v>0</v>
      </c>
      <c r="K66" s="57" t="str">
        <f t="shared" si="15"/>
        <v>NA</v>
      </c>
      <c r="L66" s="57" t="str">
        <f t="shared" si="16"/>
        <v>NA</v>
      </c>
      <c r="M66" s="57" t="str">
        <f t="shared" si="17"/>
        <v>NA</v>
      </c>
      <c r="R66" s="53"/>
      <c r="S66" s="53"/>
      <c r="T66" s="53"/>
      <c r="U66" s="53"/>
      <c r="V66" s="53"/>
    </row>
    <row r="67" spans="2:22" s="51" customFormat="1" x14ac:dyDescent="0.2">
      <c r="B67" s="66" t="s">
        <v>140</v>
      </c>
      <c r="C67" s="51" t="s">
        <v>141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13"/>
        <v>0</v>
      </c>
      <c r="J67" s="56">
        <f t="shared" si="14"/>
        <v>0</v>
      </c>
      <c r="K67" s="57" t="str">
        <f t="shared" si="15"/>
        <v>NA</v>
      </c>
      <c r="L67" s="57" t="str">
        <f t="shared" si="16"/>
        <v>NA</v>
      </c>
      <c r="M67" s="57" t="str">
        <f t="shared" si="17"/>
        <v>NA</v>
      </c>
      <c r="R67" s="53"/>
      <c r="S67" s="53"/>
      <c r="T67" s="53"/>
      <c r="U67" s="53"/>
      <c r="V67" s="53"/>
    </row>
    <row r="68" spans="2:22" s="51" customFormat="1" x14ac:dyDescent="0.2">
      <c r="B68" s="66" t="s">
        <v>142</v>
      </c>
      <c r="C68" s="51" t="s">
        <v>143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13"/>
        <v>0</v>
      </c>
      <c r="J68" s="56">
        <f t="shared" si="14"/>
        <v>0</v>
      </c>
      <c r="K68" s="57" t="str">
        <f t="shared" si="15"/>
        <v>NA</v>
      </c>
      <c r="L68" s="57" t="str">
        <f t="shared" si="16"/>
        <v>NA</v>
      </c>
      <c r="M68" s="57" t="str">
        <f t="shared" si="17"/>
        <v>NA</v>
      </c>
      <c r="R68" s="53"/>
      <c r="S68" s="53"/>
      <c r="T68" s="53"/>
      <c r="U68" s="53"/>
      <c r="V68" s="53"/>
    </row>
    <row r="69" spans="2:22" s="51" customFormat="1" x14ac:dyDescent="0.2">
      <c r="B69" s="66" t="s">
        <v>408</v>
      </c>
      <c r="C69" s="51" t="s">
        <v>409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13"/>
        <v>0</v>
      </c>
      <c r="J69" s="56">
        <f t="shared" si="14"/>
        <v>0</v>
      </c>
      <c r="K69" s="57" t="str">
        <f t="shared" si="15"/>
        <v>NA</v>
      </c>
      <c r="L69" s="57" t="str">
        <f t="shared" si="16"/>
        <v>NA</v>
      </c>
      <c r="M69" s="57" t="str">
        <f t="shared" si="17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144</v>
      </c>
      <c r="C70" s="51" t="s">
        <v>145</v>
      </c>
      <c r="D70" s="56">
        <v>19205365.289999992</v>
      </c>
      <c r="E70" s="56">
        <v>19205365.289999992</v>
      </c>
      <c r="F70" s="56">
        <v>5990093.3200000133</v>
      </c>
      <c r="G70" s="56">
        <v>6173390.5900000017</v>
      </c>
      <c r="H70" s="56">
        <v>0</v>
      </c>
      <c r="I70" s="56">
        <f t="shared" si="13"/>
        <v>6173390.5900000017</v>
      </c>
      <c r="J70" s="56">
        <f t="shared" si="14"/>
        <v>13031974.69999999</v>
      </c>
      <c r="K70" s="57">
        <f t="shared" si="15"/>
        <v>0.67855906426240098</v>
      </c>
      <c r="L70" s="57">
        <f t="shared" si="16"/>
        <v>-0.68810313006027624</v>
      </c>
      <c r="M70" s="57">
        <f t="shared" si="17"/>
        <v>0.28576374295039603</v>
      </c>
      <c r="R70" s="53"/>
      <c r="S70" s="53"/>
      <c r="T70" s="53"/>
      <c r="U70" s="53"/>
      <c r="V70" s="53"/>
    </row>
    <row r="71" spans="2:22" s="51" customFormat="1" x14ac:dyDescent="0.2">
      <c r="B71" s="66" t="s">
        <v>146</v>
      </c>
      <c r="C71" s="51" t="s">
        <v>147</v>
      </c>
      <c r="D71" s="56">
        <v>9501802.3499999996</v>
      </c>
      <c r="E71" s="56">
        <v>8593941.0999999996</v>
      </c>
      <c r="F71" s="56">
        <v>553962.30000000005</v>
      </c>
      <c r="G71" s="56">
        <v>1948465.15</v>
      </c>
      <c r="H71" s="56">
        <v>1511875.6400000001</v>
      </c>
      <c r="I71" s="56">
        <f t="shared" si="13"/>
        <v>3460340.79</v>
      </c>
      <c r="J71" s="56">
        <f t="shared" si="14"/>
        <v>5133600.3099999996</v>
      </c>
      <c r="K71" s="57">
        <f t="shared" si="15"/>
        <v>0.59735111635801175</v>
      </c>
      <c r="L71" s="57">
        <f t="shared" si="16"/>
        <v>-0.93554036575838295</v>
      </c>
      <c r="M71" s="57">
        <f t="shared" si="17"/>
        <v>-9.3098206130363167E-2</v>
      </c>
      <c r="R71" s="53"/>
      <c r="S71" s="53"/>
      <c r="T71" s="53"/>
      <c r="U71" s="53"/>
      <c r="V71" s="53"/>
    </row>
    <row r="72" spans="2:22" s="51" customFormat="1" x14ac:dyDescent="0.2">
      <c r="B72" s="66" t="s">
        <v>148</v>
      </c>
      <c r="C72" s="51" t="s">
        <v>149</v>
      </c>
      <c r="D72" s="56">
        <v>1994071.89</v>
      </c>
      <c r="E72" s="56">
        <v>1981071.89</v>
      </c>
      <c r="F72" s="56">
        <v>0</v>
      </c>
      <c r="G72" s="56">
        <v>1364074</v>
      </c>
      <c r="H72" s="56">
        <v>64230.49</v>
      </c>
      <c r="I72" s="56">
        <f t="shared" si="13"/>
        <v>1428304.49</v>
      </c>
      <c r="J72" s="56">
        <f t="shared" si="14"/>
        <v>552767.39999999991</v>
      </c>
      <c r="K72" s="57">
        <f t="shared" si="15"/>
        <v>0.27902440228961095</v>
      </c>
      <c r="L72" s="57">
        <f t="shared" si="16"/>
        <v>-1</v>
      </c>
      <c r="M72" s="57">
        <f t="shared" si="17"/>
        <v>1.7542140330909448</v>
      </c>
      <c r="R72" s="53"/>
      <c r="S72" s="53"/>
      <c r="T72" s="53"/>
      <c r="U72" s="53"/>
      <c r="V72" s="53"/>
    </row>
    <row r="73" spans="2:22" s="51" customFormat="1" x14ac:dyDescent="0.2">
      <c r="B73" s="66" t="s">
        <v>150</v>
      </c>
      <c r="C73" s="51" t="s">
        <v>151</v>
      </c>
      <c r="D73" s="56">
        <v>16500</v>
      </c>
      <c r="E73" s="56">
        <v>16500</v>
      </c>
      <c r="F73" s="56">
        <v>0</v>
      </c>
      <c r="G73" s="56">
        <v>0</v>
      </c>
      <c r="H73" s="56">
        <v>0</v>
      </c>
      <c r="I73" s="56">
        <f t="shared" si="13"/>
        <v>0</v>
      </c>
      <c r="J73" s="56">
        <f t="shared" si="14"/>
        <v>16500</v>
      </c>
      <c r="K73" s="57">
        <f t="shared" si="15"/>
        <v>1</v>
      </c>
      <c r="L73" s="57">
        <f t="shared" si="16"/>
        <v>-1</v>
      </c>
      <c r="M73" s="57">
        <f t="shared" si="17"/>
        <v>-1</v>
      </c>
      <c r="R73" s="53"/>
      <c r="S73" s="53"/>
      <c r="T73" s="53"/>
      <c r="U73" s="53"/>
      <c r="V73" s="53"/>
    </row>
    <row r="74" spans="2:22" s="51" customFormat="1" x14ac:dyDescent="0.2">
      <c r="B74" s="66" t="s">
        <v>152</v>
      </c>
      <c r="C74" s="51" t="s">
        <v>153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13"/>
        <v>0</v>
      </c>
      <c r="J74" s="56">
        <f t="shared" si="14"/>
        <v>0</v>
      </c>
      <c r="K74" s="57" t="str">
        <f t="shared" si="15"/>
        <v>NA</v>
      </c>
      <c r="L74" s="57" t="str">
        <f t="shared" si="16"/>
        <v>NA</v>
      </c>
      <c r="M74" s="57" t="str">
        <f t="shared" si="17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154</v>
      </c>
      <c r="C75" s="51" t="s">
        <v>155</v>
      </c>
      <c r="D75" s="56">
        <v>590028.80000000005</v>
      </c>
      <c r="E75" s="56">
        <v>590678.80000000005</v>
      </c>
      <c r="F75" s="56">
        <v>2535</v>
      </c>
      <c r="G75" s="56">
        <v>13399.75</v>
      </c>
      <c r="H75" s="56">
        <v>24027.52</v>
      </c>
      <c r="I75" s="56">
        <f t="shared" si="13"/>
        <v>37427.270000000004</v>
      </c>
      <c r="J75" s="56">
        <f t="shared" si="14"/>
        <v>553251.53</v>
      </c>
      <c r="K75" s="57">
        <f t="shared" si="15"/>
        <v>0.93663684899474975</v>
      </c>
      <c r="L75" s="57">
        <f t="shared" si="16"/>
        <v>-0.99570832743616322</v>
      </c>
      <c r="M75" s="57">
        <f t="shared" si="17"/>
        <v>-0.90925863599641632</v>
      </c>
      <c r="R75" s="53"/>
      <c r="S75" s="53"/>
      <c r="T75" s="53"/>
      <c r="U75" s="53"/>
      <c r="V75" s="53"/>
    </row>
    <row r="76" spans="2:22" s="51" customFormat="1" x14ac:dyDescent="0.2">
      <c r="B76" s="66" t="s">
        <v>156</v>
      </c>
      <c r="C76" s="51" t="s">
        <v>157</v>
      </c>
      <c r="D76" s="56">
        <v>43237.8</v>
      </c>
      <c r="E76" s="56">
        <v>43237.8</v>
      </c>
      <c r="F76" s="56">
        <v>0</v>
      </c>
      <c r="G76" s="56">
        <v>9513</v>
      </c>
      <c r="H76" s="56">
        <v>0</v>
      </c>
      <c r="I76" s="56">
        <f t="shared" si="13"/>
        <v>9513</v>
      </c>
      <c r="J76" s="56">
        <f t="shared" si="14"/>
        <v>33724.800000000003</v>
      </c>
      <c r="K76" s="57">
        <f t="shared" si="15"/>
        <v>0.77998418050872154</v>
      </c>
      <c r="L76" s="57">
        <f t="shared" si="16"/>
        <v>-1</v>
      </c>
      <c r="M76" s="57">
        <f t="shared" si="17"/>
        <v>-0.1199367220348862</v>
      </c>
      <c r="R76" s="53"/>
      <c r="S76" s="53"/>
      <c r="T76" s="53"/>
      <c r="U76" s="53"/>
      <c r="V76" s="53"/>
    </row>
    <row r="77" spans="2:22" s="51" customFormat="1" x14ac:dyDescent="0.2">
      <c r="B77" s="66" t="s">
        <v>158</v>
      </c>
      <c r="C77" s="51" t="s">
        <v>159</v>
      </c>
      <c r="D77" s="56">
        <v>88526.7</v>
      </c>
      <c r="E77" s="56">
        <v>88526.7</v>
      </c>
      <c r="F77" s="56">
        <v>0</v>
      </c>
      <c r="G77" s="56">
        <v>40235.19</v>
      </c>
      <c r="H77" s="56">
        <v>8398.2699999999986</v>
      </c>
      <c r="I77" s="56">
        <f t="shared" si="13"/>
        <v>48633.46</v>
      </c>
      <c r="J77" s="56">
        <f t="shared" si="14"/>
        <v>39893.24</v>
      </c>
      <c r="K77" s="57">
        <f t="shared" si="15"/>
        <v>0.45063511912225351</v>
      </c>
      <c r="L77" s="57">
        <f t="shared" si="16"/>
        <v>-1</v>
      </c>
      <c r="M77" s="57">
        <f t="shared" si="17"/>
        <v>0.817991182321266</v>
      </c>
      <c r="R77" s="53"/>
      <c r="S77" s="53"/>
      <c r="T77" s="53"/>
      <c r="U77" s="53"/>
      <c r="V77" s="53"/>
    </row>
    <row r="78" spans="2:22" s="51" customFormat="1" x14ac:dyDescent="0.2">
      <c r="B78" s="66" t="s">
        <v>160</v>
      </c>
      <c r="C78" s="51" t="s">
        <v>161</v>
      </c>
      <c r="D78" s="56">
        <v>30330</v>
      </c>
      <c r="E78" s="56">
        <v>30326</v>
      </c>
      <c r="F78" s="56">
        <v>0</v>
      </c>
      <c r="G78" s="56">
        <v>6.12</v>
      </c>
      <c r="H78" s="56">
        <v>479.2</v>
      </c>
      <c r="I78" s="56">
        <f t="shared" si="13"/>
        <v>485.32</v>
      </c>
      <c r="J78" s="56">
        <f t="shared" si="14"/>
        <v>29840.68</v>
      </c>
      <c r="K78" s="57">
        <f t="shared" si="15"/>
        <v>0.98399657059948564</v>
      </c>
      <c r="L78" s="57">
        <f t="shared" si="16"/>
        <v>-1</v>
      </c>
      <c r="M78" s="57">
        <f t="shared" si="17"/>
        <v>-0.99919277187891575</v>
      </c>
      <c r="R78" s="53"/>
      <c r="S78" s="53"/>
      <c r="T78" s="53"/>
      <c r="U78" s="53"/>
      <c r="V78" s="53"/>
    </row>
    <row r="79" spans="2:22" s="51" customFormat="1" x14ac:dyDescent="0.2">
      <c r="B79" s="66" t="s">
        <v>162</v>
      </c>
      <c r="C79" s="51" t="s">
        <v>163</v>
      </c>
      <c r="D79" s="56">
        <v>2893214.63</v>
      </c>
      <c r="E79" s="56">
        <v>2810847.19</v>
      </c>
      <c r="F79" s="56">
        <v>310785.08999999997</v>
      </c>
      <c r="G79" s="56">
        <v>364673.94</v>
      </c>
      <c r="H79" s="56">
        <v>443939.36</v>
      </c>
      <c r="I79" s="56">
        <f t="shared" si="13"/>
        <v>808613.3</v>
      </c>
      <c r="J79" s="56">
        <f t="shared" si="14"/>
        <v>2002233.89</v>
      </c>
      <c r="K79" s="57">
        <f t="shared" si="15"/>
        <v>0.71232399154363135</v>
      </c>
      <c r="L79" s="57">
        <f t="shared" si="16"/>
        <v>-0.88943365861165868</v>
      </c>
      <c r="M79" s="57">
        <f t="shared" si="17"/>
        <v>-0.48104764812917489</v>
      </c>
      <c r="R79" s="53"/>
      <c r="S79" s="53"/>
      <c r="T79" s="53"/>
      <c r="U79" s="53"/>
      <c r="V79" s="53"/>
    </row>
    <row r="80" spans="2:22" s="51" customFormat="1" x14ac:dyDescent="0.2">
      <c r="B80" s="66" t="s">
        <v>164</v>
      </c>
      <c r="C80" s="51" t="s">
        <v>165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13"/>
        <v>0</v>
      </c>
      <c r="J80" s="56">
        <f t="shared" si="14"/>
        <v>0</v>
      </c>
      <c r="K80" s="57" t="str">
        <f t="shared" si="15"/>
        <v>NA</v>
      </c>
      <c r="L80" s="57" t="str">
        <f t="shared" si="16"/>
        <v>NA</v>
      </c>
      <c r="M80" s="57" t="str">
        <f t="shared" si="17"/>
        <v>NA</v>
      </c>
      <c r="R80" s="53"/>
      <c r="S80" s="53"/>
      <c r="T80" s="53"/>
      <c r="U80" s="53"/>
      <c r="V80" s="53"/>
    </row>
    <row r="81" spans="2:22" s="51" customFormat="1" x14ac:dyDescent="0.2">
      <c r="B81" s="66" t="s">
        <v>295</v>
      </c>
      <c r="C81" s="51" t="s">
        <v>296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13"/>
        <v>0</v>
      </c>
      <c r="J81" s="56">
        <f t="shared" si="14"/>
        <v>0</v>
      </c>
      <c r="K81" s="57" t="str">
        <f t="shared" si="15"/>
        <v>NA</v>
      </c>
      <c r="L81" s="57" t="str">
        <f t="shared" si="16"/>
        <v>NA</v>
      </c>
      <c r="M81" s="57" t="str">
        <f t="shared" si="17"/>
        <v>NA</v>
      </c>
      <c r="R81" s="53"/>
      <c r="S81" s="53"/>
      <c r="T81" s="53"/>
      <c r="U81" s="53"/>
      <c r="V81" s="53"/>
    </row>
    <row r="82" spans="2:22" s="51" customFormat="1" x14ac:dyDescent="0.2">
      <c r="B82" s="66" t="s">
        <v>166</v>
      </c>
      <c r="C82" s="51" t="s">
        <v>167</v>
      </c>
      <c r="D82" s="56">
        <v>885683.7</v>
      </c>
      <c r="E82" s="56">
        <v>911515.03999999992</v>
      </c>
      <c r="F82" s="56">
        <v>26505.82</v>
      </c>
      <c r="G82" s="56">
        <v>47362.829999999994</v>
      </c>
      <c r="H82" s="56">
        <v>2230.3000000000002</v>
      </c>
      <c r="I82" s="56">
        <f t="shared" si="13"/>
        <v>49593.13</v>
      </c>
      <c r="J82" s="56">
        <f t="shared" si="14"/>
        <v>861921.90999999992</v>
      </c>
      <c r="K82" s="57">
        <f t="shared" si="15"/>
        <v>0.94559263662835447</v>
      </c>
      <c r="L82" s="57">
        <f t="shared" si="16"/>
        <v>-0.97092113806482017</v>
      </c>
      <c r="M82" s="57">
        <f t="shared" si="17"/>
        <v>-0.7921577684554717</v>
      </c>
      <c r="R82" s="53"/>
      <c r="S82" s="53"/>
      <c r="T82" s="53"/>
      <c r="U82" s="53"/>
      <c r="V82" s="53"/>
    </row>
    <row r="83" spans="2:22" s="51" customFormat="1" x14ac:dyDescent="0.2">
      <c r="B83" s="66" t="s">
        <v>168</v>
      </c>
      <c r="C83" s="51" t="s">
        <v>169</v>
      </c>
      <c r="D83" s="56">
        <v>53731438.599999994</v>
      </c>
      <c r="E83" s="56">
        <v>53731438.599999994</v>
      </c>
      <c r="F83" s="56">
        <v>5171045.3099999996</v>
      </c>
      <c r="G83" s="56">
        <v>17537318.48</v>
      </c>
      <c r="H83" s="56">
        <v>0</v>
      </c>
      <c r="I83" s="56">
        <f t="shared" si="13"/>
        <v>17537318.48</v>
      </c>
      <c r="J83" s="56">
        <f t="shared" si="14"/>
        <v>36194120.11999999</v>
      </c>
      <c r="K83" s="57">
        <f t="shared" si="15"/>
        <v>0.67361159617267341</v>
      </c>
      <c r="L83" s="57">
        <f t="shared" si="16"/>
        <v>-0.90376127189715705</v>
      </c>
      <c r="M83" s="57">
        <f t="shared" si="17"/>
        <v>0.30555361530930625</v>
      </c>
      <c r="R83" s="53"/>
      <c r="S83" s="53"/>
      <c r="T83" s="53"/>
      <c r="U83" s="53"/>
      <c r="V83" s="53"/>
    </row>
    <row r="84" spans="2:22" s="51" customFormat="1" x14ac:dyDescent="0.2">
      <c r="B84" s="66" t="s">
        <v>170</v>
      </c>
      <c r="C84" s="51" t="s">
        <v>171</v>
      </c>
      <c r="D84" s="56">
        <v>0</v>
      </c>
      <c r="E84" s="56">
        <v>0</v>
      </c>
      <c r="F84" s="56">
        <v>0</v>
      </c>
      <c r="G84" s="56">
        <v>0</v>
      </c>
      <c r="H84" s="56">
        <v>0</v>
      </c>
      <c r="I84" s="56">
        <f t="shared" si="13"/>
        <v>0</v>
      </c>
      <c r="J84" s="56">
        <f t="shared" si="14"/>
        <v>0</v>
      </c>
      <c r="K84" s="57" t="str">
        <f t="shared" si="15"/>
        <v>NA</v>
      </c>
      <c r="L84" s="57" t="str">
        <f t="shared" si="16"/>
        <v>NA</v>
      </c>
      <c r="M84" s="57" t="str">
        <f t="shared" si="17"/>
        <v>NA</v>
      </c>
      <c r="R84" s="53"/>
      <c r="S84" s="53"/>
      <c r="T84" s="53"/>
      <c r="U84" s="53"/>
      <c r="V84" s="53"/>
    </row>
    <row r="85" spans="2:22" s="51" customFormat="1" x14ac:dyDescent="0.2">
      <c r="B85" s="66" t="s">
        <v>172</v>
      </c>
      <c r="C85" s="51" t="s">
        <v>173</v>
      </c>
      <c r="D85" s="56">
        <v>5970070.9499999993</v>
      </c>
      <c r="E85" s="56">
        <v>5697518.7399999993</v>
      </c>
      <c r="F85" s="56">
        <v>357394.89999999997</v>
      </c>
      <c r="G85" s="56">
        <v>868449.64000000013</v>
      </c>
      <c r="H85" s="56">
        <v>579661.80000000051</v>
      </c>
      <c r="I85" s="56">
        <f t="shared" si="13"/>
        <v>1448111.4400000006</v>
      </c>
      <c r="J85" s="56">
        <f t="shared" si="14"/>
        <v>4249407.2999999989</v>
      </c>
      <c r="K85" s="57">
        <f t="shared" si="15"/>
        <v>0.74583472102805215</v>
      </c>
      <c r="L85" s="57">
        <f t="shared" si="16"/>
        <v>-0.93727183423007043</v>
      </c>
      <c r="M85" s="57">
        <f t="shared" si="17"/>
        <v>-0.39029624674828167</v>
      </c>
      <c r="R85" s="53"/>
      <c r="S85" s="53"/>
      <c r="T85" s="53"/>
      <c r="U85" s="53"/>
      <c r="V85" s="53"/>
    </row>
    <row r="86" spans="2:22" s="51" customFormat="1" x14ac:dyDescent="0.2">
      <c r="B86" s="66" t="s">
        <v>557</v>
      </c>
      <c r="C86" s="51" t="s">
        <v>562</v>
      </c>
      <c r="D86" s="56">
        <v>0</v>
      </c>
      <c r="E86" s="56">
        <v>0</v>
      </c>
      <c r="F86" s="56">
        <v>0</v>
      </c>
      <c r="G86" s="56">
        <v>0</v>
      </c>
      <c r="H86" s="56">
        <v>0</v>
      </c>
      <c r="I86" s="56">
        <f t="shared" si="13"/>
        <v>0</v>
      </c>
      <c r="J86" s="56">
        <f t="shared" si="14"/>
        <v>0</v>
      </c>
      <c r="K86" s="57" t="str">
        <f t="shared" si="15"/>
        <v>NA</v>
      </c>
      <c r="L86" s="57" t="str">
        <f t="shared" si="16"/>
        <v>NA</v>
      </c>
      <c r="M86" s="57" t="str">
        <f t="shared" si="17"/>
        <v>NA</v>
      </c>
      <c r="R86" s="53"/>
      <c r="S86" s="53"/>
      <c r="T86" s="53"/>
      <c r="U86" s="53"/>
      <c r="V86" s="53"/>
    </row>
    <row r="87" spans="2:22" s="51" customFormat="1" x14ac:dyDescent="0.2">
      <c r="B87" s="66" t="s">
        <v>174</v>
      </c>
      <c r="C87" s="51" t="s">
        <v>175</v>
      </c>
      <c r="D87" s="56">
        <v>153150</v>
      </c>
      <c r="E87" s="56">
        <v>277586.24</v>
      </c>
      <c r="F87" s="56">
        <v>22629.599999999999</v>
      </c>
      <c r="G87" s="56">
        <v>28478.63</v>
      </c>
      <c r="H87" s="56">
        <v>19060.990000000005</v>
      </c>
      <c r="I87" s="56">
        <f t="shared" ref="I87:I128" si="18">SUM(G87:H87)</f>
        <v>47539.62000000001</v>
      </c>
      <c r="J87" s="56">
        <f t="shared" ref="J87:J128" si="19">E87-I87</f>
        <v>230046.62</v>
      </c>
      <c r="K87" s="57">
        <f t="shared" ref="K87:K128" si="20">IF(E87=0,"NA",J87/E87)</f>
        <v>0.82873927756649612</v>
      </c>
      <c r="L87" s="57">
        <f t="shared" ref="L87:L128" si="21">IF(E87=0,"NA",(  ( F87 - (E87/$L$6)) / (E87/$L$6)))</f>
        <v>-0.91847722711327473</v>
      </c>
      <c r="M87" s="57">
        <f t="shared" ref="M87:M128" si="22">IF(E87=0,"NA",(  ( G87 - ($M$6*(E87/12))) / ($M$6*(E87/12))))</f>
        <v>-0.58962475949816529</v>
      </c>
      <c r="R87" s="53"/>
      <c r="S87" s="53"/>
      <c r="T87" s="53"/>
      <c r="U87" s="53"/>
      <c r="V87" s="53"/>
    </row>
    <row r="88" spans="2:22" s="51" customFormat="1" x14ac:dyDescent="0.2">
      <c r="B88" s="66" t="s">
        <v>176</v>
      </c>
      <c r="C88" s="51" t="s">
        <v>177</v>
      </c>
      <c r="D88" s="56">
        <v>6411641.46</v>
      </c>
      <c r="E88" s="56">
        <v>6449724.46</v>
      </c>
      <c r="F88" s="56">
        <v>16475</v>
      </c>
      <c r="G88" s="56">
        <v>2477699.83</v>
      </c>
      <c r="H88" s="56">
        <v>28436.969999999998</v>
      </c>
      <c r="I88" s="56">
        <f t="shared" si="18"/>
        <v>2506136.8000000003</v>
      </c>
      <c r="J88" s="56">
        <f t="shared" si="19"/>
        <v>3943587.6599999997</v>
      </c>
      <c r="K88" s="57">
        <f t="shared" si="20"/>
        <v>0.61143505966144784</v>
      </c>
      <c r="L88" s="57">
        <f t="shared" si="21"/>
        <v>-0.99744562731289144</v>
      </c>
      <c r="M88" s="57">
        <f t="shared" si="22"/>
        <v>0.53662367771909447</v>
      </c>
      <c r="R88" s="53"/>
      <c r="S88" s="53"/>
      <c r="T88" s="53"/>
      <c r="U88" s="53"/>
      <c r="V88" s="53"/>
    </row>
    <row r="89" spans="2:22" s="51" customFormat="1" x14ac:dyDescent="0.2">
      <c r="B89" s="66" t="s">
        <v>178</v>
      </c>
      <c r="C89" s="51" t="s">
        <v>179</v>
      </c>
      <c r="D89" s="56">
        <v>2312322</v>
      </c>
      <c r="E89" s="56">
        <v>2528936.88</v>
      </c>
      <c r="F89" s="56">
        <v>87295.430000000008</v>
      </c>
      <c r="G89" s="56">
        <v>234043.16000000003</v>
      </c>
      <c r="H89" s="56">
        <v>603639.64000000013</v>
      </c>
      <c r="I89" s="56">
        <f t="shared" si="18"/>
        <v>837682.80000000016</v>
      </c>
      <c r="J89" s="56">
        <f t="shared" si="19"/>
        <v>1691254.0799999996</v>
      </c>
      <c r="K89" s="57">
        <f t="shared" si="20"/>
        <v>0.66876089054464649</v>
      </c>
      <c r="L89" s="57">
        <f t="shared" si="21"/>
        <v>-0.96548137255208988</v>
      </c>
      <c r="M89" s="57">
        <f t="shared" si="22"/>
        <v>-0.62981573506097144</v>
      </c>
      <c r="R89" s="53"/>
      <c r="S89" s="53"/>
      <c r="T89" s="53"/>
      <c r="U89" s="53"/>
      <c r="V89" s="53"/>
    </row>
    <row r="90" spans="2:22" s="51" customFormat="1" x14ac:dyDescent="0.2">
      <c r="B90" s="66" t="s">
        <v>558</v>
      </c>
      <c r="C90" s="51" t="s">
        <v>559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18"/>
        <v>0</v>
      </c>
      <c r="J90" s="56">
        <f t="shared" si="19"/>
        <v>0</v>
      </c>
      <c r="K90" s="57" t="str">
        <f t="shared" si="20"/>
        <v>NA</v>
      </c>
      <c r="L90" s="57" t="str">
        <f t="shared" si="21"/>
        <v>NA</v>
      </c>
      <c r="M90" s="57" t="str">
        <f t="shared" si="22"/>
        <v>NA</v>
      </c>
      <c r="R90" s="53"/>
      <c r="S90" s="53"/>
      <c r="T90" s="53"/>
      <c r="U90" s="53"/>
      <c r="V90" s="53"/>
    </row>
    <row r="91" spans="2:22" s="51" customFormat="1" x14ac:dyDescent="0.2">
      <c r="B91" s="66" t="s">
        <v>180</v>
      </c>
      <c r="C91" s="51" t="s">
        <v>181</v>
      </c>
      <c r="D91" s="56">
        <v>445095</v>
      </c>
      <c r="E91" s="56">
        <v>1004327.1</v>
      </c>
      <c r="F91" s="56">
        <v>118051.34000000001</v>
      </c>
      <c r="G91" s="56">
        <v>307364.06</v>
      </c>
      <c r="H91" s="56">
        <v>709279.00999999989</v>
      </c>
      <c r="I91" s="56">
        <f t="shared" si="18"/>
        <v>1016643.0699999998</v>
      </c>
      <c r="J91" s="56">
        <f t="shared" si="19"/>
        <v>-12315.969999999856</v>
      </c>
      <c r="K91" s="57">
        <f t="shared" si="20"/>
        <v>-1.2262907174365659E-2</v>
      </c>
      <c r="L91" s="57">
        <f t="shared" si="21"/>
        <v>-0.88245727910757366</v>
      </c>
      <c r="M91" s="57">
        <f t="shared" si="22"/>
        <v>0.22415918080872246</v>
      </c>
      <c r="R91" s="53"/>
      <c r="S91" s="53"/>
      <c r="T91" s="53"/>
      <c r="U91" s="53"/>
      <c r="V91" s="53"/>
    </row>
    <row r="92" spans="2:22" s="51" customFormat="1" x14ac:dyDescent="0.2">
      <c r="B92" s="66" t="s">
        <v>560</v>
      </c>
      <c r="C92" s="51" t="s">
        <v>561</v>
      </c>
      <c r="D92" s="56">
        <v>0</v>
      </c>
      <c r="E92" s="56">
        <v>0</v>
      </c>
      <c r="F92" s="56">
        <v>0</v>
      </c>
      <c r="G92" s="56">
        <v>0</v>
      </c>
      <c r="H92" s="56">
        <v>0</v>
      </c>
      <c r="I92" s="56">
        <f t="shared" si="18"/>
        <v>0</v>
      </c>
      <c r="J92" s="56">
        <f t="shared" si="19"/>
        <v>0</v>
      </c>
      <c r="K92" s="57" t="str">
        <f t="shared" si="20"/>
        <v>NA</v>
      </c>
      <c r="L92" s="57" t="str">
        <f t="shared" si="21"/>
        <v>NA</v>
      </c>
      <c r="M92" s="57" t="str">
        <f t="shared" si="22"/>
        <v>NA</v>
      </c>
      <c r="R92" s="53"/>
      <c r="S92" s="53"/>
      <c r="T92" s="53"/>
      <c r="U92" s="53"/>
      <c r="V92" s="53"/>
    </row>
    <row r="93" spans="2:22" s="51" customFormat="1" x14ac:dyDescent="0.2">
      <c r="B93" s="66" t="s">
        <v>182</v>
      </c>
      <c r="C93" s="51" t="s">
        <v>183</v>
      </c>
      <c r="D93" s="56">
        <v>640341.9</v>
      </c>
      <c r="E93" s="56">
        <v>7406402.2199999997</v>
      </c>
      <c r="F93" s="56">
        <v>68539.839999999997</v>
      </c>
      <c r="G93" s="56">
        <v>83209.91</v>
      </c>
      <c r="H93" s="56">
        <v>4099776.85</v>
      </c>
      <c r="I93" s="56">
        <f t="shared" si="18"/>
        <v>4182986.7600000002</v>
      </c>
      <c r="J93" s="56">
        <f t="shared" si="19"/>
        <v>3223415.4599999995</v>
      </c>
      <c r="K93" s="57">
        <f t="shared" si="20"/>
        <v>0.43522014660446023</v>
      </c>
      <c r="L93" s="57">
        <f t="shared" si="21"/>
        <v>-0.99074586581121438</v>
      </c>
      <c r="M93" s="57">
        <f t="shared" si="22"/>
        <v>-0.95506055030319437</v>
      </c>
      <c r="R93" s="53"/>
      <c r="S93" s="53"/>
      <c r="T93" s="53"/>
      <c r="U93" s="53"/>
      <c r="V93" s="53"/>
    </row>
    <row r="94" spans="2:22" s="51" customFormat="1" x14ac:dyDescent="0.2">
      <c r="B94" s="66" t="s">
        <v>184</v>
      </c>
      <c r="C94" s="51" t="s">
        <v>185</v>
      </c>
      <c r="D94" s="56">
        <v>14157244.5</v>
      </c>
      <c r="E94" s="56">
        <v>7138034.1799999997</v>
      </c>
      <c r="F94" s="56">
        <v>776</v>
      </c>
      <c r="G94" s="56">
        <v>776</v>
      </c>
      <c r="H94" s="56">
        <v>2414020.23</v>
      </c>
      <c r="I94" s="56">
        <f t="shared" si="18"/>
        <v>2414796.23</v>
      </c>
      <c r="J94" s="56">
        <f t="shared" si="19"/>
        <v>4723237.9499999993</v>
      </c>
      <c r="K94" s="57">
        <f t="shared" si="20"/>
        <v>0.66170010270250612</v>
      </c>
      <c r="L94" s="57">
        <f t="shared" si="21"/>
        <v>-0.99989128659510007</v>
      </c>
      <c r="M94" s="57">
        <f t="shared" si="22"/>
        <v>-0.99956514638040017</v>
      </c>
      <c r="R94" s="53"/>
      <c r="S94" s="53"/>
      <c r="T94" s="53"/>
      <c r="U94" s="53"/>
      <c r="V94" s="53"/>
    </row>
    <row r="95" spans="2:22" s="51" customFormat="1" x14ac:dyDescent="0.2">
      <c r="B95" s="66" t="s">
        <v>186</v>
      </c>
      <c r="C95" s="51" t="s">
        <v>187</v>
      </c>
      <c r="D95" s="56">
        <v>41850</v>
      </c>
      <c r="E95" s="56">
        <v>65711.570000000007</v>
      </c>
      <c r="F95" s="56">
        <v>3175.94</v>
      </c>
      <c r="G95" s="56">
        <v>5540.6399999999994</v>
      </c>
      <c r="H95" s="56">
        <v>12198.130000000001</v>
      </c>
      <c r="I95" s="56">
        <f t="shared" si="18"/>
        <v>17738.77</v>
      </c>
      <c r="J95" s="56">
        <f t="shared" si="19"/>
        <v>47972.800000000003</v>
      </c>
      <c r="K95" s="57">
        <f t="shared" si="20"/>
        <v>0.73005103971796748</v>
      </c>
      <c r="L95" s="57">
        <f t="shared" si="21"/>
        <v>-0.9516684809083088</v>
      </c>
      <c r="M95" s="57">
        <f t="shared" si="22"/>
        <v>-0.66272971411275072</v>
      </c>
      <c r="R95" s="53"/>
      <c r="S95" s="53"/>
      <c r="T95" s="53"/>
      <c r="U95" s="53"/>
      <c r="V95" s="53"/>
    </row>
    <row r="96" spans="2:22" s="51" customFormat="1" x14ac:dyDescent="0.2">
      <c r="B96" s="66" t="s">
        <v>188</v>
      </c>
      <c r="C96" s="51" t="s">
        <v>189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f t="shared" si="18"/>
        <v>0</v>
      </c>
      <c r="J96" s="56">
        <f t="shared" si="19"/>
        <v>0</v>
      </c>
      <c r="K96" s="57" t="str">
        <f t="shared" si="20"/>
        <v>NA</v>
      </c>
      <c r="L96" s="57" t="str">
        <f t="shared" si="21"/>
        <v>NA</v>
      </c>
      <c r="M96" s="57" t="str">
        <f t="shared" si="22"/>
        <v>NA</v>
      </c>
      <c r="R96" s="53"/>
      <c r="S96" s="53"/>
      <c r="T96" s="53"/>
      <c r="U96" s="53"/>
      <c r="V96" s="53"/>
    </row>
    <row r="97" spans="1:22" s="51" customFormat="1" x14ac:dyDescent="0.2">
      <c r="B97" s="66" t="s">
        <v>190</v>
      </c>
      <c r="C97" s="51" t="s">
        <v>191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f t="shared" si="18"/>
        <v>0</v>
      </c>
      <c r="J97" s="56">
        <f t="shared" si="19"/>
        <v>0</v>
      </c>
      <c r="K97" s="57" t="str">
        <f t="shared" si="20"/>
        <v>NA</v>
      </c>
      <c r="L97" s="57" t="str">
        <f t="shared" si="21"/>
        <v>NA</v>
      </c>
      <c r="M97" s="57" t="str">
        <f t="shared" si="22"/>
        <v>NA</v>
      </c>
      <c r="R97" s="53"/>
      <c r="S97" s="53"/>
      <c r="T97" s="53"/>
      <c r="U97" s="53"/>
      <c r="V97" s="53"/>
    </row>
    <row r="98" spans="1:22" s="51" customFormat="1" x14ac:dyDescent="0.2">
      <c r="B98" s="66" t="s">
        <v>192</v>
      </c>
      <c r="C98" s="51" t="s">
        <v>193</v>
      </c>
      <c r="D98" s="56">
        <v>1509120</v>
      </c>
      <c r="E98" s="56">
        <v>962620</v>
      </c>
      <c r="F98" s="56">
        <v>0</v>
      </c>
      <c r="G98" s="56">
        <v>0</v>
      </c>
      <c r="H98" s="56">
        <v>29997.609999999997</v>
      </c>
      <c r="I98" s="56">
        <f t="shared" si="18"/>
        <v>29997.609999999997</v>
      </c>
      <c r="J98" s="56">
        <f t="shared" si="19"/>
        <v>932622.39</v>
      </c>
      <c r="K98" s="57">
        <f t="shared" si="20"/>
        <v>0.96883753713822696</v>
      </c>
      <c r="L98" s="57">
        <f t="shared" si="21"/>
        <v>-1</v>
      </c>
      <c r="M98" s="57">
        <f t="shared" si="22"/>
        <v>-1</v>
      </c>
      <c r="R98" s="53"/>
      <c r="S98" s="53"/>
      <c r="T98" s="53"/>
      <c r="U98" s="53"/>
      <c r="V98" s="53"/>
    </row>
    <row r="99" spans="1:22" s="51" customFormat="1" x14ac:dyDescent="0.2">
      <c r="B99" s="66" t="s">
        <v>194</v>
      </c>
      <c r="C99" s="51" t="s">
        <v>195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18"/>
        <v>0</v>
      </c>
      <c r="J99" s="56">
        <f t="shared" si="19"/>
        <v>0</v>
      </c>
      <c r="K99" s="57" t="str">
        <f t="shared" si="20"/>
        <v>NA</v>
      </c>
      <c r="L99" s="57" t="str">
        <f t="shared" si="21"/>
        <v>NA</v>
      </c>
      <c r="M99" s="57" t="str">
        <f t="shared" si="22"/>
        <v>NA</v>
      </c>
      <c r="R99" s="53"/>
      <c r="S99" s="53"/>
      <c r="T99" s="53"/>
      <c r="U99" s="53"/>
      <c r="V99" s="53"/>
    </row>
    <row r="100" spans="1:22" s="51" customFormat="1" x14ac:dyDescent="0.2">
      <c r="B100" s="66" t="s">
        <v>196</v>
      </c>
      <c r="C100" s="51" t="s">
        <v>197</v>
      </c>
      <c r="D100" s="56">
        <v>844881.3</v>
      </c>
      <c r="E100" s="56">
        <v>917091.3</v>
      </c>
      <c r="F100" s="56">
        <v>168018.68</v>
      </c>
      <c r="G100" s="56">
        <v>333979.68</v>
      </c>
      <c r="H100" s="56">
        <v>119780.90000000001</v>
      </c>
      <c r="I100" s="56">
        <f t="shared" si="18"/>
        <v>453760.58</v>
      </c>
      <c r="J100" s="56">
        <f t="shared" si="19"/>
        <v>463330.72000000003</v>
      </c>
      <c r="K100" s="57">
        <f t="shared" si="20"/>
        <v>0.50521765935409046</v>
      </c>
      <c r="L100" s="57">
        <f t="shared" si="21"/>
        <v>-0.81679176326282898</v>
      </c>
      <c r="M100" s="57">
        <f t="shared" si="22"/>
        <v>0.45669108408290421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198</v>
      </c>
      <c r="C101" s="51" t="s">
        <v>199</v>
      </c>
      <c r="D101" s="56">
        <v>1778301</v>
      </c>
      <c r="E101" s="56">
        <v>1778301</v>
      </c>
      <c r="F101" s="56">
        <v>0</v>
      </c>
      <c r="G101" s="56">
        <v>0</v>
      </c>
      <c r="H101" s="56">
        <v>0</v>
      </c>
      <c r="I101" s="56">
        <f t="shared" si="18"/>
        <v>0</v>
      </c>
      <c r="J101" s="56">
        <f t="shared" si="19"/>
        <v>1778301</v>
      </c>
      <c r="K101" s="57">
        <f t="shared" si="20"/>
        <v>1</v>
      </c>
      <c r="L101" s="57">
        <f t="shared" si="21"/>
        <v>-1</v>
      </c>
      <c r="M101" s="57">
        <f t="shared" si="22"/>
        <v>-1</v>
      </c>
      <c r="R101" s="53"/>
      <c r="S101" s="53"/>
      <c r="T101" s="53"/>
      <c r="U101" s="53"/>
      <c r="V101" s="53"/>
    </row>
    <row r="102" spans="1:22" s="51" customFormat="1" x14ac:dyDescent="0.2">
      <c r="A102" s="63" t="s">
        <v>200</v>
      </c>
      <c r="B102" s="68"/>
      <c r="C102" s="63"/>
      <c r="D102" s="64">
        <v>823739509.8399992</v>
      </c>
      <c r="E102" s="64">
        <v>818592582.73999929</v>
      </c>
      <c r="F102" s="64">
        <v>78000020.890000015</v>
      </c>
      <c r="G102" s="64">
        <v>104174307.38999997</v>
      </c>
      <c r="H102" s="64">
        <v>10711338.020000001</v>
      </c>
      <c r="I102" s="64">
        <f t="shared" si="18"/>
        <v>114885645.40999997</v>
      </c>
      <c r="J102" s="64">
        <f t="shared" si="19"/>
        <v>703706937.32999933</v>
      </c>
      <c r="K102" s="65">
        <f t="shared" si="20"/>
        <v>0.85965467091644798</v>
      </c>
      <c r="L102" s="65">
        <f t="shared" si="21"/>
        <v>-0.90471447880834965</v>
      </c>
      <c r="M102" s="65">
        <f t="shared" si="22"/>
        <v>-0.49095894789905403</v>
      </c>
      <c r="R102" s="53"/>
      <c r="S102" s="53"/>
      <c r="T102" s="53"/>
      <c r="U102" s="53"/>
      <c r="V102" s="53"/>
    </row>
    <row r="103" spans="1:22" s="51" customFormat="1" x14ac:dyDescent="0.2">
      <c r="A103" s="51" t="s">
        <v>201</v>
      </c>
      <c r="B103" s="66" t="s">
        <v>91</v>
      </c>
      <c r="C103" s="51" t="s">
        <v>92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18"/>
        <v>0</v>
      </c>
      <c r="J103" s="56">
        <f t="shared" si="19"/>
        <v>0</v>
      </c>
      <c r="K103" s="57" t="str">
        <f t="shared" si="20"/>
        <v>NA</v>
      </c>
      <c r="L103" s="57" t="str">
        <f t="shared" si="21"/>
        <v>NA</v>
      </c>
      <c r="M103" s="57" t="str">
        <f t="shared" si="22"/>
        <v>NA</v>
      </c>
      <c r="R103" s="53"/>
      <c r="S103" s="53"/>
      <c r="T103" s="53"/>
      <c r="U103" s="53"/>
      <c r="V103" s="53"/>
    </row>
    <row r="104" spans="1:22" s="51" customFormat="1" x14ac:dyDescent="0.2">
      <c r="B104" s="66" t="s">
        <v>95</v>
      </c>
      <c r="C104" s="51" t="s">
        <v>94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18"/>
        <v>0</v>
      </c>
      <c r="J104" s="56">
        <f t="shared" si="19"/>
        <v>0</v>
      </c>
      <c r="K104" s="57" t="str">
        <f t="shared" si="20"/>
        <v>NA</v>
      </c>
      <c r="L104" s="57" t="str">
        <f t="shared" si="21"/>
        <v>NA</v>
      </c>
      <c r="M104" s="57" t="str">
        <f t="shared" si="22"/>
        <v>NA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98</v>
      </c>
      <c r="C105" s="51" t="s">
        <v>99</v>
      </c>
      <c r="D105" s="56">
        <v>0</v>
      </c>
      <c r="E105" s="56">
        <v>0</v>
      </c>
      <c r="F105" s="56">
        <v>0</v>
      </c>
      <c r="G105" s="56">
        <v>18615</v>
      </c>
      <c r="H105" s="56">
        <v>0</v>
      </c>
      <c r="I105" s="56">
        <f t="shared" si="18"/>
        <v>18615</v>
      </c>
      <c r="J105" s="56">
        <f t="shared" si="19"/>
        <v>-18615</v>
      </c>
      <c r="K105" s="57" t="str">
        <f t="shared" si="20"/>
        <v>NA</v>
      </c>
      <c r="L105" s="57" t="str">
        <f t="shared" si="21"/>
        <v>NA</v>
      </c>
      <c r="M105" s="57" t="str">
        <f t="shared" si="22"/>
        <v>NA</v>
      </c>
      <c r="R105" s="53"/>
      <c r="S105" s="53"/>
      <c r="T105" s="53"/>
      <c r="U105" s="53"/>
      <c r="V105" s="53"/>
    </row>
    <row r="106" spans="1:22" s="51" customFormat="1" x14ac:dyDescent="0.2">
      <c r="B106" s="66" t="s">
        <v>106</v>
      </c>
      <c r="C106" s="51" t="s">
        <v>107</v>
      </c>
      <c r="D106" s="56">
        <v>94592.639999999999</v>
      </c>
      <c r="E106" s="56">
        <v>94592.639999999999</v>
      </c>
      <c r="F106" s="56">
        <v>4050</v>
      </c>
      <c r="G106" s="56">
        <v>9685</v>
      </c>
      <c r="H106" s="56">
        <v>0</v>
      </c>
      <c r="I106" s="56">
        <f t="shared" si="18"/>
        <v>9685</v>
      </c>
      <c r="J106" s="56">
        <f t="shared" si="19"/>
        <v>84907.64</v>
      </c>
      <c r="K106" s="57">
        <f t="shared" si="20"/>
        <v>0.89761359869013069</v>
      </c>
      <c r="L106" s="57">
        <f t="shared" si="21"/>
        <v>-0.95718482960196483</v>
      </c>
      <c r="M106" s="57">
        <f t="shared" si="22"/>
        <v>-0.59045439476052264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108</v>
      </c>
      <c r="C107" s="51" t="s">
        <v>109</v>
      </c>
      <c r="D107" s="56">
        <v>2555776.4299999983</v>
      </c>
      <c r="E107" s="56">
        <v>2555776.4299999983</v>
      </c>
      <c r="F107" s="56">
        <v>194960.38</v>
      </c>
      <c r="G107" s="56">
        <v>585826.90999999992</v>
      </c>
      <c r="H107" s="56">
        <v>0</v>
      </c>
      <c r="I107" s="56">
        <f t="shared" si="18"/>
        <v>585826.90999999992</v>
      </c>
      <c r="J107" s="56">
        <f t="shared" si="19"/>
        <v>1969949.5199999984</v>
      </c>
      <c r="K107" s="57">
        <f t="shared" si="20"/>
        <v>0.77078319405269724</v>
      </c>
      <c r="L107" s="57">
        <f t="shared" si="21"/>
        <v>-0.92371774866082479</v>
      </c>
      <c r="M107" s="57">
        <f t="shared" si="22"/>
        <v>-8.3132776210788822E-2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110</v>
      </c>
      <c r="C108" s="51" t="s">
        <v>111</v>
      </c>
      <c r="D108" s="56">
        <v>34486.04</v>
      </c>
      <c r="E108" s="56">
        <v>34486.04</v>
      </c>
      <c r="F108" s="56">
        <v>0</v>
      </c>
      <c r="G108" s="56">
        <v>0</v>
      </c>
      <c r="H108" s="56">
        <v>0</v>
      </c>
      <c r="I108" s="56">
        <f t="shared" si="18"/>
        <v>0</v>
      </c>
      <c r="J108" s="56">
        <f t="shared" si="19"/>
        <v>34486.04</v>
      </c>
      <c r="K108" s="57">
        <f t="shared" si="20"/>
        <v>1</v>
      </c>
      <c r="L108" s="57">
        <f t="shared" si="21"/>
        <v>-1</v>
      </c>
      <c r="M108" s="57">
        <f t="shared" si="22"/>
        <v>-1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202</v>
      </c>
      <c r="C109" s="51" t="s">
        <v>203</v>
      </c>
      <c r="D109" s="56">
        <v>806211.37</v>
      </c>
      <c r="E109" s="56">
        <v>806211.37</v>
      </c>
      <c r="F109" s="56">
        <v>71242.89</v>
      </c>
      <c r="G109" s="56">
        <v>181865.54</v>
      </c>
      <c r="H109" s="56">
        <v>0</v>
      </c>
      <c r="I109" s="56">
        <f t="shared" si="18"/>
        <v>181865.54</v>
      </c>
      <c r="J109" s="56">
        <f t="shared" si="19"/>
        <v>624345.82999999996</v>
      </c>
      <c r="K109" s="57">
        <f t="shared" si="20"/>
        <v>0.77441952970720318</v>
      </c>
      <c r="L109" s="57">
        <f t="shared" si="21"/>
        <v>-0.91163249161321058</v>
      </c>
      <c r="M109" s="57">
        <f t="shared" si="22"/>
        <v>-9.7678118828812929E-2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204</v>
      </c>
      <c r="C110" s="51" t="s">
        <v>205</v>
      </c>
      <c r="D110" s="56">
        <v>6357733.390000008</v>
      </c>
      <c r="E110" s="56">
        <v>6357733.390000008</v>
      </c>
      <c r="F110" s="56">
        <v>460185.31000000006</v>
      </c>
      <c r="G110" s="56">
        <v>610603.49999999988</v>
      </c>
      <c r="H110" s="56">
        <v>0</v>
      </c>
      <c r="I110" s="56">
        <f t="shared" si="18"/>
        <v>610603.49999999988</v>
      </c>
      <c r="J110" s="56">
        <f t="shared" si="19"/>
        <v>5747129.890000008</v>
      </c>
      <c r="K110" s="57">
        <f t="shared" si="20"/>
        <v>0.90395893276046935</v>
      </c>
      <c r="L110" s="57">
        <f t="shared" si="21"/>
        <v>-0.92761802331569621</v>
      </c>
      <c r="M110" s="57">
        <f t="shared" si="22"/>
        <v>-0.61583573104187739</v>
      </c>
      <c r="R110" s="53"/>
      <c r="S110" s="53"/>
      <c r="T110" s="53"/>
      <c r="U110" s="53"/>
      <c r="V110" s="53"/>
    </row>
    <row r="111" spans="1:22" s="51" customFormat="1" x14ac:dyDescent="0.2">
      <c r="B111" s="66" t="s">
        <v>114</v>
      </c>
      <c r="C111" s="51" t="s">
        <v>115</v>
      </c>
      <c r="D111" s="56">
        <v>213172.88</v>
      </c>
      <c r="E111" s="56">
        <v>213172.88</v>
      </c>
      <c r="F111" s="56">
        <v>9986.85</v>
      </c>
      <c r="G111" s="56">
        <v>29816.34</v>
      </c>
      <c r="H111" s="56">
        <v>0</v>
      </c>
      <c r="I111" s="56">
        <f t="shared" si="18"/>
        <v>29816.34</v>
      </c>
      <c r="J111" s="56">
        <f t="shared" si="19"/>
        <v>183356.54</v>
      </c>
      <c r="K111" s="57">
        <f t="shared" si="20"/>
        <v>0.86013070705804606</v>
      </c>
      <c r="L111" s="57">
        <f t="shared" si="21"/>
        <v>-0.95315140462520376</v>
      </c>
      <c r="M111" s="57">
        <f t="shared" si="22"/>
        <v>-0.44052282823218414</v>
      </c>
      <c r="R111" s="53"/>
      <c r="S111" s="53"/>
      <c r="T111" s="53"/>
      <c r="U111" s="53"/>
      <c r="V111" s="53"/>
    </row>
    <row r="112" spans="1:22" s="51" customFormat="1" x14ac:dyDescent="0.2">
      <c r="B112" s="66" t="s">
        <v>206</v>
      </c>
      <c r="C112" s="51" t="s">
        <v>207</v>
      </c>
      <c r="D112" s="56">
        <v>942370.69</v>
      </c>
      <c r="E112" s="56">
        <v>942370.69</v>
      </c>
      <c r="F112" s="56">
        <v>74342.55</v>
      </c>
      <c r="G112" s="56">
        <v>77485.78</v>
      </c>
      <c r="H112" s="56">
        <v>0</v>
      </c>
      <c r="I112" s="56">
        <f t="shared" si="18"/>
        <v>77485.78</v>
      </c>
      <c r="J112" s="56">
        <f t="shared" si="19"/>
        <v>864884.90999999992</v>
      </c>
      <c r="K112" s="57">
        <f t="shared" si="20"/>
        <v>0.91777568973415335</v>
      </c>
      <c r="L112" s="57">
        <f t="shared" si="21"/>
        <v>-0.92111113939674838</v>
      </c>
      <c r="M112" s="57">
        <f t="shared" si="22"/>
        <v>-0.67110275893661331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116</v>
      </c>
      <c r="C113" s="51" t="s">
        <v>117</v>
      </c>
      <c r="D113" s="56">
        <v>9883534.5700000003</v>
      </c>
      <c r="E113" s="56">
        <v>9883534.5700000003</v>
      </c>
      <c r="F113" s="56">
        <v>841420.35</v>
      </c>
      <c r="G113" s="56">
        <v>879748.34</v>
      </c>
      <c r="H113" s="56">
        <v>0</v>
      </c>
      <c r="I113" s="56">
        <f t="shared" si="18"/>
        <v>879748.34</v>
      </c>
      <c r="J113" s="56">
        <f t="shared" si="19"/>
        <v>9003786.2300000004</v>
      </c>
      <c r="K113" s="57">
        <f t="shared" si="20"/>
        <v>0.91098848961682743</v>
      </c>
      <c r="L113" s="57">
        <f t="shared" si="21"/>
        <v>-0.91486645348982676</v>
      </c>
      <c r="M113" s="57">
        <f t="shared" si="22"/>
        <v>-0.64395395846730985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118</v>
      </c>
      <c r="C114" s="51" t="s">
        <v>119</v>
      </c>
      <c r="D114" s="56">
        <v>12364932.540000001</v>
      </c>
      <c r="E114" s="56">
        <v>12498338.540000001</v>
      </c>
      <c r="F114" s="56">
        <v>1864340.8099999998</v>
      </c>
      <c r="G114" s="56">
        <v>2299286.46</v>
      </c>
      <c r="H114" s="56">
        <v>0</v>
      </c>
      <c r="I114" s="56">
        <f t="shared" si="18"/>
        <v>2299286.46</v>
      </c>
      <c r="J114" s="56">
        <f t="shared" si="19"/>
        <v>10199052.080000002</v>
      </c>
      <c r="K114" s="57">
        <f t="shared" si="20"/>
        <v>0.81603263084598776</v>
      </c>
      <c r="L114" s="57">
        <f t="shared" si="21"/>
        <v>-0.85083290838751757</v>
      </c>
      <c r="M114" s="57">
        <f t="shared" si="22"/>
        <v>-0.2641305233839506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208</v>
      </c>
      <c r="C115" s="51" t="s">
        <v>209</v>
      </c>
      <c r="D115" s="56">
        <v>5785820.2100000028</v>
      </c>
      <c r="E115" s="56">
        <v>5785820.2100000028</v>
      </c>
      <c r="F115" s="56">
        <v>321612.27999999997</v>
      </c>
      <c r="G115" s="56">
        <v>350517.86</v>
      </c>
      <c r="H115" s="56">
        <v>0</v>
      </c>
      <c r="I115" s="56">
        <f t="shared" si="18"/>
        <v>350517.86</v>
      </c>
      <c r="J115" s="56">
        <f t="shared" si="19"/>
        <v>5435302.3500000024</v>
      </c>
      <c r="K115" s="57">
        <f t="shared" si="20"/>
        <v>0.93941777530622572</v>
      </c>
      <c r="L115" s="57">
        <f t="shared" si="21"/>
        <v>-0.94441371001398611</v>
      </c>
      <c r="M115" s="57">
        <f t="shared" si="22"/>
        <v>-0.75767110122490333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210</v>
      </c>
      <c r="C116" s="51" t="s">
        <v>211</v>
      </c>
      <c r="D116" s="56">
        <v>5091500.4900000039</v>
      </c>
      <c r="E116" s="56">
        <v>5091500.4900000039</v>
      </c>
      <c r="F116" s="56">
        <v>394785.38999999996</v>
      </c>
      <c r="G116" s="56">
        <v>526275.54</v>
      </c>
      <c r="H116" s="56">
        <v>0</v>
      </c>
      <c r="I116" s="56">
        <f t="shared" si="18"/>
        <v>526275.54</v>
      </c>
      <c r="J116" s="56">
        <f t="shared" si="19"/>
        <v>4565224.9500000039</v>
      </c>
      <c r="K116" s="57">
        <f t="shared" si="20"/>
        <v>0.89663645500307132</v>
      </c>
      <c r="L116" s="57">
        <f t="shared" si="21"/>
        <v>-0.92246187724514994</v>
      </c>
      <c r="M116" s="57">
        <f t="shared" si="22"/>
        <v>-0.58654582001228517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212</v>
      </c>
      <c r="C117" s="51" t="s">
        <v>213</v>
      </c>
      <c r="D117" s="56">
        <v>2182444.09</v>
      </c>
      <c r="E117" s="56">
        <v>2182444.09</v>
      </c>
      <c r="F117" s="56">
        <v>212463.25</v>
      </c>
      <c r="G117" s="56">
        <v>465872.71</v>
      </c>
      <c r="H117" s="56">
        <v>0</v>
      </c>
      <c r="I117" s="56">
        <f t="shared" si="18"/>
        <v>465872.71</v>
      </c>
      <c r="J117" s="56">
        <f t="shared" si="19"/>
        <v>1716571.38</v>
      </c>
      <c r="K117" s="57">
        <f t="shared" si="20"/>
        <v>0.78653624524236954</v>
      </c>
      <c r="L117" s="57">
        <f t="shared" si="21"/>
        <v>-0.90264893796202583</v>
      </c>
      <c r="M117" s="57">
        <f t="shared" si="22"/>
        <v>-0.14614498096947803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120</v>
      </c>
      <c r="C118" s="51" t="s">
        <v>121</v>
      </c>
      <c r="D118" s="56">
        <v>2076449.62</v>
      </c>
      <c r="E118" s="56">
        <v>2187627.6</v>
      </c>
      <c r="F118" s="56">
        <v>179241.62999999998</v>
      </c>
      <c r="G118" s="56">
        <v>436432.64999999997</v>
      </c>
      <c r="H118" s="56">
        <v>0</v>
      </c>
      <c r="I118" s="56">
        <f t="shared" si="18"/>
        <v>436432.64999999997</v>
      </c>
      <c r="J118" s="56">
        <f t="shared" si="19"/>
        <v>1751194.9500000002</v>
      </c>
      <c r="K118" s="57">
        <f t="shared" si="20"/>
        <v>0.80049956857373716</v>
      </c>
      <c r="L118" s="57">
        <f t="shared" si="21"/>
        <v>-0.91806574848479705</v>
      </c>
      <c r="M118" s="57">
        <f t="shared" si="22"/>
        <v>-0.20199827429494865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122</v>
      </c>
      <c r="C119" s="51" t="s">
        <v>123</v>
      </c>
      <c r="D119" s="56">
        <v>11591368.090000005</v>
      </c>
      <c r="E119" s="56">
        <v>12771475.490000004</v>
      </c>
      <c r="F119" s="56">
        <v>684918.94</v>
      </c>
      <c r="G119" s="56">
        <v>891731.82</v>
      </c>
      <c r="H119" s="56">
        <v>0</v>
      </c>
      <c r="I119" s="56">
        <f t="shared" si="18"/>
        <v>891731.82</v>
      </c>
      <c r="J119" s="56">
        <f t="shared" si="19"/>
        <v>11879743.670000004</v>
      </c>
      <c r="K119" s="57">
        <f t="shared" si="20"/>
        <v>0.93017785449314594</v>
      </c>
      <c r="L119" s="57">
        <f t="shared" si="21"/>
        <v>-0.94637119724057828</v>
      </c>
      <c r="M119" s="57">
        <f t="shared" si="22"/>
        <v>-0.72071141797258398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124</v>
      </c>
      <c r="C120" s="51" t="s">
        <v>125</v>
      </c>
      <c r="D120" s="56">
        <v>1738627.69</v>
      </c>
      <c r="E120" s="56">
        <v>1738627.69</v>
      </c>
      <c r="F120" s="56">
        <v>12319.84</v>
      </c>
      <c r="G120" s="56">
        <v>36628.89</v>
      </c>
      <c r="H120" s="56">
        <v>0</v>
      </c>
      <c r="I120" s="56">
        <f t="shared" si="18"/>
        <v>36628.89</v>
      </c>
      <c r="J120" s="56">
        <f t="shared" si="19"/>
        <v>1701998.8</v>
      </c>
      <c r="K120" s="57">
        <f t="shared" si="20"/>
        <v>0.97893229803558468</v>
      </c>
      <c r="L120" s="57">
        <f t="shared" si="21"/>
        <v>-0.9929140436041255</v>
      </c>
      <c r="M120" s="57">
        <f t="shared" si="22"/>
        <v>-0.91572919214233839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126</v>
      </c>
      <c r="C121" s="51" t="s">
        <v>127</v>
      </c>
      <c r="D121" s="56">
        <v>45000</v>
      </c>
      <c r="E121" s="56">
        <v>45000</v>
      </c>
      <c r="F121" s="56">
        <v>0</v>
      </c>
      <c r="G121" s="56">
        <v>0</v>
      </c>
      <c r="H121" s="56">
        <v>0</v>
      </c>
      <c r="I121" s="56">
        <f t="shared" si="18"/>
        <v>0</v>
      </c>
      <c r="J121" s="56">
        <f t="shared" si="19"/>
        <v>45000</v>
      </c>
      <c r="K121" s="57">
        <f t="shared" si="20"/>
        <v>1</v>
      </c>
      <c r="L121" s="57">
        <f t="shared" si="21"/>
        <v>-1</v>
      </c>
      <c r="M121" s="57">
        <f t="shared" si="22"/>
        <v>-1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130</v>
      </c>
      <c r="C122" s="51" t="s">
        <v>131</v>
      </c>
      <c r="D122" s="56">
        <v>10966590</v>
      </c>
      <c r="E122" s="56">
        <v>11067313</v>
      </c>
      <c r="F122" s="56">
        <v>841078.77</v>
      </c>
      <c r="G122" s="56">
        <v>1147738.77</v>
      </c>
      <c r="H122" s="56">
        <v>0</v>
      </c>
      <c r="I122" s="56">
        <f t="shared" si="18"/>
        <v>1147738.77</v>
      </c>
      <c r="J122" s="56">
        <f t="shared" si="19"/>
        <v>9919574.2300000004</v>
      </c>
      <c r="K122" s="57">
        <f t="shared" si="20"/>
        <v>0.89629472212451211</v>
      </c>
      <c r="L122" s="57">
        <f t="shared" si="21"/>
        <v>-0.92400334480465141</v>
      </c>
      <c r="M122" s="57">
        <f t="shared" si="22"/>
        <v>-0.58517888849804822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563</v>
      </c>
      <c r="C123" s="51" t="s">
        <v>564</v>
      </c>
      <c r="D123" s="56">
        <v>0</v>
      </c>
      <c r="E123" s="56">
        <v>0</v>
      </c>
      <c r="F123" s="56">
        <v>0</v>
      </c>
      <c r="G123" s="56">
        <v>0</v>
      </c>
      <c r="H123" s="56">
        <v>0</v>
      </c>
      <c r="I123" s="56">
        <f t="shared" si="18"/>
        <v>0</v>
      </c>
      <c r="J123" s="56">
        <f t="shared" si="19"/>
        <v>0</v>
      </c>
      <c r="K123" s="57" t="str">
        <f t="shared" si="20"/>
        <v>NA</v>
      </c>
      <c r="L123" s="57" t="str">
        <f t="shared" si="21"/>
        <v>NA</v>
      </c>
      <c r="M123" s="57" t="str">
        <f t="shared" si="22"/>
        <v>NA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132</v>
      </c>
      <c r="C124" s="51" t="s">
        <v>133</v>
      </c>
      <c r="D124" s="56">
        <v>12162586.579999993</v>
      </c>
      <c r="E124" s="56">
        <v>12204406.579999993</v>
      </c>
      <c r="F124" s="56">
        <v>831166.24000000046</v>
      </c>
      <c r="G124" s="56">
        <v>1223259.5300000019</v>
      </c>
      <c r="H124" s="56">
        <v>0</v>
      </c>
      <c r="I124" s="56">
        <f t="shared" si="18"/>
        <v>1223259.5300000019</v>
      </c>
      <c r="J124" s="56">
        <f t="shared" si="19"/>
        <v>10981147.049999991</v>
      </c>
      <c r="K124" s="57">
        <f t="shared" si="20"/>
        <v>0.89976902834385886</v>
      </c>
      <c r="L124" s="57">
        <f t="shared" si="21"/>
        <v>-0.9318962184231</v>
      </c>
      <c r="M124" s="57">
        <f t="shared" si="22"/>
        <v>-0.59907611337543543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134</v>
      </c>
      <c r="C125" s="51" t="s">
        <v>135</v>
      </c>
      <c r="D125" s="56">
        <v>5000</v>
      </c>
      <c r="E125" s="56">
        <v>5000</v>
      </c>
      <c r="F125" s="56">
        <v>0</v>
      </c>
      <c r="G125" s="56">
        <v>0</v>
      </c>
      <c r="H125" s="56">
        <v>0</v>
      </c>
      <c r="I125" s="56">
        <f t="shared" si="18"/>
        <v>0</v>
      </c>
      <c r="J125" s="56">
        <f t="shared" si="19"/>
        <v>5000</v>
      </c>
      <c r="K125" s="57">
        <f t="shared" si="20"/>
        <v>1</v>
      </c>
      <c r="L125" s="57">
        <f t="shared" si="21"/>
        <v>-1</v>
      </c>
      <c r="M125" s="57">
        <f t="shared" si="22"/>
        <v>-1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144</v>
      </c>
      <c r="C126" s="51" t="s">
        <v>145</v>
      </c>
      <c r="D126" s="56">
        <v>1636041.8100000008</v>
      </c>
      <c r="E126" s="56">
        <v>1636098.8100000008</v>
      </c>
      <c r="F126" s="56">
        <v>169484.53000000006</v>
      </c>
      <c r="G126" s="56">
        <v>248575.18000000002</v>
      </c>
      <c r="H126" s="56">
        <v>0</v>
      </c>
      <c r="I126" s="56">
        <f t="shared" si="18"/>
        <v>248575.18000000002</v>
      </c>
      <c r="J126" s="56">
        <f t="shared" si="19"/>
        <v>1387523.6300000008</v>
      </c>
      <c r="K126" s="57">
        <f t="shared" si="20"/>
        <v>0.84806835719170293</v>
      </c>
      <c r="L126" s="57">
        <f t="shared" si="21"/>
        <v>-0.89640935561831991</v>
      </c>
      <c r="M126" s="57">
        <f t="shared" si="22"/>
        <v>-0.3922734287668117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146</v>
      </c>
      <c r="C127" s="51" t="s">
        <v>147</v>
      </c>
      <c r="D127" s="56">
        <v>4710268.5</v>
      </c>
      <c r="E127" s="56">
        <v>4723008.5</v>
      </c>
      <c r="F127" s="56">
        <v>97754.969999999987</v>
      </c>
      <c r="G127" s="56">
        <v>246967.66</v>
      </c>
      <c r="H127" s="56">
        <v>1204254.6599999999</v>
      </c>
      <c r="I127" s="56">
        <f t="shared" si="18"/>
        <v>1451222.3199999998</v>
      </c>
      <c r="J127" s="56">
        <f t="shared" si="19"/>
        <v>3271786.18</v>
      </c>
      <c r="K127" s="57">
        <f t="shared" si="20"/>
        <v>0.69273349391600714</v>
      </c>
      <c r="L127" s="57">
        <f t="shared" si="21"/>
        <v>-0.97930239380259432</v>
      </c>
      <c r="M127" s="57">
        <f t="shared" si="22"/>
        <v>-0.79083869105888749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214</v>
      </c>
      <c r="C128" s="51" t="s">
        <v>215</v>
      </c>
      <c r="D128" s="56">
        <v>0</v>
      </c>
      <c r="E128" s="56">
        <v>120000</v>
      </c>
      <c r="F128" s="56">
        <v>0</v>
      </c>
      <c r="G128" s="56">
        <v>0</v>
      </c>
      <c r="H128" s="56">
        <v>0</v>
      </c>
      <c r="I128" s="56">
        <f t="shared" si="18"/>
        <v>0</v>
      </c>
      <c r="J128" s="56">
        <f t="shared" si="19"/>
        <v>120000</v>
      </c>
      <c r="K128" s="57">
        <f t="shared" si="20"/>
        <v>1</v>
      </c>
      <c r="L128" s="57">
        <f t="shared" si="21"/>
        <v>-1</v>
      </c>
      <c r="M128" s="57">
        <f t="shared" si="22"/>
        <v>-1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216</v>
      </c>
      <c r="C129" s="51" t="s">
        <v>217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f t="shared" ref="I129:I514" si="23">SUM(G129:H129)</f>
        <v>0</v>
      </c>
      <c r="J129" s="56">
        <f t="shared" ref="J129:J514" si="24">E129-I129</f>
        <v>0</v>
      </c>
      <c r="K129" s="57" t="str">
        <f t="shared" ref="K129:K514" si="25">IF(E129=0,"NA",J129/E129)</f>
        <v>NA</v>
      </c>
      <c r="L129" s="57" t="str">
        <f t="shared" ref="L129:L514" si="26">IF(E129=0,"NA",(  ( F129 - (E129/$L$6)) / (E129/$L$6)))</f>
        <v>NA</v>
      </c>
      <c r="M129" s="57" t="str">
        <f t="shared" ref="M129:M514" si="27">IF(E129=0,"NA",(  ( G129 - ($M$6*(E129/12))) / ($M$6*(E129/12))))</f>
        <v>NA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218</v>
      </c>
      <c r="C130" s="51" t="s">
        <v>219</v>
      </c>
      <c r="D130" s="56">
        <v>168300</v>
      </c>
      <c r="E130" s="56">
        <v>168300</v>
      </c>
      <c r="F130" s="56">
        <v>0</v>
      </c>
      <c r="G130" s="56">
        <v>15000</v>
      </c>
      <c r="H130" s="56">
        <v>0</v>
      </c>
      <c r="I130" s="56">
        <f t="shared" si="23"/>
        <v>15000</v>
      </c>
      <c r="J130" s="56">
        <f t="shared" si="24"/>
        <v>153300</v>
      </c>
      <c r="K130" s="57">
        <f t="shared" si="25"/>
        <v>0.910873440285205</v>
      </c>
      <c r="L130" s="57">
        <f t="shared" si="26"/>
        <v>-1</v>
      </c>
      <c r="M130" s="57">
        <f t="shared" si="27"/>
        <v>-0.64349376114082002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220</v>
      </c>
      <c r="C131" s="51" t="s">
        <v>221</v>
      </c>
      <c r="D131" s="56">
        <v>0</v>
      </c>
      <c r="E131" s="56">
        <v>0</v>
      </c>
      <c r="F131" s="56">
        <v>0</v>
      </c>
      <c r="G131" s="56">
        <v>0</v>
      </c>
      <c r="H131" s="56">
        <v>0</v>
      </c>
      <c r="I131" s="56">
        <f t="shared" si="23"/>
        <v>0</v>
      </c>
      <c r="J131" s="56">
        <f t="shared" si="24"/>
        <v>0</v>
      </c>
      <c r="K131" s="57" t="str">
        <f t="shared" si="25"/>
        <v>NA</v>
      </c>
      <c r="L131" s="57" t="str">
        <f t="shared" si="26"/>
        <v>NA</v>
      </c>
      <c r="M131" s="57" t="str">
        <f t="shared" si="27"/>
        <v>NA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156</v>
      </c>
      <c r="C132" s="51" t="s">
        <v>157</v>
      </c>
      <c r="D132" s="56">
        <v>280800</v>
      </c>
      <c r="E132" s="56">
        <v>280800</v>
      </c>
      <c r="F132" s="56">
        <v>0</v>
      </c>
      <c r="G132" s="56">
        <v>0</v>
      </c>
      <c r="H132" s="56">
        <v>0</v>
      </c>
      <c r="I132" s="56">
        <f t="shared" si="23"/>
        <v>0</v>
      </c>
      <c r="J132" s="56">
        <f t="shared" si="24"/>
        <v>280800</v>
      </c>
      <c r="K132" s="57">
        <f t="shared" si="25"/>
        <v>1</v>
      </c>
      <c r="L132" s="57">
        <f t="shared" si="26"/>
        <v>-1</v>
      </c>
      <c r="M132" s="57">
        <f t="shared" si="27"/>
        <v>-1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158</v>
      </c>
      <c r="C133" s="51" t="s">
        <v>159</v>
      </c>
      <c r="D133" s="56">
        <v>4050</v>
      </c>
      <c r="E133" s="56">
        <v>4050</v>
      </c>
      <c r="F133" s="56">
        <v>0</v>
      </c>
      <c r="G133" s="56">
        <v>0</v>
      </c>
      <c r="H133" s="56">
        <v>21875.9</v>
      </c>
      <c r="I133" s="56">
        <f t="shared" si="23"/>
        <v>21875.9</v>
      </c>
      <c r="J133" s="56">
        <f t="shared" si="24"/>
        <v>-17825.900000000001</v>
      </c>
      <c r="K133" s="57">
        <f t="shared" si="25"/>
        <v>-4.4014567901234569</v>
      </c>
      <c r="L133" s="57">
        <f t="shared" si="26"/>
        <v>-1</v>
      </c>
      <c r="M133" s="57">
        <f t="shared" si="27"/>
        <v>-1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222</v>
      </c>
      <c r="C134" s="51" t="s">
        <v>223</v>
      </c>
      <c r="D134" s="56">
        <v>4500</v>
      </c>
      <c r="E134" s="56">
        <v>4500</v>
      </c>
      <c r="F134" s="56">
        <v>0</v>
      </c>
      <c r="G134" s="56">
        <v>9004.5400000000009</v>
      </c>
      <c r="H134" s="56">
        <v>600</v>
      </c>
      <c r="I134" s="56">
        <f t="shared" si="23"/>
        <v>9604.5400000000009</v>
      </c>
      <c r="J134" s="56">
        <f t="shared" si="24"/>
        <v>-5104.5400000000009</v>
      </c>
      <c r="K134" s="57">
        <f t="shared" si="25"/>
        <v>-1.1343422222222224</v>
      </c>
      <c r="L134" s="57">
        <f t="shared" si="26"/>
        <v>-1</v>
      </c>
      <c r="M134" s="57">
        <f t="shared" si="27"/>
        <v>7.0040355555555562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224</v>
      </c>
      <c r="C135" s="51" t="s">
        <v>225</v>
      </c>
      <c r="D135" s="56">
        <v>0</v>
      </c>
      <c r="E135" s="56">
        <v>0</v>
      </c>
      <c r="F135" s="56">
        <v>0</v>
      </c>
      <c r="G135" s="56">
        <v>0</v>
      </c>
      <c r="H135" s="56">
        <v>0</v>
      </c>
      <c r="I135" s="56">
        <f t="shared" si="23"/>
        <v>0</v>
      </c>
      <c r="J135" s="56">
        <f t="shared" si="24"/>
        <v>0</v>
      </c>
      <c r="K135" s="57" t="str">
        <f t="shared" si="25"/>
        <v>NA</v>
      </c>
      <c r="L135" s="57" t="str">
        <f t="shared" si="26"/>
        <v>NA</v>
      </c>
      <c r="M135" s="57" t="str">
        <f t="shared" si="27"/>
        <v>NA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160</v>
      </c>
      <c r="C136" s="51" t="s">
        <v>161</v>
      </c>
      <c r="D136" s="56">
        <v>3975</v>
      </c>
      <c r="E136" s="56">
        <v>3975</v>
      </c>
      <c r="F136" s="56">
        <v>0</v>
      </c>
      <c r="G136" s="56">
        <v>0</v>
      </c>
      <c r="H136" s="56">
        <v>253.52</v>
      </c>
      <c r="I136" s="56">
        <f t="shared" si="23"/>
        <v>253.52</v>
      </c>
      <c r="J136" s="56">
        <f t="shared" si="24"/>
        <v>3721.48</v>
      </c>
      <c r="K136" s="57">
        <f t="shared" si="25"/>
        <v>0.93622138364779872</v>
      </c>
      <c r="L136" s="57">
        <f t="shared" si="26"/>
        <v>-1</v>
      </c>
      <c r="M136" s="57">
        <f t="shared" si="27"/>
        <v>-1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162</v>
      </c>
      <c r="C137" s="51" t="s">
        <v>163</v>
      </c>
      <c r="D137" s="56">
        <v>5900</v>
      </c>
      <c r="E137" s="56">
        <v>6099</v>
      </c>
      <c r="F137" s="56">
        <v>0</v>
      </c>
      <c r="G137" s="56">
        <v>199</v>
      </c>
      <c r="H137" s="56">
        <v>0</v>
      </c>
      <c r="I137" s="56">
        <f t="shared" si="23"/>
        <v>199</v>
      </c>
      <c r="J137" s="56">
        <f t="shared" si="24"/>
        <v>5900</v>
      </c>
      <c r="K137" s="57">
        <f t="shared" si="25"/>
        <v>0.9673717002787342</v>
      </c>
      <c r="L137" s="57">
        <f t="shared" si="26"/>
        <v>-1</v>
      </c>
      <c r="M137" s="57">
        <f t="shared" si="27"/>
        <v>-0.86948680111493692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166</v>
      </c>
      <c r="C138" s="51" t="s">
        <v>167</v>
      </c>
      <c r="D138" s="56">
        <v>69750</v>
      </c>
      <c r="E138" s="56">
        <v>72750</v>
      </c>
      <c r="F138" s="56">
        <v>2148.0700000000002</v>
      </c>
      <c r="G138" s="56">
        <v>3461.37</v>
      </c>
      <c r="H138" s="56">
        <v>0</v>
      </c>
      <c r="I138" s="56">
        <f t="shared" si="23"/>
        <v>3461.37</v>
      </c>
      <c r="J138" s="56">
        <f t="shared" si="24"/>
        <v>69288.63</v>
      </c>
      <c r="K138" s="57">
        <f t="shared" si="25"/>
        <v>0.95242103092783514</v>
      </c>
      <c r="L138" s="57">
        <f t="shared" si="26"/>
        <v>-0.97047326460481087</v>
      </c>
      <c r="M138" s="57">
        <f t="shared" si="27"/>
        <v>-0.80968412371134024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170</v>
      </c>
      <c r="C139" s="51" t="s">
        <v>171</v>
      </c>
      <c r="D139" s="56">
        <v>3582.25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23"/>
        <v>0</v>
      </c>
      <c r="J139" s="56">
        <f t="shared" si="24"/>
        <v>0</v>
      </c>
      <c r="K139" s="57" t="str">
        <f t="shared" si="25"/>
        <v>NA</v>
      </c>
      <c r="L139" s="57" t="str">
        <f t="shared" si="26"/>
        <v>NA</v>
      </c>
      <c r="M139" s="57" t="str">
        <f t="shared" si="27"/>
        <v>NA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172</v>
      </c>
      <c r="C140" s="51" t="s">
        <v>173</v>
      </c>
      <c r="D140" s="56">
        <v>608769.69000000006</v>
      </c>
      <c r="E140" s="56">
        <v>621023.69000000006</v>
      </c>
      <c r="F140" s="56">
        <v>2703.89</v>
      </c>
      <c r="G140" s="56">
        <v>6450.8200000000006</v>
      </c>
      <c r="H140" s="56">
        <v>10949.470000000001</v>
      </c>
      <c r="I140" s="56">
        <f t="shared" si="23"/>
        <v>17400.29</v>
      </c>
      <c r="J140" s="56">
        <f t="shared" si="24"/>
        <v>603623.4</v>
      </c>
      <c r="K140" s="57">
        <f t="shared" si="25"/>
        <v>0.97198127820212454</v>
      </c>
      <c r="L140" s="57">
        <f t="shared" si="26"/>
        <v>-0.99564607591700727</v>
      </c>
      <c r="M140" s="57">
        <f t="shared" si="27"/>
        <v>-0.95845040951658378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174</v>
      </c>
      <c r="C141" s="51" t="s">
        <v>175</v>
      </c>
      <c r="D141" s="56">
        <v>12059</v>
      </c>
      <c r="E141" s="56">
        <v>37059</v>
      </c>
      <c r="F141" s="56">
        <v>161.47</v>
      </c>
      <c r="G141" s="56">
        <v>161.47</v>
      </c>
      <c r="H141" s="56">
        <v>24897.5</v>
      </c>
      <c r="I141" s="56">
        <f t="shared" si="23"/>
        <v>25058.97</v>
      </c>
      <c r="J141" s="56">
        <f t="shared" si="24"/>
        <v>12000.029999999999</v>
      </c>
      <c r="K141" s="57">
        <f t="shared" si="25"/>
        <v>0.32380879138670765</v>
      </c>
      <c r="L141" s="57">
        <f t="shared" si="26"/>
        <v>-0.99564289376399795</v>
      </c>
      <c r="M141" s="57">
        <f t="shared" si="27"/>
        <v>-0.98257157505599191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176</v>
      </c>
      <c r="C142" s="51" t="s">
        <v>177</v>
      </c>
      <c r="D142" s="56">
        <v>69999</v>
      </c>
      <c r="E142" s="56">
        <v>64999</v>
      </c>
      <c r="F142" s="56">
        <v>0</v>
      </c>
      <c r="G142" s="56">
        <v>0</v>
      </c>
      <c r="H142" s="56">
        <v>2499</v>
      </c>
      <c r="I142" s="56">
        <f t="shared" si="23"/>
        <v>2499</v>
      </c>
      <c r="J142" s="56">
        <f t="shared" si="24"/>
        <v>62500</v>
      </c>
      <c r="K142" s="57">
        <f t="shared" si="25"/>
        <v>0.96155325466545638</v>
      </c>
      <c r="L142" s="57">
        <f t="shared" si="26"/>
        <v>-1</v>
      </c>
      <c r="M142" s="57">
        <f t="shared" si="27"/>
        <v>-1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178</v>
      </c>
      <c r="C143" s="51" t="s">
        <v>179</v>
      </c>
      <c r="D143" s="56">
        <v>3774.95</v>
      </c>
      <c r="E143" s="56">
        <v>3774.95</v>
      </c>
      <c r="F143" s="56">
        <v>376.42</v>
      </c>
      <c r="G143" s="56">
        <v>376.42</v>
      </c>
      <c r="H143" s="56">
        <v>2661.99</v>
      </c>
      <c r="I143" s="56">
        <f t="shared" si="23"/>
        <v>3038.41</v>
      </c>
      <c r="J143" s="56">
        <f t="shared" si="24"/>
        <v>736.54</v>
      </c>
      <c r="K143" s="57">
        <f t="shared" si="25"/>
        <v>0.19511251804659666</v>
      </c>
      <c r="L143" s="57">
        <f t="shared" si="26"/>
        <v>-0.90028477198373491</v>
      </c>
      <c r="M143" s="57">
        <f t="shared" si="27"/>
        <v>-0.60113908793493942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180</v>
      </c>
      <c r="C144" s="51" t="s">
        <v>181</v>
      </c>
      <c r="D144" s="56">
        <v>53582.400000000001</v>
      </c>
      <c r="E144" s="56">
        <v>59582.400000000001</v>
      </c>
      <c r="F144" s="56">
        <v>2537.75</v>
      </c>
      <c r="G144" s="56">
        <v>8533.75</v>
      </c>
      <c r="H144" s="56">
        <v>5270</v>
      </c>
      <c r="I144" s="56">
        <f t="shared" si="23"/>
        <v>13803.75</v>
      </c>
      <c r="J144" s="56">
        <f t="shared" si="24"/>
        <v>45778.65</v>
      </c>
      <c r="K144" s="57">
        <f t="shared" si="25"/>
        <v>0.76832504229436882</v>
      </c>
      <c r="L144" s="57">
        <f t="shared" si="26"/>
        <v>-0.95740772442869038</v>
      </c>
      <c r="M144" s="57">
        <f t="shared" si="27"/>
        <v>-0.42709592094309723</v>
      </c>
      <c r="R144" s="53"/>
      <c r="S144" s="53"/>
      <c r="T144" s="53"/>
      <c r="U144" s="53"/>
      <c r="V144" s="53"/>
    </row>
    <row r="145" spans="1:22" s="51" customFormat="1" x14ac:dyDescent="0.2">
      <c r="B145" s="66" t="s">
        <v>182</v>
      </c>
      <c r="C145" s="51" t="s">
        <v>183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f t="shared" si="23"/>
        <v>0</v>
      </c>
      <c r="J145" s="56">
        <f t="shared" si="24"/>
        <v>0</v>
      </c>
      <c r="K145" s="57" t="str">
        <f t="shared" si="25"/>
        <v>NA</v>
      </c>
      <c r="L145" s="57" t="str">
        <f t="shared" si="26"/>
        <v>NA</v>
      </c>
      <c r="M145" s="57" t="str">
        <f t="shared" si="27"/>
        <v>NA</v>
      </c>
      <c r="R145" s="53"/>
      <c r="S145" s="53"/>
      <c r="T145" s="53"/>
      <c r="U145" s="53"/>
      <c r="V145" s="53"/>
    </row>
    <row r="146" spans="1:22" s="51" customFormat="1" x14ac:dyDescent="0.2">
      <c r="B146" s="66" t="s">
        <v>186</v>
      </c>
      <c r="C146" s="51" t="s">
        <v>187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23"/>
        <v>0</v>
      </c>
      <c r="J146" s="56">
        <f t="shared" si="24"/>
        <v>0</v>
      </c>
      <c r="K146" s="57" t="str">
        <f t="shared" si="25"/>
        <v>NA</v>
      </c>
      <c r="L146" s="57" t="str">
        <f t="shared" si="26"/>
        <v>NA</v>
      </c>
      <c r="M146" s="57" t="str">
        <f t="shared" si="27"/>
        <v>NA</v>
      </c>
      <c r="R146" s="53"/>
      <c r="S146" s="53"/>
      <c r="T146" s="53"/>
      <c r="U146" s="53"/>
      <c r="V146" s="53"/>
    </row>
    <row r="147" spans="1:22" s="51" customFormat="1" x14ac:dyDescent="0.2">
      <c r="B147" s="66" t="s">
        <v>192</v>
      </c>
      <c r="C147" s="51" t="s">
        <v>193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23"/>
        <v>0</v>
      </c>
      <c r="J147" s="56">
        <f t="shared" si="24"/>
        <v>0</v>
      </c>
      <c r="K147" s="57" t="str">
        <f t="shared" si="25"/>
        <v>NA</v>
      </c>
      <c r="L147" s="57" t="str">
        <f t="shared" si="26"/>
        <v>NA</v>
      </c>
      <c r="M147" s="57" t="str">
        <f t="shared" si="27"/>
        <v>NA</v>
      </c>
      <c r="R147" s="53"/>
      <c r="S147" s="53"/>
      <c r="T147" s="53"/>
      <c r="U147" s="53"/>
      <c r="V147" s="53"/>
    </row>
    <row r="148" spans="1:22" s="51" customFormat="1" x14ac:dyDescent="0.2">
      <c r="B148" s="66" t="s">
        <v>194</v>
      </c>
      <c r="C148" s="51" t="s">
        <v>195</v>
      </c>
      <c r="D148" s="56">
        <v>6000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23"/>
        <v>0</v>
      </c>
      <c r="J148" s="56">
        <f t="shared" si="24"/>
        <v>0</v>
      </c>
      <c r="K148" s="57" t="str">
        <f t="shared" si="25"/>
        <v>NA</v>
      </c>
      <c r="L148" s="57" t="str">
        <f t="shared" si="26"/>
        <v>NA</v>
      </c>
      <c r="M148" s="57" t="str">
        <f t="shared" si="27"/>
        <v>NA</v>
      </c>
      <c r="R148" s="53"/>
      <c r="S148" s="53"/>
      <c r="T148" s="53"/>
      <c r="U148" s="53"/>
      <c r="V148" s="53"/>
    </row>
    <row r="149" spans="1:22" s="51" customFormat="1" x14ac:dyDescent="0.2">
      <c r="B149" s="66" t="s">
        <v>226</v>
      </c>
      <c r="C149" s="51" t="s">
        <v>227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f t="shared" si="23"/>
        <v>0</v>
      </c>
      <c r="J149" s="56">
        <f t="shared" si="24"/>
        <v>0</v>
      </c>
      <c r="K149" s="57" t="str">
        <f t="shared" si="25"/>
        <v>NA</v>
      </c>
      <c r="L149" s="57" t="str">
        <f t="shared" si="26"/>
        <v>NA</v>
      </c>
      <c r="M149" s="57" t="str">
        <f t="shared" si="27"/>
        <v>NA</v>
      </c>
      <c r="R149" s="53"/>
      <c r="S149" s="53"/>
      <c r="T149" s="53"/>
      <c r="U149" s="53"/>
      <c r="V149" s="53"/>
    </row>
    <row r="150" spans="1:22" s="51" customFormat="1" x14ac:dyDescent="0.2">
      <c r="B150" s="66" t="s">
        <v>196</v>
      </c>
      <c r="C150" s="51" t="s">
        <v>197</v>
      </c>
      <c r="D150" s="56">
        <v>61772.25</v>
      </c>
      <c r="E150" s="56">
        <v>57890</v>
      </c>
      <c r="F150" s="56">
        <v>0</v>
      </c>
      <c r="G150" s="56">
        <v>1106.47</v>
      </c>
      <c r="H150" s="56">
        <v>3468</v>
      </c>
      <c r="I150" s="56">
        <f t="shared" si="23"/>
        <v>4574.47</v>
      </c>
      <c r="J150" s="56">
        <f t="shared" si="24"/>
        <v>53315.53</v>
      </c>
      <c r="K150" s="57">
        <f t="shared" si="25"/>
        <v>0.92097996199689058</v>
      </c>
      <c r="L150" s="57">
        <f t="shared" si="26"/>
        <v>-1</v>
      </c>
      <c r="M150" s="57">
        <f t="shared" si="27"/>
        <v>-0.92354672655035419</v>
      </c>
      <c r="R150" s="53"/>
      <c r="S150" s="53"/>
      <c r="T150" s="53"/>
      <c r="U150" s="53"/>
      <c r="V150" s="53"/>
    </row>
    <row r="151" spans="1:22" s="51" customFormat="1" x14ac:dyDescent="0.2">
      <c r="B151" s="66" t="s">
        <v>198</v>
      </c>
      <c r="C151" s="51" t="s">
        <v>199</v>
      </c>
      <c r="D151" s="56">
        <v>905850</v>
      </c>
      <c r="E151" s="56">
        <v>905850</v>
      </c>
      <c r="F151" s="56">
        <v>0</v>
      </c>
      <c r="G151" s="56">
        <v>0</v>
      </c>
      <c r="H151" s="56">
        <v>0</v>
      </c>
      <c r="I151" s="56">
        <f t="shared" si="23"/>
        <v>0</v>
      </c>
      <c r="J151" s="56">
        <f t="shared" si="24"/>
        <v>905850</v>
      </c>
      <c r="K151" s="57">
        <f t="shared" si="25"/>
        <v>1</v>
      </c>
      <c r="L151" s="57">
        <f t="shared" si="26"/>
        <v>-1</v>
      </c>
      <c r="M151" s="57">
        <f t="shared" si="27"/>
        <v>-1</v>
      </c>
      <c r="R151" s="53"/>
      <c r="S151" s="53"/>
      <c r="T151" s="53"/>
      <c r="U151" s="53"/>
      <c r="V151" s="53"/>
    </row>
    <row r="152" spans="1:22" s="51" customFormat="1" x14ac:dyDescent="0.2">
      <c r="A152" s="63" t="s">
        <v>228</v>
      </c>
      <c r="B152" s="68"/>
      <c r="C152" s="63"/>
      <c r="D152" s="64">
        <v>93507172.170000017</v>
      </c>
      <c r="E152" s="64">
        <v>95235192.050000012</v>
      </c>
      <c r="F152" s="64">
        <v>7273282.5799999982</v>
      </c>
      <c r="G152" s="64">
        <v>10311227.32</v>
      </c>
      <c r="H152" s="64">
        <v>1276730.0399999998</v>
      </c>
      <c r="I152" s="64">
        <f t="shared" si="23"/>
        <v>11587957.359999999</v>
      </c>
      <c r="J152" s="64">
        <f t="shared" si="24"/>
        <v>83647234.690000013</v>
      </c>
      <c r="K152" s="65">
        <f t="shared" si="25"/>
        <v>0.87832273857424326</v>
      </c>
      <c r="L152" s="65">
        <f t="shared" si="26"/>
        <v>-0.92362820483229136</v>
      </c>
      <c r="M152" s="65">
        <f t="shared" si="27"/>
        <v>-0.56691525063186976</v>
      </c>
      <c r="R152" s="53"/>
      <c r="S152" s="53"/>
      <c r="T152" s="53"/>
      <c r="U152" s="53"/>
      <c r="V152" s="53"/>
    </row>
    <row r="153" spans="1:22" s="51" customFormat="1" x14ac:dyDescent="0.2">
      <c r="A153" s="51" t="s">
        <v>229</v>
      </c>
      <c r="B153" s="66" t="s">
        <v>91</v>
      </c>
      <c r="C153" s="51" t="s">
        <v>92</v>
      </c>
      <c r="D153" s="56">
        <v>0</v>
      </c>
      <c r="E153" s="56">
        <v>0</v>
      </c>
      <c r="F153" s="56">
        <v>0</v>
      </c>
      <c r="G153" s="56">
        <v>25895.51</v>
      </c>
      <c r="H153" s="56">
        <v>0</v>
      </c>
      <c r="I153" s="56">
        <f t="shared" si="23"/>
        <v>25895.51</v>
      </c>
      <c r="J153" s="56">
        <f t="shared" si="24"/>
        <v>-25895.51</v>
      </c>
      <c r="K153" s="57" t="str">
        <f t="shared" si="25"/>
        <v>NA</v>
      </c>
      <c r="L153" s="57" t="str">
        <f t="shared" si="26"/>
        <v>NA</v>
      </c>
      <c r="M153" s="57" t="str">
        <f t="shared" si="27"/>
        <v>NA</v>
      </c>
      <c r="R153" s="53"/>
      <c r="S153" s="53"/>
      <c r="T153" s="53"/>
      <c r="U153" s="53"/>
      <c r="V153" s="53"/>
    </row>
    <row r="154" spans="1:22" s="51" customFormat="1" x14ac:dyDescent="0.2">
      <c r="B154" s="66" t="s">
        <v>93</v>
      </c>
      <c r="C154" s="51" t="s">
        <v>94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23"/>
        <v>0</v>
      </c>
      <c r="J154" s="56">
        <f t="shared" si="24"/>
        <v>0</v>
      </c>
      <c r="K154" s="57" t="str">
        <f t="shared" si="25"/>
        <v>NA</v>
      </c>
      <c r="L154" s="57" t="str">
        <f t="shared" si="26"/>
        <v>NA</v>
      </c>
      <c r="M154" s="57" t="str">
        <f t="shared" si="27"/>
        <v>NA</v>
      </c>
      <c r="R154" s="53"/>
      <c r="S154" s="53"/>
      <c r="T154" s="53"/>
      <c r="U154" s="53"/>
      <c r="V154" s="53"/>
    </row>
    <row r="155" spans="1:22" s="51" customFormat="1" x14ac:dyDescent="0.2">
      <c r="B155" s="66" t="s">
        <v>98</v>
      </c>
      <c r="C155" s="51" t="s">
        <v>99</v>
      </c>
      <c r="D155" s="56">
        <v>15000</v>
      </c>
      <c r="E155" s="56">
        <v>15081.25</v>
      </c>
      <c r="F155" s="56">
        <v>0</v>
      </c>
      <c r="G155" s="56">
        <v>5725</v>
      </c>
      <c r="H155" s="56">
        <v>0</v>
      </c>
      <c r="I155" s="56">
        <f t="shared" si="23"/>
        <v>5725</v>
      </c>
      <c r="J155" s="56">
        <f t="shared" si="24"/>
        <v>9356.25</v>
      </c>
      <c r="K155" s="57">
        <f t="shared" si="25"/>
        <v>0.62038955656858685</v>
      </c>
      <c r="L155" s="57">
        <f t="shared" si="26"/>
        <v>-1</v>
      </c>
      <c r="M155" s="57">
        <f t="shared" si="27"/>
        <v>0.5184417737256527</v>
      </c>
      <c r="R155" s="53"/>
      <c r="S155" s="53"/>
      <c r="T155" s="53"/>
      <c r="U155" s="53"/>
      <c r="V155" s="53"/>
    </row>
    <row r="156" spans="1:22" s="51" customFormat="1" x14ac:dyDescent="0.2">
      <c r="B156" s="66" t="s">
        <v>230</v>
      </c>
      <c r="C156" s="51" t="s">
        <v>231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f t="shared" si="23"/>
        <v>0</v>
      </c>
      <c r="J156" s="56">
        <f t="shared" si="24"/>
        <v>0</v>
      </c>
      <c r="K156" s="57" t="str">
        <f t="shared" si="25"/>
        <v>NA</v>
      </c>
      <c r="L156" s="57" t="str">
        <f t="shared" si="26"/>
        <v>NA</v>
      </c>
      <c r="M156" s="57" t="str">
        <f t="shared" si="27"/>
        <v>NA</v>
      </c>
      <c r="R156" s="53"/>
      <c r="S156" s="53"/>
      <c r="T156" s="53"/>
      <c r="U156" s="53"/>
      <c r="V156" s="53"/>
    </row>
    <row r="157" spans="1:22" s="51" customFormat="1" x14ac:dyDescent="0.2">
      <c r="B157" s="66" t="s">
        <v>108</v>
      </c>
      <c r="C157" s="51" t="s">
        <v>109</v>
      </c>
      <c r="D157" s="56">
        <v>36041.99</v>
      </c>
      <c r="E157" s="56">
        <v>36041.99</v>
      </c>
      <c r="F157" s="56">
        <v>0</v>
      </c>
      <c r="G157" s="56">
        <v>0</v>
      </c>
      <c r="H157" s="56">
        <v>0</v>
      </c>
      <c r="I157" s="56">
        <f t="shared" si="23"/>
        <v>0</v>
      </c>
      <c r="J157" s="56">
        <f t="shared" si="24"/>
        <v>36041.99</v>
      </c>
      <c r="K157" s="57">
        <f t="shared" si="25"/>
        <v>1</v>
      </c>
      <c r="L157" s="57">
        <f t="shared" si="26"/>
        <v>-1</v>
      </c>
      <c r="M157" s="57">
        <f t="shared" si="27"/>
        <v>-1</v>
      </c>
      <c r="R157" s="53"/>
      <c r="S157" s="53"/>
      <c r="T157" s="53"/>
      <c r="U157" s="53"/>
      <c r="V157" s="53"/>
    </row>
    <row r="158" spans="1:22" s="51" customFormat="1" x14ac:dyDescent="0.2">
      <c r="B158" s="66" t="s">
        <v>110</v>
      </c>
      <c r="C158" s="51" t="s">
        <v>111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f t="shared" si="23"/>
        <v>0</v>
      </c>
      <c r="J158" s="56">
        <f t="shared" si="24"/>
        <v>0</v>
      </c>
      <c r="K158" s="57" t="str">
        <f t="shared" si="25"/>
        <v>NA</v>
      </c>
      <c r="L158" s="57" t="str">
        <f t="shared" si="26"/>
        <v>NA</v>
      </c>
      <c r="M158" s="57" t="str">
        <f t="shared" si="27"/>
        <v>NA</v>
      </c>
      <c r="R158" s="53"/>
      <c r="S158" s="53"/>
      <c r="T158" s="53"/>
      <c r="U158" s="53"/>
      <c r="V158" s="53"/>
    </row>
    <row r="159" spans="1:22" s="51" customFormat="1" x14ac:dyDescent="0.2">
      <c r="B159" s="66" t="s">
        <v>206</v>
      </c>
      <c r="C159" s="51" t="s">
        <v>207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23"/>
        <v>0</v>
      </c>
      <c r="J159" s="56">
        <f t="shared" si="24"/>
        <v>0</v>
      </c>
      <c r="K159" s="57" t="str">
        <f t="shared" si="25"/>
        <v>NA</v>
      </c>
      <c r="L159" s="57" t="str">
        <f t="shared" si="26"/>
        <v>NA</v>
      </c>
      <c r="M159" s="57" t="str">
        <f t="shared" si="27"/>
        <v>NA</v>
      </c>
      <c r="R159" s="53"/>
      <c r="S159" s="53"/>
      <c r="T159" s="53"/>
      <c r="U159" s="53"/>
      <c r="V159" s="53"/>
    </row>
    <row r="160" spans="1:22" s="51" customFormat="1" x14ac:dyDescent="0.2">
      <c r="B160" s="66" t="s">
        <v>212</v>
      </c>
      <c r="C160" s="51" t="s">
        <v>213</v>
      </c>
      <c r="D160" s="56">
        <v>42563.75</v>
      </c>
      <c r="E160" s="56">
        <v>42563.75</v>
      </c>
      <c r="F160" s="56">
        <v>18081.45</v>
      </c>
      <c r="G160" s="56">
        <v>31204.25</v>
      </c>
      <c r="H160" s="56">
        <v>0</v>
      </c>
      <c r="I160" s="56">
        <f t="shared" si="23"/>
        <v>31204.25</v>
      </c>
      <c r="J160" s="56">
        <f t="shared" si="24"/>
        <v>11359.5</v>
      </c>
      <c r="K160" s="57">
        <f t="shared" si="25"/>
        <v>0.26688202989633197</v>
      </c>
      <c r="L160" s="57">
        <f t="shared" si="26"/>
        <v>-0.57519133065108219</v>
      </c>
      <c r="M160" s="57">
        <f t="shared" si="27"/>
        <v>1.9324718804146721</v>
      </c>
      <c r="R160" s="53"/>
      <c r="S160" s="53"/>
      <c r="T160" s="53"/>
      <c r="U160" s="53"/>
      <c r="V160" s="53"/>
    </row>
    <row r="161" spans="2:22" s="51" customFormat="1" x14ac:dyDescent="0.2">
      <c r="B161" s="66" t="s">
        <v>120</v>
      </c>
      <c r="C161" s="51" t="s">
        <v>121</v>
      </c>
      <c r="D161" s="56">
        <v>2724450.41</v>
      </c>
      <c r="E161" s="56">
        <v>2724450.41</v>
      </c>
      <c r="F161" s="56">
        <v>191106.03</v>
      </c>
      <c r="G161" s="56">
        <v>505289.41000000003</v>
      </c>
      <c r="H161" s="56">
        <v>0</v>
      </c>
      <c r="I161" s="56">
        <f t="shared" si="23"/>
        <v>505289.41000000003</v>
      </c>
      <c r="J161" s="56">
        <f t="shared" si="24"/>
        <v>2219161</v>
      </c>
      <c r="K161" s="57">
        <f t="shared" si="25"/>
        <v>0.8145352882381881</v>
      </c>
      <c r="L161" s="57">
        <f t="shared" si="26"/>
        <v>-0.92985519967676722</v>
      </c>
      <c r="M161" s="57">
        <f t="shared" si="27"/>
        <v>-0.25814115295275275</v>
      </c>
      <c r="R161" s="53"/>
      <c r="S161" s="53"/>
      <c r="T161" s="53"/>
      <c r="U161" s="53"/>
      <c r="V161" s="53"/>
    </row>
    <row r="162" spans="2:22" s="51" customFormat="1" x14ac:dyDescent="0.2">
      <c r="B162" s="66" t="s">
        <v>122</v>
      </c>
      <c r="C162" s="51" t="s">
        <v>123</v>
      </c>
      <c r="D162" s="56">
        <v>5736551.2200000007</v>
      </c>
      <c r="E162" s="56">
        <v>5736551.2200000007</v>
      </c>
      <c r="F162" s="56">
        <v>594553.07999999996</v>
      </c>
      <c r="G162" s="56">
        <v>1529366.2899999998</v>
      </c>
      <c r="H162" s="56">
        <v>0</v>
      </c>
      <c r="I162" s="56">
        <f t="shared" si="23"/>
        <v>1529366.2899999998</v>
      </c>
      <c r="J162" s="56">
        <f t="shared" si="24"/>
        <v>4207184.9300000006</v>
      </c>
      <c r="K162" s="57">
        <f t="shared" si="25"/>
        <v>0.73339969759740076</v>
      </c>
      <c r="L162" s="57">
        <f t="shared" si="26"/>
        <v>-0.89635705196405446</v>
      </c>
      <c r="M162" s="57">
        <f t="shared" si="27"/>
        <v>6.6401209610396972E-2</v>
      </c>
      <c r="R162" s="53"/>
      <c r="S162" s="53"/>
      <c r="T162" s="53"/>
      <c r="U162" s="53"/>
      <c r="V162" s="53"/>
    </row>
    <row r="163" spans="2:22" s="51" customFormat="1" x14ac:dyDescent="0.2">
      <c r="B163" s="66" t="s">
        <v>124</v>
      </c>
      <c r="C163" s="51" t="s">
        <v>125</v>
      </c>
      <c r="D163" s="56">
        <v>401957.18</v>
      </c>
      <c r="E163" s="56">
        <v>402875.93</v>
      </c>
      <c r="F163" s="56">
        <v>15163.77</v>
      </c>
      <c r="G163" s="56">
        <v>17903.77</v>
      </c>
      <c r="H163" s="56">
        <v>0</v>
      </c>
      <c r="I163" s="56">
        <f t="shared" si="23"/>
        <v>17903.77</v>
      </c>
      <c r="J163" s="56">
        <f t="shared" si="24"/>
        <v>384972.16</v>
      </c>
      <c r="K163" s="57">
        <f t="shared" si="25"/>
        <v>0.95556009017465993</v>
      </c>
      <c r="L163" s="57">
        <f t="shared" si="26"/>
        <v>-0.96236119144670662</v>
      </c>
      <c r="M163" s="57">
        <f t="shared" si="27"/>
        <v>-0.82224036069863982</v>
      </c>
      <c r="R163" s="53"/>
      <c r="S163" s="53"/>
      <c r="T163" s="53"/>
      <c r="U163" s="53"/>
      <c r="V163" s="53"/>
    </row>
    <row r="164" spans="2:22" s="51" customFormat="1" x14ac:dyDescent="0.2">
      <c r="B164" s="66" t="s">
        <v>126</v>
      </c>
      <c r="C164" s="51" t="s">
        <v>127</v>
      </c>
      <c r="D164" s="56">
        <v>134133.76000000001</v>
      </c>
      <c r="E164" s="56">
        <v>164133.76000000001</v>
      </c>
      <c r="F164" s="56">
        <v>3310.96</v>
      </c>
      <c r="G164" s="56">
        <v>16243.02</v>
      </c>
      <c r="H164" s="56">
        <v>0</v>
      </c>
      <c r="I164" s="56">
        <f t="shared" si="23"/>
        <v>16243.02</v>
      </c>
      <c r="J164" s="56">
        <f t="shared" si="24"/>
        <v>147890.74000000002</v>
      </c>
      <c r="K164" s="57">
        <f t="shared" si="25"/>
        <v>0.90103790956839114</v>
      </c>
      <c r="L164" s="57">
        <f t="shared" si="26"/>
        <v>-0.97982767225950351</v>
      </c>
      <c r="M164" s="57">
        <f t="shared" si="27"/>
        <v>-0.60415163827356422</v>
      </c>
      <c r="R164" s="53"/>
      <c r="S164" s="53"/>
      <c r="T164" s="53"/>
      <c r="U164" s="53"/>
      <c r="V164" s="53"/>
    </row>
    <row r="165" spans="2:22" s="51" customFormat="1" x14ac:dyDescent="0.2">
      <c r="B165" s="66" t="s">
        <v>130</v>
      </c>
      <c r="C165" s="51" t="s">
        <v>131</v>
      </c>
      <c r="D165" s="56">
        <v>1134000</v>
      </c>
      <c r="E165" s="56">
        <v>1134000</v>
      </c>
      <c r="F165" s="56">
        <v>57602.110000000015</v>
      </c>
      <c r="G165" s="56">
        <v>169722.11</v>
      </c>
      <c r="H165" s="56">
        <v>0</v>
      </c>
      <c r="I165" s="56">
        <f t="shared" si="23"/>
        <v>169722.11</v>
      </c>
      <c r="J165" s="56">
        <f t="shared" si="24"/>
        <v>964277.89</v>
      </c>
      <c r="K165" s="57">
        <f t="shared" si="25"/>
        <v>0.85033323633156965</v>
      </c>
      <c r="L165" s="57">
        <f t="shared" si="26"/>
        <v>-0.94920448853615513</v>
      </c>
      <c r="M165" s="57">
        <f t="shared" si="27"/>
        <v>-0.40133294532627872</v>
      </c>
      <c r="R165" s="53"/>
      <c r="S165" s="53"/>
      <c r="T165" s="53"/>
      <c r="U165" s="53"/>
      <c r="V165" s="53"/>
    </row>
    <row r="166" spans="2:22" s="51" customFormat="1" x14ac:dyDescent="0.2">
      <c r="B166" s="66" t="s">
        <v>563</v>
      </c>
      <c r="C166" s="51" t="s">
        <v>564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23"/>
        <v>0</v>
      </c>
      <c r="J166" s="56">
        <f t="shared" si="24"/>
        <v>0</v>
      </c>
      <c r="K166" s="57" t="str">
        <f t="shared" si="25"/>
        <v>NA</v>
      </c>
      <c r="L166" s="57" t="str">
        <f t="shared" si="26"/>
        <v>NA</v>
      </c>
      <c r="M166" s="57" t="str">
        <f t="shared" si="27"/>
        <v>NA</v>
      </c>
      <c r="R166" s="53"/>
      <c r="S166" s="53"/>
      <c r="T166" s="53"/>
      <c r="U166" s="53"/>
      <c r="V166" s="53"/>
    </row>
    <row r="167" spans="2:22" s="51" customFormat="1" x14ac:dyDescent="0.2">
      <c r="B167" s="66" t="s">
        <v>132</v>
      </c>
      <c r="C167" s="51" t="s">
        <v>133</v>
      </c>
      <c r="D167" s="56">
        <v>1756392.3800000004</v>
      </c>
      <c r="E167" s="56">
        <v>1756392.3800000004</v>
      </c>
      <c r="F167" s="56">
        <v>101487.75</v>
      </c>
      <c r="G167" s="56">
        <v>267219.27</v>
      </c>
      <c r="H167" s="56">
        <v>0</v>
      </c>
      <c r="I167" s="56">
        <f t="shared" si="23"/>
        <v>267219.27</v>
      </c>
      <c r="J167" s="56">
        <f t="shared" si="24"/>
        <v>1489173.1100000003</v>
      </c>
      <c r="K167" s="57">
        <f t="shared" si="25"/>
        <v>0.84785901314374867</v>
      </c>
      <c r="L167" s="57">
        <f t="shared" si="26"/>
        <v>-0.94221806519110496</v>
      </c>
      <c r="M167" s="57">
        <f t="shared" si="27"/>
        <v>-0.39143605257499475</v>
      </c>
      <c r="R167" s="53"/>
      <c r="S167" s="53"/>
      <c r="T167" s="53"/>
      <c r="U167" s="53"/>
      <c r="V167" s="53"/>
    </row>
    <row r="168" spans="2:22" s="51" customFormat="1" x14ac:dyDescent="0.2">
      <c r="B168" s="66" t="s">
        <v>144</v>
      </c>
      <c r="C168" s="51" t="s">
        <v>145</v>
      </c>
      <c r="D168" s="56">
        <v>241387.24999999997</v>
      </c>
      <c r="E168" s="56">
        <v>241387.24999999997</v>
      </c>
      <c r="F168" s="56">
        <v>12836.830000000002</v>
      </c>
      <c r="G168" s="56">
        <v>41749.35</v>
      </c>
      <c r="H168" s="56">
        <v>0</v>
      </c>
      <c r="I168" s="56">
        <f t="shared" si="23"/>
        <v>41749.35</v>
      </c>
      <c r="J168" s="56">
        <f t="shared" si="24"/>
        <v>199637.89999999997</v>
      </c>
      <c r="K168" s="57">
        <f t="shared" si="25"/>
        <v>0.82704409615669428</v>
      </c>
      <c r="L168" s="57">
        <f t="shared" si="26"/>
        <v>-0.94682059636538385</v>
      </c>
      <c r="M168" s="57">
        <f t="shared" si="27"/>
        <v>-0.30817638462677704</v>
      </c>
      <c r="R168" s="53"/>
      <c r="S168" s="53"/>
      <c r="T168" s="53"/>
      <c r="U168" s="53"/>
      <c r="V168" s="53"/>
    </row>
    <row r="169" spans="2:22" s="51" customFormat="1" x14ac:dyDescent="0.2">
      <c r="B169" s="66" t="s">
        <v>146</v>
      </c>
      <c r="C169" s="51" t="s">
        <v>147</v>
      </c>
      <c r="D169" s="56">
        <v>1487677.6099999992</v>
      </c>
      <c r="E169" s="56">
        <v>1356527.61</v>
      </c>
      <c r="F169" s="56">
        <v>50397.58</v>
      </c>
      <c r="G169" s="56">
        <v>56829.33</v>
      </c>
      <c r="H169" s="56">
        <v>60503.68</v>
      </c>
      <c r="I169" s="56">
        <f t="shared" si="23"/>
        <v>117333.01000000001</v>
      </c>
      <c r="J169" s="56">
        <f t="shared" si="24"/>
        <v>1239194.6000000001</v>
      </c>
      <c r="K169" s="57">
        <f t="shared" si="25"/>
        <v>0.91350488619984671</v>
      </c>
      <c r="L169" s="57">
        <f t="shared" si="26"/>
        <v>-0.96284809860965526</v>
      </c>
      <c r="M169" s="57">
        <f t="shared" si="27"/>
        <v>-0.83242705985173415</v>
      </c>
      <c r="R169" s="53"/>
      <c r="S169" s="53"/>
      <c r="T169" s="53"/>
      <c r="U169" s="53"/>
      <c r="V169" s="53"/>
    </row>
    <row r="170" spans="2:22" s="51" customFormat="1" x14ac:dyDescent="0.2">
      <c r="B170" s="66" t="s">
        <v>232</v>
      </c>
      <c r="C170" s="51" t="s">
        <v>233</v>
      </c>
      <c r="D170" s="56">
        <v>90000</v>
      </c>
      <c r="E170" s="56">
        <v>90000</v>
      </c>
      <c r="F170" s="56">
        <v>0</v>
      </c>
      <c r="G170" s="56">
        <v>0</v>
      </c>
      <c r="H170" s="56">
        <v>0</v>
      </c>
      <c r="I170" s="56">
        <f t="shared" si="23"/>
        <v>0</v>
      </c>
      <c r="J170" s="56">
        <f t="shared" si="24"/>
        <v>90000</v>
      </c>
      <c r="K170" s="57">
        <f t="shared" si="25"/>
        <v>1</v>
      </c>
      <c r="L170" s="57">
        <f t="shared" si="26"/>
        <v>-1</v>
      </c>
      <c r="M170" s="57">
        <f t="shared" si="27"/>
        <v>-1</v>
      </c>
      <c r="R170" s="53"/>
      <c r="S170" s="53"/>
      <c r="T170" s="53"/>
      <c r="U170" s="53"/>
      <c r="V170" s="53"/>
    </row>
    <row r="171" spans="2:22" s="51" customFormat="1" x14ac:dyDescent="0.2">
      <c r="B171" s="66" t="s">
        <v>234</v>
      </c>
      <c r="C171" s="51" t="s">
        <v>235</v>
      </c>
      <c r="D171" s="56">
        <v>0</v>
      </c>
      <c r="E171" s="56">
        <v>0</v>
      </c>
      <c r="F171" s="56">
        <v>0</v>
      </c>
      <c r="G171" s="56">
        <v>0</v>
      </c>
      <c r="H171" s="56">
        <v>0</v>
      </c>
      <c r="I171" s="56">
        <f t="shared" si="23"/>
        <v>0</v>
      </c>
      <c r="J171" s="56">
        <f t="shared" si="24"/>
        <v>0</v>
      </c>
      <c r="K171" s="57" t="str">
        <f t="shared" si="25"/>
        <v>NA</v>
      </c>
      <c r="L171" s="57" t="str">
        <f t="shared" si="26"/>
        <v>NA</v>
      </c>
      <c r="M171" s="57" t="str">
        <f t="shared" si="27"/>
        <v>NA</v>
      </c>
      <c r="R171" s="53"/>
      <c r="S171" s="53"/>
      <c r="T171" s="53"/>
      <c r="U171" s="53"/>
      <c r="V171" s="53"/>
    </row>
    <row r="172" spans="2:22" s="51" customFormat="1" x14ac:dyDescent="0.2">
      <c r="B172" s="66" t="s">
        <v>156</v>
      </c>
      <c r="C172" s="51" t="s">
        <v>157</v>
      </c>
      <c r="D172" s="56">
        <v>286272.01</v>
      </c>
      <c r="E172" s="56">
        <v>277272.01</v>
      </c>
      <c r="F172" s="56">
        <v>0</v>
      </c>
      <c r="G172" s="56">
        <v>0</v>
      </c>
      <c r="H172" s="56">
        <v>68184.710000000006</v>
      </c>
      <c r="I172" s="56">
        <f t="shared" si="23"/>
        <v>68184.710000000006</v>
      </c>
      <c r="J172" s="56">
        <f t="shared" si="24"/>
        <v>209087.3</v>
      </c>
      <c r="K172" s="57">
        <f t="shared" si="25"/>
        <v>0.75408729499959259</v>
      </c>
      <c r="L172" s="57">
        <f t="shared" si="26"/>
        <v>-1</v>
      </c>
      <c r="M172" s="57">
        <f t="shared" si="27"/>
        <v>-1</v>
      </c>
      <c r="R172" s="53"/>
      <c r="S172" s="53"/>
      <c r="T172" s="53"/>
      <c r="U172" s="53"/>
      <c r="V172" s="53"/>
    </row>
    <row r="173" spans="2:22" s="51" customFormat="1" x14ac:dyDescent="0.2">
      <c r="B173" s="66" t="s">
        <v>236</v>
      </c>
      <c r="C173" s="51" t="s">
        <v>237</v>
      </c>
      <c r="D173" s="56">
        <v>6066</v>
      </c>
      <c r="E173" s="56">
        <v>6066</v>
      </c>
      <c r="F173" s="56">
        <v>0</v>
      </c>
      <c r="G173" s="56">
        <v>0</v>
      </c>
      <c r="H173" s="56">
        <v>0</v>
      </c>
      <c r="I173" s="56">
        <f t="shared" si="23"/>
        <v>0</v>
      </c>
      <c r="J173" s="56">
        <f t="shared" si="24"/>
        <v>6066</v>
      </c>
      <c r="K173" s="57">
        <f t="shared" si="25"/>
        <v>1</v>
      </c>
      <c r="L173" s="57">
        <f t="shared" si="26"/>
        <v>-1</v>
      </c>
      <c r="M173" s="57">
        <f t="shared" si="27"/>
        <v>-1</v>
      </c>
      <c r="R173" s="53"/>
      <c r="S173" s="53"/>
      <c r="T173" s="53"/>
      <c r="U173" s="53"/>
      <c r="V173" s="53"/>
    </row>
    <row r="174" spans="2:22" s="51" customFormat="1" x14ac:dyDescent="0.2">
      <c r="B174" s="66" t="s">
        <v>158</v>
      </c>
      <c r="C174" s="51" t="s">
        <v>159</v>
      </c>
      <c r="D174" s="56">
        <v>540</v>
      </c>
      <c r="E174" s="56">
        <v>0</v>
      </c>
      <c r="F174" s="56">
        <v>0</v>
      </c>
      <c r="G174" s="56">
        <v>0</v>
      </c>
      <c r="H174" s="56">
        <v>0</v>
      </c>
      <c r="I174" s="56">
        <f t="shared" si="23"/>
        <v>0</v>
      </c>
      <c r="J174" s="56">
        <f t="shared" si="24"/>
        <v>0</v>
      </c>
      <c r="K174" s="57" t="str">
        <f t="shared" si="25"/>
        <v>NA</v>
      </c>
      <c r="L174" s="57" t="str">
        <f t="shared" si="26"/>
        <v>NA</v>
      </c>
      <c r="M174" s="57" t="str">
        <f t="shared" si="27"/>
        <v>NA</v>
      </c>
      <c r="R174" s="53"/>
      <c r="S174" s="53"/>
      <c r="T174" s="53"/>
      <c r="U174" s="53"/>
      <c r="V174" s="53"/>
    </row>
    <row r="175" spans="2:22" s="51" customFormat="1" x14ac:dyDescent="0.2">
      <c r="B175" s="66" t="s">
        <v>222</v>
      </c>
      <c r="C175" s="51" t="s">
        <v>223</v>
      </c>
      <c r="D175" s="56">
        <v>0</v>
      </c>
      <c r="E175" s="56">
        <v>1090</v>
      </c>
      <c r="F175" s="56">
        <v>0</v>
      </c>
      <c r="G175" s="56">
        <v>1090</v>
      </c>
      <c r="H175" s="56">
        <v>0</v>
      </c>
      <c r="I175" s="56">
        <f t="shared" si="23"/>
        <v>1090</v>
      </c>
      <c r="J175" s="56">
        <f t="shared" si="24"/>
        <v>0</v>
      </c>
      <c r="K175" s="57">
        <f t="shared" si="25"/>
        <v>0</v>
      </c>
      <c r="L175" s="57">
        <f t="shared" si="26"/>
        <v>-1</v>
      </c>
      <c r="M175" s="57">
        <f t="shared" si="27"/>
        <v>3</v>
      </c>
      <c r="R175" s="53"/>
      <c r="S175" s="53"/>
      <c r="T175" s="53"/>
      <c r="U175" s="53"/>
      <c r="V175" s="53"/>
    </row>
    <row r="176" spans="2:22" s="51" customFormat="1" x14ac:dyDescent="0.2">
      <c r="B176" s="66" t="s">
        <v>160</v>
      </c>
      <c r="C176" s="51" t="s">
        <v>161</v>
      </c>
      <c r="D176" s="56">
        <v>5175</v>
      </c>
      <c r="E176" s="56">
        <v>5175</v>
      </c>
      <c r="F176" s="56">
        <v>0</v>
      </c>
      <c r="G176" s="56">
        <v>124.65</v>
      </c>
      <c r="H176" s="56">
        <v>0</v>
      </c>
      <c r="I176" s="56">
        <f t="shared" si="23"/>
        <v>124.65</v>
      </c>
      <c r="J176" s="56">
        <f t="shared" si="24"/>
        <v>5050.3500000000004</v>
      </c>
      <c r="K176" s="57">
        <f t="shared" si="25"/>
        <v>0.97591304347826091</v>
      </c>
      <c r="L176" s="57">
        <f t="shared" si="26"/>
        <v>-1</v>
      </c>
      <c r="M176" s="57">
        <f t="shared" si="27"/>
        <v>-0.90365217391304342</v>
      </c>
      <c r="R176" s="53"/>
      <c r="S176" s="53"/>
      <c r="T176" s="53"/>
      <c r="U176" s="53"/>
      <c r="V176" s="53"/>
    </row>
    <row r="177" spans="1:22" s="51" customFormat="1" x14ac:dyDescent="0.2">
      <c r="B177" s="66" t="s">
        <v>162</v>
      </c>
      <c r="C177" s="51" t="s">
        <v>163</v>
      </c>
      <c r="D177" s="56">
        <v>1110000</v>
      </c>
      <c r="E177" s="56">
        <v>1268330</v>
      </c>
      <c r="F177" s="56">
        <v>0</v>
      </c>
      <c r="G177" s="56">
        <v>1121064.0899999999</v>
      </c>
      <c r="H177" s="56">
        <v>0</v>
      </c>
      <c r="I177" s="56">
        <f t="shared" si="23"/>
        <v>1121064.0899999999</v>
      </c>
      <c r="J177" s="56">
        <f t="shared" si="24"/>
        <v>147265.91000000015</v>
      </c>
      <c r="K177" s="57">
        <f t="shared" si="25"/>
        <v>0.1161100896454394</v>
      </c>
      <c r="L177" s="57">
        <f t="shared" si="26"/>
        <v>-1</v>
      </c>
      <c r="M177" s="57">
        <f t="shared" si="27"/>
        <v>2.5355596414182426</v>
      </c>
      <c r="R177" s="53"/>
      <c r="S177" s="53"/>
      <c r="T177" s="53"/>
      <c r="U177" s="53"/>
      <c r="V177" s="53"/>
    </row>
    <row r="178" spans="1:22" s="51" customFormat="1" x14ac:dyDescent="0.2">
      <c r="B178" s="66" t="s">
        <v>166</v>
      </c>
      <c r="C178" s="51" t="s">
        <v>167</v>
      </c>
      <c r="D178" s="56">
        <v>299500.2</v>
      </c>
      <c r="E178" s="56">
        <v>286961.71999999997</v>
      </c>
      <c r="F178" s="56">
        <v>1875.9299999999998</v>
      </c>
      <c r="G178" s="56">
        <v>32609.06</v>
      </c>
      <c r="H178" s="56">
        <v>52.7</v>
      </c>
      <c r="I178" s="56">
        <f t="shared" si="23"/>
        <v>32661.760000000002</v>
      </c>
      <c r="J178" s="56">
        <f t="shared" si="24"/>
        <v>254299.95999999996</v>
      </c>
      <c r="K178" s="57">
        <f t="shared" si="25"/>
        <v>0.88618077700398501</v>
      </c>
      <c r="L178" s="57">
        <f t="shared" si="26"/>
        <v>-0.99346278660442933</v>
      </c>
      <c r="M178" s="57">
        <f t="shared" si="27"/>
        <v>-0.54545770076928723</v>
      </c>
      <c r="R178" s="53"/>
      <c r="S178" s="53"/>
      <c r="T178" s="53"/>
      <c r="U178" s="53"/>
      <c r="V178" s="53"/>
    </row>
    <row r="179" spans="1:22" s="51" customFormat="1" x14ac:dyDescent="0.2">
      <c r="B179" s="66" t="s">
        <v>172</v>
      </c>
      <c r="C179" s="51" t="s">
        <v>173</v>
      </c>
      <c r="D179" s="56">
        <v>257514.25</v>
      </c>
      <c r="E179" s="56">
        <v>288342.25</v>
      </c>
      <c r="F179" s="56">
        <v>9945.08</v>
      </c>
      <c r="G179" s="56">
        <v>44998.73</v>
      </c>
      <c r="H179" s="56">
        <v>22958.63</v>
      </c>
      <c r="I179" s="56">
        <f t="shared" si="23"/>
        <v>67957.36</v>
      </c>
      <c r="J179" s="56">
        <f t="shared" si="24"/>
        <v>220384.89</v>
      </c>
      <c r="K179" s="57">
        <f t="shared" si="25"/>
        <v>0.76431702256606515</v>
      </c>
      <c r="L179" s="57">
        <f t="shared" si="26"/>
        <v>-0.96550945967855906</v>
      </c>
      <c r="M179" s="57">
        <f t="shared" si="27"/>
        <v>-0.37575946639800439</v>
      </c>
      <c r="R179" s="53"/>
      <c r="S179" s="53"/>
      <c r="T179" s="53"/>
      <c r="U179" s="53"/>
      <c r="V179" s="53"/>
    </row>
    <row r="180" spans="1:22" s="51" customFormat="1" x14ac:dyDescent="0.2">
      <c r="B180" s="66" t="s">
        <v>174</v>
      </c>
      <c r="C180" s="51" t="s">
        <v>175</v>
      </c>
      <c r="D180" s="56">
        <v>55323</v>
      </c>
      <c r="E180" s="56">
        <v>61473</v>
      </c>
      <c r="F180" s="56">
        <v>6437.5599999999995</v>
      </c>
      <c r="G180" s="56">
        <v>8005.73</v>
      </c>
      <c r="H180" s="56">
        <v>7044.3700000000008</v>
      </c>
      <c r="I180" s="56">
        <f t="shared" si="23"/>
        <v>15050.1</v>
      </c>
      <c r="J180" s="56">
        <f t="shared" si="24"/>
        <v>46422.9</v>
      </c>
      <c r="K180" s="57">
        <f t="shared" si="25"/>
        <v>0.75517544287736083</v>
      </c>
      <c r="L180" s="57">
        <f t="shared" si="26"/>
        <v>-0.89527825224082125</v>
      </c>
      <c r="M180" s="57">
        <f t="shared" si="27"/>
        <v>-0.47907341434450901</v>
      </c>
      <c r="R180" s="53"/>
      <c r="S180" s="53"/>
      <c r="T180" s="53"/>
      <c r="U180" s="53"/>
      <c r="V180" s="53"/>
    </row>
    <row r="181" spans="1:22" s="51" customFormat="1" x14ac:dyDescent="0.2">
      <c r="B181" s="66" t="s">
        <v>176</v>
      </c>
      <c r="C181" s="51" t="s">
        <v>177</v>
      </c>
      <c r="D181" s="56">
        <v>0</v>
      </c>
      <c r="E181" s="56">
        <v>0</v>
      </c>
      <c r="F181" s="56">
        <v>0</v>
      </c>
      <c r="G181" s="56">
        <v>0</v>
      </c>
      <c r="H181" s="56">
        <v>0</v>
      </c>
      <c r="I181" s="56">
        <f t="shared" si="23"/>
        <v>0</v>
      </c>
      <c r="J181" s="56">
        <f t="shared" si="24"/>
        <v>0</v>
      </c>
      <c r="K181" s="57" t="str">
        <f t="shared" si="25"/>
        <v>NA</v>
      </c>
      <c r="L181" s="57" t="str">
        <f t="shared" si="26"/>
        <v>NA</v>
      </c>
      <c r="M181" s="57" t="str">
        <f t="shared" si="27"/>
        <v>NA</v>
      </c>
      <c r="R181" s="53"/>
      <c r="S181" s="53"/>
      <c r="T181" s="53"/>
      <c r="U181" s="53"/>
      <c r="V181" s="53"/>
    </row>
    <row r="182" spans="1:22" s="51" customFormat="1" x14ac:dyDescent="0.2">
      <c r="B182" s="66" t="s">
        <v>178</v>
      </c>
      <c r="C182" s="51" t="s">
        <v>179</v>
      </c>
      <c r="D182" s="56">
        <v>673279.2</v>
      </c>
      <c r="E182" s="56">
        <v>547269.19999999995</v>
      </c>
      <c r="F182" s="56">
        <v>14691.94</v>
      </c>
      <c r="G182" s="56">
        <v>52279.77</v>
      </c>
      <c r="H182" s="56">
        <v>200794.09</v>
      </c>
      <c r="I182" s="56">
        <f t="shared" si="23"/>
        <v>253073.86</v>
      </c>
      <c r="J182" s="56">
        <f t="shared" si="24"/>
        <v>294195.33999999997</v>
      </c>
      <c r="K182" s="57">
        <f t="shared" si="25"/>
        <v>0.53756970061534615</v>
      </c>
      <c r="L182" s="57">
        <f t="shared" si="26"/>
        <v>-0.97315408943167281</v>
      </c>
      <c r="M182" s="57">
        <f t="shared" si="27"/>
        <v>-0.61788626145962544</v>
      </c>
      <c r="R182" s="53"/>
      <c r="S182" s="53"/>
      <c r="T182" s="53"/>
      <c r="U182" s="53"/>
      <c r="V182" s="53"/>
    </row>
    <row r="183" spans="1:22" s="51" customFormat="1" x14ac:dyDescent="0.2">
      <c r="B183" s="66" t="s">
        <v>180</v>
      </c>
      <c r="C183" s="51" t="s">
        <v>181</v>
      </c>
      <c r="D183" s="56">
        <v>17957.7</v>
      </c>
      <c r="E183" s="56">
        <v>28192.7</v>
      </c>
      <c r="F183" s="56">
        <v>948</v>
      </c>
      <c r="G183" s="56">
        <v>1606</v>
      </c>
      <c r="H183" s="56">
        <v>5436.29</v>
      </c>
      <c r="I183" s="56">
        <f t="shared" si="23"/>
        <v>7042.29</v>
      </c>
      <c r="J183" s="56">
        <f t="shared" si="24"/>
        <v>21150.41</v>
      </c>
      <c r="K183" s="57">
        <f t="shared" si="25"/>
        <v>0.75020874197930665</v>
      </c>
      <c r="L183" s="57">
        <f t="shared" si="26"/>
        <v>-0.96637427419154609</v>
      </c>
      <c r="M183" s="57">
        <f t="shared" si="27"/>
        <v>-0.77213959642035002</v>
      </c>
      <c r="R183" s="53"/>
      <c r="S183" s="53"/>
      <c r="T183" s="53"/>
      <c r="U183" s="53"/>
      <c r="V183" s="53"/>
    </row>
    <row r="184" spans="1:22" s="51" customFormat="1" x14ac:dyDescent="0.2">
      <c r="B184" s="66" t="s">
        <v>186</v>
      </c>
      <c r="C184" s="51" t="s">
        <v>187</v>
      </c>
      <c r="D184" s="56">
        <v>48801.599999999999</v>
      </c>
      <c r="E184" s="56">
        <v>48173.599999999999</v>
      </c>
      <c r="F184" s="56">
        <v>371.4</v>
      </c>
      <c r="G184" s="56">
        <v>3598.65</v>
      </c>
      <c r="H184" s="56">
        <v>3382.75</v>
      </c>
      <c r="I184" s="56">
        <f t="shared" si="23"/>
        <v>6981.4</v>
      </c>
      <c r="J184" s="56">
        <f t="shared" si="24"/>
        <v>41192.199999999997</v>
      </c>
      <c r="K184" s="57">
        <f t="shared" si="25"/>
        <v>0.85507830014779873</v>
      </c>
      <c r="L184" s="57">
        <f t="shared" si="26"/>
        <v>-0.99229038311440287</v>
      </c>
      <c r="M184" s="57">
        <f t="shared" si="27"/>
        <v>-0.70119318464885338</v>
      </c>
      <c r="R184" s="53"/>
      <c r="S184" s="53"/>
      <c r="T184" s="53"/>
      <c r="U184" s="53"/>
      <c r="V184" s="53"/>
    </row>
    <row r="185" spans="1:22" s="51" customFormat="1" x14ac:dyDescent="0.2">
      <c r="B185" s="66" t="s">
        <v>192</v>
      </c>
      <c r="C185" s="51" t="s">
        <v>193</v>
      </c>
      <c r="D185" s="56">
        <v>154985.4</v>
      </c>
      <c r="E185" s="56">
        <v>124985.4</v>
      </c>
      <c r="F185" s="56">
        <v>-11.99</v>
      </c>
      <c r="G185" s="56">
        <v>-11.99</v>
      </c>
      <c r="H185" s="56">
        <v>0</v>
      </c>
      <c r="I185" s="56">
        <f t="shared" si="23"/>
        <v>-11.99</v>
      </c>
      <c r="J185" s="56">
        <f t="shared" si="24"/>
        <v>124997.39</v>
      </c>
      <c r="K185" s="57">
        <f t="shared" si="25"/>
        <v>1.0000959312047648</v>
      </c>
      <c r="L185" s="57">
        <f t="shared" si="26"/>
        <v>-1.0000959312047648</v>
      </c>
      <c r="M185" s="57">
        <f t="shared" si="27"/>
        <v>-1.000383724819059</v>
      </c>
      <c r="R185" s="53"/>
      <c r="S185" s="53"/>
      <c r="T185" s="53"/>
      <c r="U185" s="53"/>
      <c r="V185" s="53"/>
    </row>
    <row r="186" spans="1:22" s="51" customFormat="1" x14ac:dyDescent="0.2">
      <c r="B186" s="66" t="s">
        <v>196</v>
      </c>
      <c r="C186" s="51" t="s">
        <v>197</v>
      </c>
      <c r="D186" s="56">
        <v>80685</v>
      </c>
      <c r="E186" s="56">
        <v>79685</v>
      </c>
      <c r="F186" s="56">
        <v>0</v>
      </c>
      <c r="G186" s="56">
        <v>10377.99</v>
      </c>
      <c r="H186" s="56">
        <v>178</v>
      </c>
      <c r="I186" s="56">
        <f t="shared" si="23"/>
        <v>10555.99</v>
      </c>
      <c r="J186" s="56">
        <f t="shared" si="24"/>
        <v>69129.009999999995</v>
      </c>
      <c r="K186" s="57">
        <f t="shared" si="25"/>
        <v>0.86752851854175805</v>
      </c>
      <c r="L186" s="57">
        <f t="shared" si="26"/>
        <v>-1</v>
      </c>
      <c r="M186" s="57">
        <f t="shared" si="27"/>
        <v>-0.4790492564472611</v>
      </c>
      <c r="R186" s="53"/>
      <c r="S186" s="53"/>
      <c r="T186" s="53"/>
      <c r="U186" s="53"/>
      <c r="V186" s="53"/>
    </row>
    <row r="187" spans="1:22" s="51" customFormat="1" x14ac:dyDescent="0.2">
      <c r="B187" s="66" t="s">
        <v>198</v>
      </c>
      <c r="C187" s="51" t="s">
        <v>199</v>
      </c>
      <c r="D187" s="56">
        <v>900000</v>
      </c>
      <c r="E187" s="56">
        <v>900000</v>
      </c>
      <c r="F187" s="56">
        <v>0</v>
      </c>
      <c r="G187" s="56">
        <v>0</v>
      </c>
      <c r="H187" s="56">
        <v>0</v>
      </c>
      <c r="I187" s="56">
        <f t="shared" si="23"/>
        <v>0</v>
      </c>
      <c r="J187" s="56">
        <f t="shared" si="24"/>
        <v>900000</v>
      </c>
      <c r="K187" s="57">
        <f t="shared" si="25"/>
        <v>1</v>
      </c>
      <c r="L187" s="57">
        <f t="shared" si="26"/>
        <v>-1</v>
      </c>
      <c r="M187" s="57">
        <f t="shared" si="27"/>
        <v>-1</v>
      </c>
      <c r="R187" s="53"/>
      <c r="S187" s="53"/>
      <c r="T187" s="53"/>
      <c r="U187" s="53"/>
      <c r="V187" s="53"/>
    </row>
    <row r="188" spans="1:22" s="51" customFormat="1" x14ac:dyDescent="0.2">
      <c r="A188" s="63" t="s">
        <v>238</v>
      </c>
      <c r="B188" s="68"/>
      <c r="C188" s="63"/>
      <c r="D188" s="64">
        <v>17696254.909999996</v>
      </c>
      <c r="E188" s="64">
        <v>17623021.43</v>
      </c>
      <c r="F188" s="64">
        <v>1078797.4799999997</v>
      </c>
      <c r="G188" s="64">
        <v>3942889.9899999998</v>
      </c>
      <c r="H188" s="64">
        <v>368535.22</v>
      </c>
      <c r="I188" s="64">
        <f t="shared" si="23"/>
        <v>4311425.21</v>
      </c>
      <c r="J188" s="64">
        <f t="shared" si="24"/>
        <v>13311596.219999999</v>
      </c>
      <c r="K188" s="65">
        <f t="shared" si="25"/>
        <v>0.7553526659928711</v>
      </c>
      <c r="L188" s="65">
        <f t="shared" si="26"/>
        <v>-0.93878476036103875</v>
      </c>
      <c r="M188" s="65">
        <f t="shared" si="27"/>
        <v>-0.10505925316803072</v>
      </c>
      <c r="R188" s="53"/>
      <c r="S188" s="53"/>
      <c r="T188" s="53"/>
      <c r="U188" s="53"/>
      <c r="V188" s="53"/>
    </row>
    <row r="189" spans="1:22" s="51" customFormat="1" x14ac:dyDescent="0.2">
      <c r="A189" s="51" t="s">
        <v>239</v>
      </c>
      <c r="B189" s="66" t="s">
        <v>93</v>
      </c>
      <c r="C189" s="51" t="s">
        <v>94</v>
      </c>
      <c r="D189" s="56">
        <v>0</v>
      </c>
      <c r="E189" s="56">
        <v>0</v>
      </c>
      <c r="F189" s="56">
        <v>0</v>
      </c>
      <c r="G189" s="56">
        <v>0</v>
      </c>
      <c r="H189" s="56">
        <v>0</v>
      </c>
      <c r="I189" s="56">
        <f t="shared" si="23"/>
        <v>0</v>
      </c>
      <c r="J189" s="56">
        <f t="shared" si="24"/>
        <v>0</v>
      </c>
      <c r="K189" s="57" t="str">
        <f t="shared" si="25"/>
        <v>NA</v>
      </c>
      <c r="L189" s="57" t="str">
        <f t="shared" si="26"/>
        <v>NA</v>
      </c>
      <c r="M189" s="57" t="str">
        <f t="shared" si="27"/>
        <v>NA</v>
      </c>
      <c r="R189" s="53"/>
      <c r="S189" s="53"/>
      <c r="T189" s="53"/>
      <c r="U189" s="53"/>
      <c r="V189" s="53"/>
    </row>
    <row r="190" spans="1:22" s="51" customFormat="1" x14ac:dyDescent="0.2">
      <c r="B190" s="66" t="s">
        <v>95</v>
      </c>
      <c r="C190" s="51" t="s">
        <v>94</v>
      </c>
      <c r="D190" s="56">
        <v>0</v>
      </c>
      <c r="E190" s="56">
        <v>0</v>
      </c>
      <c r="F190" s="56">
        <v>0</v>
      </c>
      <c r="G190" s="56">
        <v>0</v>
      </c>
      <c r="H190" s="56">
        <v>0</v>
      </c>
      <c r="I190" s="56">
        <f t="shared" si="23"/>
        <v>0</v>
      </c>
      <c r="J190" s="56">
        <f t="shared" si="24"/>
        <v>0</v>
      </c>
      <c r="K190" s="57" t="str">
        <f t="shared" si="25"/>
        <v>NA</v>
      </c>
      <c r="L190" s="57" t="str">
        <f t="shared" si="26"/>
        <v>NA</v>
      </c>
      <c r="M190" s="57" t="str">
        <f t="shared" si="27"/>
        <v>NA</v>
      </c>
      <c r="R190" s="53"/>
      <c r="S190" s="53"/>
      <c r="T190" s="53"/>
      <c r="U190" s="53"/>
      <c r="V190" s="53"/>
    </row>
    <row r="191" spans="1:22" s="51" customFormat="1" x14ac:dyDescent="0.2">
      <c r="B191" s="66" t="s">
        <v>98</v>
      </c>
      <c r="C191" s="51" t="s">
        <v>99</v>
      </c>
      <c r="D191" s="56">
        <v>6500</v>
      </c>
      <c r="E191" s="56">
        <v>6500</v>
      </c>
      <c r="F191" s="56">
        <v>0</v>
      </c>
      <c r="G191" s="56">
        <v>0</v>
      </c>
      <c r="H191" s="56">
        <v>0</v>
      </c>
      <c r="I191" s="56">
        <f t="shared" si="23"/>
        <v>0</v>
      </c>
      <c r="J191" s="56">
        <f t="shared" si="24"/>
        <v>6500</v>
      </c>
      <c r="K191" s="57">
        <f t="shared" si="25"/>
        <v>1</v>
      </c>
      <c r="L191" s="57">
        <f t="shared" si="26"/>
        <v>-1</v>
      </c>
      <c r="M191" s="57">
        <f t="shared" si="27"/>
        <v>-1</v>
      </c>
      <c r="R191" s="53"/>
      <c r="S191" s="53"/>
      <c r="T191" s="53"/>
      <c r="U191" s="53"/>
      <c r="V191" s="53"/>
    </row>
    <row r="192" spans="1:22" s="51" customFormat="1" x14ac:dyDescent="0.2">
      <c r="B192" s="66" t="s">
        <v>120</v>
      </c>
      <c r="C192" s="51" t="s">
        <v>121</v>
      </c>
      <c r="D192" s="56">
        <v>38474.86</v>
      </c>
      <c r="E192" s="56">
        <v>38474.86</v>
      </c>
      <c r="F192" s="56">
        <v>0</v>
      </c>
      <c r="G192" s="56">
        <v>0</v>
      </c>
      <c r="H192" s="56">
        <v>0</v>
      </c>
      <c r="I192" s="56">
        <f t="shared" si="23"/>
        <v>0</v>
      </c>
      <c r="J192" s="56">
        <f t="shared" si="24"/>
        <v>38474.86</v>
      </c>
      <c r="K192" s="57">
        <f t="shared" si="25"/>
        <v>1</v>
      </c>
      <c r="L192" s="57">
        <f t="shared" si="26"/>
        <v>-1</v>
      </c>
      <c r="M192" s="57">
        <f t="shared" si="27"/>
        <v>-1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124</v>
      </c>
      <c r="C193" s="51" t="s">
        <v>125</v>
      </c>
      <c r="D193" s="56">
        <v>0</v>
      </c>
      <c r="E193" s="56">
        <v>0</v>
      </c>
      <c r="F193" s="56">
        <v>600</v>
      </c>
      <c r="G193" s="56">
        <v>600</v>
      </c>
      <c r="H193" s="56">
        <v>0</v>
      </c>
      <c r="I193" s="56">
        <f t="shared" si="23"/>
        <v>600</v>
      </c>
      <c r="J193" s="56">
        <f t="shared" si="24"/>
        <v>-600</v>
      </c>
      <c r="K193" s="57" t="str">
        <f t="shared" si="25"/>
        <v>NA</v>
      </c>
      <c r="L193" s="57" t="str">
        <f t="shared" si="26"/>
        <v>NA</v>
      </c>
      <c r="M193" s="57" t="str">
        <f t="shared" si="27"/>
        <v>NA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144</v>
      </c>
      <c r="C194" s="51" t="s">
        <v>145</v>
      </c>
      <c r="D194" s="56">
        <v>1154.25</v>
      </c>
      <c r="E194" s="56">
        <v>1154.25</v>
      </c>
      <c r="F194" s="56">
        <v>15.9</v>
      </c>
      <c r="G194" s="56">
        <v>15.9</v>
      </c>
      <c r="H194" s="56">
        <v>0</v>
      </c>
      <c r="I194" s="56">
        <f t="shared" si="23"/>
        <v>15.9</v>
      </c>
      <c r="J194" s="56">
        <f t="shared" si="24"/>
        <v>1138.3499999999999</v>
      </c>
      <c r="K194" s="57">
        <f t="shared" si="25"/>
        <v>0.98622482131254052</v>
      </c>
      <c r="L194" s="57">
        <f t="shared" si="26"/>
        <v>-0.98622482131254052</v>
      </c>
      <c r="M194" s="57">
        <f t="shared" si="27"/>
        <v>-0.94489928525016254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146</v>
      </c>
      <c r="C195" s="51" t="s">
        <v>147</v>
      </c>
      <c r="D195" s="56">
        <v>41940</v>
      </c>
      <c r="E195" s="56">
        <v>41940</v>
      </c>
      <c r="F195" s="56">
        <v>0</v>
      </c>
      <c r="G195" s="56">
        <v>0</v>
      </c>
      <c r="H195" s="56">
        <v>0</v>
      </c>
      <c r="I195" s="56">
        <f t="shared" si="23"/>
        <v>0</v>
      </c>
      <c r="J195" s="56">
        <f t="shared" si="24"/>
        <v>41940</v>
      </c>
      <c r="K195" s="57">
        <f t="shared" si="25"/>
        <v>1</v>
      </c>
      <c r="L195" s="57">
        <f t="shared" si="26"/>
        <v>-1</v>
      </c>
      <c r="M195" s="57">
        <f t="shared" si="27"/>
        <v>-1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166</v>
      </c>
      <c r="C196" s="51" t="s">
        <v>167</v>
      </c>
      <c r="D196" s="56">
        <v>18500</v>
      </c>
      <c r="E196" s="56">
        <v>24500</v>
      </c>
      <c r="F196" s="56">
        <v>0</v>
      </c>
      <c r="G196" s="56">
        <v>0</v>
      </c>
      <c r="H196" s="56">
        <v>0</v>
      </c>
      <c r="I196" s="56">
        <f t="shared" si="23"/>
        <v>0</v>
      </c>
      <c r="J196" s="56">
        <f t="shared" si="24"/>
        <v>24500</v>
      </c>
      <c r="K196" s="57">
        <f t="shared" si="25"/>
        <v>1</v>
      </c>
      <c r="L196" s="57">
        <f t="shared" si="26"/>
        <v>-1</v>
      </c>
      <c r="M196" s="57">
        <f t="shared" si="27"/>
        <v>-1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172</v>
      </c>
      <c r="C197" s="51" t="s">
        <v>173</v>
      </c>
      <c r="D197" s="56">
        <v>3375</v>
      </c>
      <c r="E197" s="56">
        <v>3375</v>
      </c>
      <c r="F197" s="56">
        <v>0</v>
      </c>
      <c r="G197" s="56">
        <v>0</v>
      </c>
      <c r="H197" s="56">
        <v>0</v>
      </c>
      <c r="I197" s="56">
        <f t="shared" si="23"/>
        <v>0</v>
      </c>
      <c r="J197" s="56">
        <f t="shared" si="24"/>
        <v>3375</v>
      </c>
      <c r="K197" s="57">
        <f t="shared" si="25"/>
        <v>1</v>
      </c>
      <c r="L197" s="57">
        <f t="shared" si="26"/>
        <v>-1</v>
      </c>
      <c r="M197" s="57">
        <f t="shared" si="27"/>
        <v>-1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186</v>
      </c>
      <c r="C198" s="51" t="s">
        <v>187</v>
      </c>
      <c r="D198" s="56">
        <v>22943.25</v>
      </c>
      <c r="E198" s="56">
        <v>23235.25</v>
      </c>
      <c r="F198" s="56">
        <v>0</v>
      </c>
      <c r="G198" s="56">
        <v>0</v>
      </c>
      <c r="H198" s="56">
        <v>0</v>
      </c>
      <c r="I198" s="56">
        <f t="shared" si="23"/>
        <v>0</v>
      </c>
      <c r="J198" s="56">
        <f t="shared" si="24"/>
        <v>23235.25</v>
      </c>
      <c r="K198" s="57">
        <f t="shared" si="25"/>
        <v>1</v>
      </c>
      <c r="L198" s="57">
        <f t="shared" si="26"/>
        <v>-1</v>
      </c>
      <c r="M198" s="57">
        <f t="shared" si="27"/>
        <v>-1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196</v>
      </c>
      <c r="C199" s="51" t="s">
        <v>197</v>
      </c>
      <c r="D199" s="56">
        <v>9000</v>
      </c>
      <c r="E199" s="56">
        <v>9000</v>
      </c>
      <c r="F199" s="56">
        <v>0</v>
      </c>
      <c r="G199" s="56">
        <v>0</v>
      </c>
      <c r="H199" s="56">
        <v>1115</v>
      </c>
      <c r="I199" s="56">
        <f t="shared" si="23"/>
        <v>1115</v>
      </c>
      <c r="J199" s="56">
        <f t="shared" si="24"/>
        <v>7885</v>
      </c>
      <c r="K199" s="57">
        <f t="shared" si="25"/>
        <v>0.87611111111111106</v>
      </c>
      <c r="L199" s="57">
        <f t="shared" si="26"/>
        <v>-1</v>
      </c>
      <c r="M199" s="57">
        <f t="shared" si="27"/>
        <v>-1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198</v>
      </c>
      <c r="C200" s="51" t="s">
        <v>199</v>
      </c>
      <c r="D200" s="56">
        <v>900000</v>
      </c>
      <c r="E200" s="56">
        <v>900000</v>
      </c>
      <c r="F200" s="56">
        <v>0</v>
      </c>
      <c r="G200" s="56">
        <v>0</v>
      </c>
      <c r="H200" s="56">
        <v>0</v>
      </c>
      <c r="I200" s="56">
        <f t="shared" si="23"/>
        <v>0</v>
      </c>
      <c r="J200" s="56">
        <f t="shared" si="24"/>
        <v>900000</v>
      </c>
      <c r="K200" s="57">
        <f t="shared" si="25"/>
        <v>1</v>
      </c>
      <c r="L200" s="57">
        <f t="shared" si="26"/>
        <v>-1</v>
      </c>
      <c r="M200" s="57">
        <f t="shared" si="27"/>
        <v>-1</v>
      </c>
      <c r="R200" s="53"/>
      <c r="S200" s="53"/>
      <c r="T200" s="53"/>
      <c r="U200" s="53"/>
      <c r="V200" s="53"/>
    </row>
    <row r="201" spans="1:22" s="51" customFormat="1" x14ac:dyDescent="0.2">
      <c r="A201" s="63" t="s">
        <v>240</v>
      </c>
      <c r="B201" s="68"/>
      <c r="C201" s="63"/>
      <c r="D201" s="64">
        <v>1041887.36</v>
      </c>
      <c r="E201" s="64">
        <v>1048179.36</v>
      </c>
      <c r="F201" s="64">
        <v>615.9</v>
      </c>
      <c r="G201" s="64">
        <v>615.9</v>
      </c>
      <c r="H201" s="64">
        <v>1115</v>
      </c>
      <c r="I201" s="64">
        <f t="shared" si="23"/>
        <v>1730.9</v>
      </c>
      <c r="J201" s="64">
        <f t="shared" si="24"/>
        <v>1046448.46</v>
      </c>
      <c r="K201" s="65">
        <f t="shared" si="25"/>
        <v>0.99834866048116033</v>
      </c>
      <c r="L201" s="65">
        <f t="shared" si="26"/>
        <v>-0.99941240972346568</v>
      </c>
      <c r="M201" s="65">
        <f t="shared" si="27"/>
        <v>-0.9976496388938626</v>
      </c>
      <c r="R201" s="53"/>
      <c r="S201" s="53"/>
      <c r="T201" s="53"/>
      <c r="U201" s="53"/>
      <c r="V201" s="53"/>
    </row>
    <row r="202" spans="1:22" s="51" customFormat="1" x14ac:dyDescent="0.2">
      <c r="A202" s="51" t="s">
        <v>241</v>
      </c>
      <c r="B202" s="66" t="s">
        <v>108</v>
      </c>
      <c r="C202" s="51" t="s">
        <v>109</v>
      </c>
      <c r="D202" s="56">
        <v>138374.75</v>
      </c>
      <c r="E202" s="56">
        <v>138374.75</v>
      </c>
      <c r="F202" s="56">
        <v>11729.68</v>
      </c>
      <c r="G202" s="56">
        <v>35089.83</v>
      </c>
      <c r="H202" s="56">
        <v>0</v>
      </c>
      <c r="I202" s="56">
        <f t="shared" si="23"/>
        <v>35089.83</v>
      </c>
      <c r="J202" s="56">
        <f t="shared" si="24"/>
        <v>103284.92</v>
      </c>
      <c r="K202" s="57">
        <f t="shared" si="25"/>
        <v>0.7464145012005442</v>
      </c>
      <c r="L202" s="57">
        <f t="shared" si="26"/>
        <v>-0.91523251171185505</v>
      </c>
      <c r="M202" s="57">
        <f t="shared" si="27"/>
        <v>1.4341995197823353E-2</v>
      </c>
      <c r="R202" s="53"/>
      <c r="S202" s="53"/>
      <c r="T202" s="53"/>
      <c r="U202" s="53"/>
      <c r="V202" s="53"/>
    </row>
    <row r="203" spans="1:22" s="51" customFormat="1" x14ac:dyDescent="0.2">
      <c r="B203" s="66" t="s">
        <v>242</v>
      </c>
      <c r="C203" s="51" t="s">
        <v>243</v>
      </c>
      <c r="D203" s="56">
        <v>10418429.26</v>
      </c>
      <c r="E203" s="56">
        <v>10418429.26</v>
      </c>
      <c r="F203" s="56">
        <v>867776.70000000019</v>
      </c>
      <c r="G203" s="56">
        <v>940541.91000000038</v>
      </c>
      <c r="H203" s="56">
        <v>0</v>
      </c>
      <c r="I203" s="56">
        <f t="shared" si="23"/>
        <v>940541.91000000038</v>
      </c>
      <c r="J203" s="56">
        <f t="shared" si="24"/>
        <v>9477887.3499999996</v>
      </c>
      <c r="K203" s="57">
        <f t="shared" si="25"/>
        <v>0.90972325227459483</v>
      </c>
      <c r="L203" s="57">
        <f t="shared" si="26"/>
        <v>-0.91670753063211752</v>
      </c>
      <c r="M203" s="57">
        <f t="shared" si="27"/>
        <v>-0.63889300909837898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120</v>
      </c>
      <c r="C204" s="51" t="s">
        <v>121</v>
      </c>
      <c r="D204" s="56">
        <v>0</v>
      </c>
      <c r="E204" s="56">
        <v>0</v>
      </c>
      <c r="F204" s="56">
        <v>0</v>
      </c>
      <c r="G204" s="56">
        <v>0</v>
      </c>
      <c r="H204" s="56">
        <v>0</v>
      </c>
      <c r="I204" s="56">
        <f t="shared" si="23"/>
        <v>0</v>
      </c>
      <c r="J204" s="56">
        <f t="shared" si="24"/>
        <v>0</v>
      </c>
      <c r="K204" s="57" t="str">
        <f t="shared" si="25"/>
        <v>NA</v>
      </c>
      <c r="L204" s="57" t="str">
        <f t="shared" si="26"/>
        <v>NA</v>
      </c>
      <c r="M204" s="57" t="str">
        <f t="shared" si="27"/>
        <v>NA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124</v>
      </c>
      <c r="C205" s="51" t="s">
        <v>125</v>
      </c>
      <c r="D205" s="56">
        <v>357496.42</v>
      </c>
      <c r="E205" s="56">
        <v>357496.42</v>
      </c>
      <c r="F205" s="56">
        <v>0</v>
      </c>
      <c r="G205" s="56">
        <v>0</v>
      </c>
      <c r="H205" s="56">
        <v>0</v>
      </c>
      <c r="I205" s="56">
        <f t="shared" si="23"/>
        <v>0</v>
      </c>
      <c r="J205" s="56">
        <f t="shared" si="24"/>
        <v>357496.42</v>
      </c>
      <c r="K205" s="57">
        <f t="shared" si="25"/>
        <v>1</v>
      </c>
      <c r="L205" s="57">
        <f t="shared" si="26"/>
        <v>-1</v>
      </c>
      <c r="M205" s="57">
        <f t="shared" si="27"/>
        <v>-1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130</v>
      </c>
      <c r="C206" s="51" t="s">
        <v>131</v>
      </c>
      <c r="D206" s="56">
        <v>1728000</v>
      </c>
      <c r="E206" s="56">
        <v>1728000</v>
      </c>
      <c r="F206" s="56">
        <v>165575</v>
      </c>
      <c r="G206" s="56">
        <v>177255</v>
      </c>
      <c r="H206" s="56">
        <v>0</v>
      </c>
      <c r="I206" s="56">
        <f t="shared" si="23"/>
        <v>177255</v>
      </c>
      <c r="J206" s="56">
        <f t="shared" si="24"/>
        <v>1550745</v>
      </c>
      <c r="K206" s="57">
        <f t="shared" si="25"/>
        <v>0.89742187500000004</v>
      </c>
      <c r="L206" s="57">
        <f t="shared" si="26"/>
        <v>-0.90418113425925928</v>
      </c>
      <c r="M206" s="57">
        <f t="shared" si="27"/>
        <v>-0.58968750000000003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563</v>
      </c>
      <c r="C207" s="51" t="s">
        <v>564</v>
      </c>
      <c r="D207" s="56">
        <v>0</v>
      </c>
      <c r="E207" s="56">
        <v>0</v>
      </c>
      <c r="F207" s="56">
        <v>0</v>
      </c>
      <c r="G207" s="56">
        <v>0</v>
      </c>
      <c r="H207" s="56">
        <v>0</v>
      </c>
      <c r="I207" s="56">
        <f t="shared" si="23"/>
        <v>0</v>
      </c>
      <c r="J207" s="56">
        <f t="shared" si="24"/>
        <v>0</v>
      </c>
      <c r="K207" s="57" t="str">
        <f t="shared" si="25"/>
        <v>NA</v>
      </c>
      <c r="L207" s="57" t="str">
        <f t="shared" si="26"/>
        <v>NA</v>
      </c>
      <c r="M207" s="57" t="str">
        <f t="shared" si="27"/>
        <v>NA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132</v>
      </c>
      <c r="C208" s="51" t="s">
        <v>133</v>
      </c>
      <c r="D208" s="56">
        <v>2178683.2000000058</v>
      </c>
      <c r="E208" s="56">
        <v>2178683.2000000058</v>
      </c>
      <c r="F208" s="56">
        <v>170956.00000000003</v>
      </c>
      <c r="G208" s="56">
        <v>188673.11000000002</v>
      </c>
      <c r="H208" s="56">
        <v>0</v>
      </c>
      <c r="I208" s="56">
        <f t="shared" si="23"/>
        <v>188673.11000000002</v>
      </c>
      <c r="J208" s="56">
        <f t="shared" si="24"/>
        <v>1990010.0900000057</v>
      </c>
      <c r="K208" s="57">
        <f t="shared" si="25"/>
        <v>0.91340039249396165</v>
      </c>
      <c r="L208" s="57">
        <f t="shared" si="26"/>
        <v>-0.9215324192154235</v>
      </c>
      <c r="M208" s="57">
        <f t="shared" si="27"/>
        <v>-0.65360156997584695</v>
      </c>
      <c r="R208" s="53"/>
      <c r="S208" s="53"/>
      <c r="T208" s="53"/>
      <c r="U208" s="53"/>
      <c r="V208" s="53"/>
    </row>
    <row r="209" spans="1:22" s="51" customFormat="1" x14ac:dyDescent="0.2">
      <c r="B209" s="66" t="s">
        <v>134</v>
      </c>
      <c r="C209" s="51" t="s">
        <v>135</v>
      </c>
      <c r="D209" s="56">
        <v>937.5</v>
      </c>
      <c r="E209" s="56">
        <v>937.5</v>
      </c>
      <c r="F209" s="56">
        <v>0</v>
      </c>
      <c r="G209" s="56">
        <v>0</v>
      </c>
      <c r="H209" s="56">
        <v>0</v>
      </c>
      <c r="I209" s="56">
        <f t="shared" si="23"/>
        <v>0</v>
      </c>
      <c r="J209" s="56">
        <f t="shared" si="24"/>
        <v>937.5</v>
      </c>
      <c r="K209" s="57">
        <f t="shared" si="25"/>
        <v>1</v>
      </c>
      <c r="L209" s="57">
        <f t="shared" si="26"/>
        <v>-1</v>
      </c>
      <c r="M209" s="57">
        <f t="shared" si="27"/>
        <v>-1</v>
      </c>
      <c r="R209" s="53"/>
      <c r="S209" s="53"/>
      <c r="T209" s="53"/>
      <c r="U209" s="53"/>
      <c r="V209" s="53"/>
    </row>
    <row r="210" spans="1:22" s="51" customFormat="1" x14ac:dyDescent="0.2">
      <c r="B210" s="66" t="s">
        <v>144</v>
      </c>
      <c r="C210" s="51" t="s">
        <v>145</v>
      </c>
      <c r="D210" s="56">
        <v>289212.74000000051</v>
      </c>
      <c r="E210" s="56">
        <v>289212.74000000051</v>
      </c>
      <c r="F210" s="56">
        <v>35102.44</v>
      </c>
      <c r="G210" s="56">
        <v>38736.199999999997</v>
      </c>
      <c r="H210" s="56">
        <v>0</v>
      </c>
      <c r="I210" s="56">
        <f t="shared" si="23"/>
        <v>38736.199999999997</v>
      </c>
      <c r="J210" s="56">
        <f t="shared" si="24"/>
        <v>250476.5400000005</v>
      </c>
      <c r="K210" s="57">
        <f t="shared" si="25"/>
        <v>0.86606329997772591</v>
      </c>
      <c r="L210" s="57">
        <f t="shared" si="26"/>
        <v>-0.87862761509053877</v>
      </c>
      <c r="M210" s="57">
        <f t="shared" si="27"/>
        <v>-0.46425319991090397</v>
      </c>
      <c r="R210" s="53"/>
      <c r="S210" s="53"/>
      <c r="T210" s="53"/>
      <c r="U210" s="53"/>
      <c r="V210" s="53"/>
    </row>
    <row r="211" spans="1:22" s="51" customFormat="1" x14ac:dyDescent="0.2">
      <c r="B211" s="66" t="s">
        <v>146</v>
      </c>
      <c r="C211" s="51" t="s">
        <v>147</v>
      </c>
      <c r="D211" s="56">
        <v>353426.4</v>
      </c>
      <c r="E211" s="56">
        <v>336747.4</v>
      </c>
      <c r="F211" s="56">
        <v>178312.04</v>
      </c>
      <c r="G211" s="56">
        <v>196447.35999999999</v>
      </c>
      <c r="H211" s="56">
        <v>7198</v>
      </c>
      <c r="I211" s="56">
        <f t="shared" si="23"/>
        <v>203645.36</v>
      </c>
      <c r="J211" s="56">
        <f t="shared" si="24"/>
        <v>133102.04000000004</v>
      </c>
      <c r="K211" s="57">
        <f t="shared" si="25"/>
        <v>0.39525781045377045</v>
      </c>
      <c r="L211" s="57">
        <f t="shared" si="26"/>
        <v>-0.47048725543241016</v>
      </c>
      <c r="M211" s="57">
        <f t="shared" si="27"/>
        <v>1.3334684692443057</v>
      </c>
      <c r="R211" s="53"/>
      <c r="S211" s="53"/>
      <c r="T211" s="53"/>
      <c r="U211" s="53"/>
      <c r="V211" s="53"/>
    </row>
    <row r="212" spans="1:22" s="51" customFormat="1" x14ac:dyDescent="0.2">
      <c r="B212" s="66" t="s">
        <v>160</v>
      </c>
      <c r="C212" s="51" t="s">
        <v>161</v>
      </c>
      <c r="D212" s="56">
        <v>540</v>
      </c>
      <c r="E212" s="56">
        <v>0</v>
      </c>
      <c r="F212" s="56">
        <v>0</v>
      </c>
      <c r="G212" s="56">
        <v>0</v>
      </c>
      <c r="H212" s="56">
        <v>0</v>
      </c>
      <c r="I212" s="56">
        <f t="shared" si="23"/>
        <v>0</v>
      </c>
      <c r="J212" s="56">
        <f t="shared" si="24"/>
        <v>0</v>
      </c>
      <c r="K212" s="57" t="str">
        <f t="shared" si="25"/>
        <v>NA</v>
      </c>
      <c r="L212" s="57" t="str">
        <f t="shared" si="26"/>
        <v>NA</v>
      </c>
      <c r="M212" s="57" t="str">
        <f t="shared" si="27"/>
        <v>NA</v>
      </c>
      <c r="R212" s="53"/>
      <c r="S212" s="53"/>
      <c r="T212" s="53"/>
      <c r="U212" s="53"/>
      <c r="V212" s="53"/>
    </row>
    <row r="213" spans="1:22" s="51" customFormat="1" x14ac:dyDescent="0.2">
      <c r="B213" s="66" t="s">
        <v>162</v>
      </c>
      <c r="C213" s="51" t="s">
        <v>163</v>
      </c>
      <c r="D213" s="56">
        <v>0</v>
      </c>
      <c r="E213" s="56">
        <v>131702.38</v>
      </c>
      <c r="F213" s="56">
        <v>13269.33</v>
      </c>
      <c r="G213" s="56">
        <v>28599.34</v>
      </c>
      <c r="H213" s="56">
        <v>12317.68</v>
      </c>
      <c r="I213" s="56">
        <f t="shared" si="23"/>
        <v>40917.020000000004</v>
      </c>
      <c r="J213" s="56">
        <f t="shared" si="24"/>
        <v>90785.36</v>
      </c>
      <c r="K213" s="57">
        <f t="shared" si="25"/>
        <v>0.6893220912180934</v>
      </c>
      <c r="L213" s="57">
        <f t="shared" si="26"/>
        <v>-0.89924760661120928</v>
      </c>
      <c r="M213" s="57">
        <f t="shared" si="27"/>
        <v>-0.13139489202852678</v>
      </c>
      <c r="R213" s="53"/>
      <c r="S213" s="53"/>
      <c r="T213" s="53"/>
      <c r="U213" s="53"/>
      <c r="V213" s="53"/>
    </row>
    <row r="214" spans="1:22" s="51" customFormat="1" x14ac:dyDescent="0.2">
      <c r="B214" s="66" t="s">
        <v>166</v>
      </c>
      <c r="C214" s="51" t="s">
        <v>167</v>
      </c>
      <c r="D214" s="56">
        <v>12024.9</v>
      </c>
      <c r="E214" s="56">
        <v>12024.9</v>
      </c>
      <c r="F214" s="56">
        <v>133.63</v>
      </c>
      <c r="G214" s="56">
        <v>321.62</v>
      </c>
      <c r="H214" s="56">
        <v>0</v>
      </c>
      <c r="I214" s="56">
        <f t="shared" si="23"/>
        <v>321.62</v>
      </c>
      <c r="J214" s="56">
        <f t="shared" si="24"/>
        <v>11703.279999999999</v>
      </c>
      <c r="K214" s="57">
        <f t="shared" si="25"/>
        <v>0.97325383163269541</v>
      </c>
      <c r="L214" s="57">
        <f t="shared" si="26"/>
        <v>-0.98888722567339449</v>
      </c>
      <c r="M214" s="57">
        <f t="shared" si="27"/>
        <v>-0.89301532653078197</v>
      </c>
      <c r="R214" s="53"/>
      <c r="S214" s="53"/>
      <c r="T214" s="53"/>
      <c r="U214" s="53"/>
      <c r="V214" s="53"/>
    </row>
    <row r="215" spans="1:22" s="51" customFormat="1" x14ac:dyDescent="0.2">
      <c r="B215" s="66" t="s">
        <v>172</v>
      </c>
      <c r="C215" s="51" t="s">
        <v>173</v>
      </c>
      <c r="D215" s="56">
        <v>1182926</v>
      </c>
      <c r="E215" s="56">
        <v>913979.07000000007</v>
      </c>
      <c r="F215" s="56">
        <v>3154.0999999999995</v>
      </c>
      <c r="G215" s="56">
        <v>21255.589999999997</v>
      </c>
      <c r="H215" s="56">
        <v>15404.49</v>
      </c>
      <c r="I215" s="56">
        <f t="shared" si="23"/>
        <v>36660.079999999994</v>
      </c>
      <c r="J215" s="56">
        <f t="shared" si="24"/>
        <v>877318.99000000011</v>
      </c>
      <c r="K215" s="57">
        <f t="shared" si="25"/>
        <v>0.95988958478009789</v>
      </c>
      <c r="L215" s="57">
        <f t="shared" si="26"/>
        <v>-0.99654904570188907</v>
      </c>
      <c r="M215" s="57">
        <f t="shared" si="27"/>
        <v>-0.90697559409101136</v>
      </c>
      <c r="R215" s="53"/>
      <c r="S215" s="53"/>
      <c r="T215" s="53"/>
      <c r="U215" s="53"/>
      <c r="V215" s="53"/>
    </row>
    <row r="216" spans="1:22" s="51" customFormat="1" x14ac:dyDescent="0.2">
      <c r="B216" s="66" t="s">
        <v>174</v>
      </c>
      <c r="C216" s="51" t="s">
        <v>175</v>
      </c>
      <c r="D216" s="56">
        <v>0</v>
      </c>
      <c r="E216" s="56">
        <v>4040</v>
      </c>
      <c r="F216" s="56">
        <v>0</v>
      </c>
      <c r="G216" s="56">
        <v>483.63</v>
      </c>
      <c r="H216" s="56">
        <v>398</v>
      </c>
      <c r="I216" s="56">
        <f t="shared" si="23"/>
        <v>881.63</v>
      </c>
      <c r="J216" s="56">
        <f t="shared" si="24"/>
        <v>3158.37</v>
      </c>
      <c r="K216" s="57">
        <f t="shared" si="25"/>
        <v>0.78177475247524753</v>
      </c>
      <c r="L216" s="57">
        <f t="shared" si="26"/>
        <v>-1</v>
      </c>
      <c r="M216" s="57">
        <f t="shared" si="27"/>
        <v>-0.52115841584158418</v>
      </c>
      <c r="R216" s="53"/>
      <c r="S216" s="53"/>
      <c r="T216" s="53"/>
      <c r="U216" s="53"/>
      <c r="V216" s="53"/>
    </row>
    <row r="217" spans="1:22" s="51" customFormat="1" x14ac:dyDescent="0.2">
      <c r="B217" s="66" t="s">
        <v>178</v>
      </c>
      <c r="C217" s="51" t="s">
        <v>179</v>
      </c>
      <c r="D217" s="56">
        <v>4050</v>
      </c>
      <c r="E217" s="56">
        <v>14228</v>
      </c>
      <c r="F217" s="56">
        <v>287.99</v>
      </c>
      <c r="G217" s="56">
        <v>5378.96</v>
      </c>
      <c r="H217" s="56">
        <v>89.37</v>
      </c>
      <c r="I217" s="56">
        <f t="shared" si="23"/>
        <v>5468.33</v>
      </c>
      <c r="J217" s="56">
        <f t="shared" si="24"/>
        <v>8759.67</v>
      </c>
      <c r="K217" s="57">
        <f t="shared" si="25"/>
        <v>0.61566418330053418</v>
      </c>
      <c r="L217" s="57">
        <f t="shared" si="26"/>
        <v>-0.97975892606128767</v>
      </c>
      <c r="M217" s="57">
        <f t="shared" si="27"/>
        <v>0.51221816137194265</v>
      </c>
      <c r="R217" s="53"/>
      <c r="S217" s="53"/>
      <c r="T217" s="53"/>
      <c r="U217" s="53"/>
      <c r="V217" s="53"/>
    </row>
    <row r="218" spans="1:22" s="51" customFormat="1" x14ac:dyDescent="0.2">
      <c r="B218" s="66" t="s">
        <v>180</v>
      </c>
      <c r="C218" s="51" t="s">
        <v>181</v>
      </c>
      <c r="D218" s="56">
        <v>0</v>
      </c>
      <c r="E218" s="56">
        <v>7285</v>
      </c>
      <c r="F218" s="56">
        <v>1510.46</v>
      </c>
      <c r="G218" s="56">
        <v>1510.46</v>
      </c>
      <c r="H218" s="56">
        <v>3993.99</v>
      </c>
      <c r="I218" s="56">
        <f t="shared" si="23"/>
        <v>5504.45</v>
      </c>
      <c r="J218" s="56">
        <f t="shared" si="24"/>
        <v>1780.5500000000002</v>
      </c>
      <c r="K218" s="57">
        <f t="shared" si="25"/>
        <v>0.24441317776252577</v>
      </c>
      <c r="L218" s="57">
        <f t="shared" si="26"/>
        <v>-0.79266163349347973</v>
      </c>
      <c r="M218" s="57">
        <f t="shared" si="27"/>
        <v>-0.17064653397391899</v>
      </c>
      <c r="R218" s="53"/>
      <c r="S218" s="53"/>
      <c r="T218" s="53"/>
      <c r="U218" s="53"/>
      <c r="V218" s="53"/>
    </row>
    <row r="219" spans="1:22" s="51" customFormat="1" x14ac:dyDescent="0.2">
      <c r="B219" s="66" t="s">
        <v>182</v>
      </c>
      <c r="C219" s="51" t="s">
        <v>183</v>
      </c>
      <c r="D219" s="56">
        <v>0</v>
      </c>
      <c r="E219" s="56">
        <v>0</v>
      </c>
      <c r="F219" s="56">
        <v>0</v>
      </c>
      <c r="G219" s="56">
        <v>0</v>
      </c>
      <c r="H219" s="56">
        <v>0</v>
      </c>
      <c r="I219" s="56">
        <f t="shared" si="23"/>
        <v>0</v>
      </c>
      <c r="J219" s="56">
        <f t="shared" si="24"/>
        <v>0</v>
      </c>
      <c r="K219" s="57" t="str">
        <f t="shared" si="25"/>
        <v>NA</v>
      </c>
      <c r="L219" s="57" t="str">
        <f t="shared" si="26"/>
        <v>NA</v>
      </c>
      <c r="M219" s="57" t="str">
        <f t="shared" si="27"/>
        <v>NA</v>
      </c>
      <c r="R219" s="53"/>
      <c r="S219" s="53"/>
      <c r="T219" s="53"/>
      <c r="U219" s="53"/>
      <c r="V219" s="53"/>
    </row>
    <row r="220" spans="1:22" s="51" customFormat="1" x14ac:dyDescent="0.2">
      <c r="B220" s="66" t="s">
        <v>186</v>
      </c>
      <c r="C220" s="51" t="s">
        <v>187</v>
      </c>
      <c r="D220" s="56">
        <v>100585.8</v>
      </c>
      <c r="E220" s="56">
        <v>268135.09999999998</v>
      </c>
      <c r="F220" s="56">
        <v>23484.209999999995</v>
      </c>
      <c r="G220" s="56">
        <v>57266.880000000005</v>
      </c>
      <c r="H220" s="56">
        <v>16096.71</v>
      </c>
      <c r="I220" s="56">
        <f t="shared" si="23"/>
        <v>73363.59</v>
      </c>
      <c r="J220" s="56">
        <f t="shared" si="24"/>
        <v>194771.50999999998</v>
      </c>
      <c r="K220" s="57">
        <f t="shared" si="25"/>
        <v>0.72639318761325911</v>
      </c>
      <c r="L220" s="57">
        <f t="shared" si="26"/>
        <v>-0.91241650197978563</v>
      </c>
      <c r="M220" s="57">
        <f t="shared" si="27"/>
        <v>-0.14570110366005778</v>
      </c>
      <c r="R220" s="53"/>
      <c r="S220" s="53"/>
      <c r="T220" s="53"/>
      <c r="U220" s="53"/>
      <c r="V220" s="53"/>
    </row>
    <row r="221" spans="1:22" s="51" customFormat="1" x14ac:dyDescent="0.2">
      <c r="B221" s="66" t="s">
        <v>192</v>
      </c>
      <c r="C221" s="51" t="s">
        <v>193</v>
      </c>
      <c r="D221" s="56">
        <v>39600</v>
      </c>
      <c r="E221" s="56">
        <v>5655</v>
      </c>
      <c r="F221" s="56">
        <v>0</v>
      </c>
      <c r="G221" s="56">
        <v>0</v>
      </c>
      <c r="H221" s="56">
        <v>0</v>
      </c>
      <c r="I221" s="56">
        <f t="shared" si="23"/>
        <v>0</v>
      </c>
      <c r="J221" s="56">
        <f t="shared" si="24"/>
        <v>5655</v>
      </c>
      <c r="K221" s="57">
        <f t="shared" si="25"/>
        <v>1</v>
      </c>
      <c r="L221" s="57">
        <f t="shared" si="26"/>
        <v>-1</v>
      </c>
      <c r="M221" s="57">
        <f t="shared" si="27"/>
        <v>-1</v>
      </c>
      <c r="R221" s="53"/>
      <c r="S221" s="53"/>
      <c r="T221" s="53"/>
      <c r="U221" s="53"/>
      <c r="V221" s="53"/>
    </row>
    <row r="222" spans="1:22" s="51" customFormat="1" x14ac:dyDescent="0.2">
      <c r="B222" s="66" t="s">
        <v>196</v>
      </c>
      <c r="C222" s="51" t="s">
        <v>197</v>
      </c>
      <c r="D222" s="56">
        <v>1980</v>
      </c>
      <c r="E222" s="56">
        <v>1980</v>
      </c>
      <c r="F222" s="56">
        <v>0</v>
      </c>
      <c r="G222" s="56">
        <v>0</v>
      </c>
      <c r="H222" s="56">
        <v>0</v>
      </c>
      <c r="I222" s="56">
        <f t="shared" si="23"/>
        <v>0</v>
      </c>
      <c r="J222" s="56">
        <f t="shared" si="24"/>
        <v>1980</v>
      </c>
      <c r="K222" s="57">
        <f t="shared" si="25"/>
        <v>1</v>
      </c>
      <c r="L222" s="57">
        <f t="shared" si="26"/>
        <v>-1</v>
      </c>
      <c r="M222" s="57">
        <f t="shared" si="27"/>
        <v>-1</v>
      </c>
      <c r="R222" s="53"/>
      <c r="S222" s="53"/>
      <c r="T222" s="53"/>
      <c r="U222" s="53"/>
      <c r="V222" s="53"/>
    </row>
    <row r="223" spans="1:22" s="51" customFormat="1" x14ac:dyDescent="0.2">
      <c r="A223" s="63" t="s">
        <v>244</v>
      </c>
      <c r="B223" s="68"/>
      <c r="C223" s="63"/>
      <c r="D223" s="64">
        <v>16806266.970000006</v>
      </c>
      <c r="E223" s="64">
        <v>16806910.72000001</v>
      </c>
      <c r="F223" s="64">
        <v>1471291.5800000003</v>
      </c>
      <c r="G223" s="64">
        <v>1691559.8900000001</v>
      </c>
      <c r="H223" s="64">
        <v>55498.239999999998</v>
      </c>
      <c r="I223" s="64">
        <f t="shared" ref="I223:I286" si="28">SUM(G223:H223)</f>
        <v>1747058.1300000001</v>
      </c>
      <c r="J223" s="64">
        <f t="shared" ref="J223:J286" si="29">E223-I223</f>
        <v>15059852.590000009</v>
      </c>
      <c r="K223" s="65">
        <f t="shared" ref="K223:K286" si="30">IF(E223=0,"NA",J223/E223)</f>
        <v>0.89605120422749529</v>
      </c>
      <c r="L223" s="65">
        <f t="shared" ref="L223:L286" si="31">IF(E223=0,"NA",(  ( F223 - (E223/$L$6)) / (E223/$L$6)))</f>
        <v>-0.91245913038324278</v>
      </c>
      <c r="M223" s="65">
        <f t="shared" ref="M223:M286" si="32">IF(E223=0,"NA",(  ( G223 - ($M$6*(E223/12))) / ($M$6*(E223/12))))</f>
        <v>-0.59741325025614245</v>
      </c>
      <c r="R223" s="53"/>
      <c r="S223" s="53"/>
      <c r="T223" s="53"/>
      <c r="U223" s="53"/>
      <c r="V223" s="53"/>
    </row>
    <row r="224" spans="1:22" s="51" customFormat="1" x14ac:dyDescent="0.2">
      <c r="A224" s="51" t="s">
        <v>245</v>
      </c>
      <c r="B224" s="66" t="s">
        <v>246</v>
      </c>
      <c r="C224" s="51" t="s">
        <v>247</v>
      </c>
      <c r="D224" s="56">
        <v>132480</v>
      </c>
      <c r="E224" s="56">
        <v>132480</v>
      </c>
      <c r="F224" s="56">
        <v>13650</v>
      </c>
      <c r="G224" s="56">
        <v>40950</v>
      </c>
      <c r="H224" s="56">
        <v>0</v>
      </c>
      <c r="I224" s="56">
        <f t="shared" si="28"/>
        <v>40950</v>
      </c>
      <c r="J224" s="56">
        <f t="shared" si="29"/>
        <v>91530</v>
      </c>
      <c r="K224" s="57">
        <f t="shared" si="30"/>
        <v>0.69089673913043481</v>
      </c>
      <c r="L224" s="57">
        <f t="shared" si="31"/>
        <v>-0.8969655797101449</v>
      </c>
      <c r="M224" s="57">
        <f t="shared" si="32"/>
        <v>0.23641304347826086</v>
      </c>
      <c r="R224" s="53"/>
      <c r="S224" s="53"/>
      <c r="T224" s="53"/>
      <c r="U224" s="53"/>
      <c r="V224" s="53"/>
    </row>
    <row r="225" spans="2:22" s="51" customFormat="1" x14ac:dyDescent="0.2">
      <c r="B225" s="66" t="s">
        <v>95</v>
      </c>
      <c r="C225" s="51" t="s">
        <v>94</v>
      </c>
      <c r="D225" s="56">
        <v>0</v>
      </c>
      <c r="E225" s="56">
        <v>0</v>
      </c>
      <c r="F225" s="56">
        <v>0</v>
      </c>
      <c r="G225" s="56">
        <v>0</v>
      </c>
      <c r="H225" s="56">
        <v>0</v>
      </c>
      <c r="I225" s="56">
        <f t="shared" si="28"/>
        <v>0</v>
      </c>
      <c r="J225" s="56">
        <f t="shared" si="29"/>
        <v>0</v>
      </c>
      <c r="K225" s="57" t="str">
        <f t="shared" si="30"/>
        <v>NA</v>
      </c>
      <c r="L225" s="57" t="str">
        <f t="shared" si="31"/>
        <v>NA</v>
      </c>
      <c r="M225" s="57" t="str">
        <f t="shared" si="32"/>
        <v>NA</v>
      </c>
      <c r="R225" s="53"/>
      <c r="S225" s="53"/>
      <c r="T225" s="53"/>
      <c r="U225" s="53"/>
      <c r="V225" s="53"/>
    </row>
    <row r="226" spans="2:22" s="51" customFormat="1" x14ac:dyDescent="0.2">
      <c r="B226" s="66" t="s">
        <v>248</v>
      </c>
      <c r="C226" s="51" t="s">
        <v>249</v>
      </c>
      <c r="D226" s="56">
        <v>344500</v>
      </c>
      <c r="E226" s="56">
        <v>344500</v>
      </c>
      <c r="F226" s="56">
        <v>28974.240000000002</v>
      </c>
      <c r="G226" s="56">
        <v>124837.16</v>
      </c>
      <c r="H226" s="56">
        <v>0</v>
      </c>
      <c r="I226" s="56">
        <f t="shared" si="28"/>
        <v>124837.16</v>
      </c>
      <c r="J226" s="56">
        <f t="shared" si="29"/>
        <v>219662.84</v>
      </c>
      <c r="K226" s="57">
        <f t="shared" si="30"/>
        <v>0.63762798258345432</v>
      </c>
      <c r="L226" s="57">
        <f t="shared" si="31"/>
        <v>-0.9158948040638607</v>
      </c>
      <c r="M226" s="57">
        <f t="shared" si="32"/>
        <v>0.44948806966618293</v>
      </c>
      <c r="R226" s="53"/>
      <c r="S226" s="53"/>
      <c r="T226" s="53"/>
      <c r="U226" s="53"/>
      <c r="V226" s="53"/>
    </row>
    <row r="227" spans="2:22" s="51" customFormat="1" x14ac:dyDescent="0.2">
      <c r="B227" s="66" t="s">
        <v>230</v>
      </c>
      <c r="C227" s="51" t="s">
        <v>231</v>
      </c>
      <c r="D227" s="56">
        <v>2340519.29</v>
      </c>
      <c r="E227" s="56">
        <v>2340519.29</v>
      </c>
      <c r="F227" s="56">
        <v>291765.62</v>
      </c>
      <c r="G227" s="56">
        <v>642859.31000000006</v>
      </c>
      <c r="H227" s="56">
        <v>0</v>
      </c>
      <c r="I227" s="56">
        <f t="shared" si="28"/>
        <v>642859.31000000006</v>
      </c>
      <c r="J227" s="56">
        <f t="shared" si="29"/>
        <v>1697659.98</v>
      </c>
      <c r="K227" s="57">
        <f t="shared" si="30"/>
        <v>0.72533475252835877</v>
      </c>
      <c r="L227" s="57">
        <f t="shared" si="31"/>
        <v>-0.87534150167162261</v>
      </c>
      <c r="M227" s="57">
        <f t="shared" si="32"/>
        <v>9.8660989886564951E-2</v>
      </c>
      <c r="R227" s="53"/>
      <c r="S227" s="53"/>
      <c r="T227" s="53"/>
      <c r="U227" s="53"/>
      <c r="V227" s="53"/>
    </row>
    <row r="228" spans="2:22" s="51" customFormat="1" x14ac:dyDescent="0.2">
      <c r="B228" s="66" t="s">
        <v>108</v>
      </c>
      <c r="C228" s="51" t="s">
        <v>109</v>
      </c>
      <c r="D228" s="56">
        <v>8372762.1499999939</v>
      </c>
      <c r="E228" s="56">
        <v>8438278.729999993</v>
      </c>
      <c r="F228" s="56">
        <v>670151.66000000015</v>
      </c>
      <c r="G228" s="56">
        <v>1648005.2099999997</v>
      </c>
      <c r="H228" s="56">
        <v>0</v>
      </c>
      <c r="I228" s="56">
        <f t="shared" si="28"/>
        <v>1648005.2099999997</v>
      </c>
      <c r="J228" s="56">
        <f t="shared" si="29"/>
        <v>6790273.519999993</v>
      </c>
      <c r="K228" s="57">
        <f t="shared" si="30"/>
        <v>0.80469888910626197</v>
      </c>
      <c r="L228" s="57">
        <f t="shared" si="31"/>
        <v>-0.92058194787789371</v>
      </c>
      <c r="M228" s="57">
        <f t="shared" si="32"/>
        <v>-0.21879555642504778</v>
      </c>
      <c r="R228" s="53"/>
      <c r="S228" s="53"/>
      <c r="T228" s="53"/>
      <c r="U228" s="53"/>
      <c r="V228" s="53"/>
    </row>
    <row r="229" spans="2:22" s="51" customFormat="1" x14ac:dyDescent="0.2">
      <c r="B229" s="66" t="s">
        <v>120</v>
      </c>
      <c r="C229" s="51" t="s">
        <v>121</v>
      </c>
      <c r="D229" s="56">
        <v>2060027.36</v>
      </c>
      <c r="E229" s="56">
        <v>2060027.36</v>
      </c>
      <c r="F229" s="56">
        <v>72823.540000000008</v>
      </c>
      <c r="G229" s="56">
        <v>253689.39</v>
      </c>
      <c r="H229" s="56">
        <v>0</v>
      </c>
      <c r="I229" s="56">
        <f t="shared" si="28"/>
        <v>253689.39</v>
      </c>
      <c r="J229" s="56">
        <f t="shared" si="29"/>
        <v>1806337.9700000002</v>
      </c>
      <c r="K229" s="57">
        <f t="shared" si="30"/>
        <v>0.87685144628370382</v>
      </c>
      <c r="L229" s="57">
        <f t="shared" si="31"/>
        <v>-0.96464923650334433</v>
      </c>
      <c r="M229" s="57">
        <f t="shared" si="32"/>
        <v>-0.50740578513481494</v>
      </c>
      <c r="R229" s="53"/>
      <c r="S229" s="53"/>
      <c r="T229" s="53"/>
      <c r="U229" s="53"/>
      <c r="V229" s="53"/>
    </row>
    <row r="230" spans="2:22" s="51" customFormat="1" x14ac:dyDescent="0.2">
      <c r="B230" s="66" t="s">
        <v>122</v>
      </c>
      <c r="C230" s="51" t="s">
        <v>123</v>
      </c>
      <c r="D230" s="56">
        <v>3533658.7600000002</v>
      </c>
      <c r="E230" s="56">
        <v>3872548.3900000006</v>
      </c>
      <c r="F230" s="56">
        <v>70211.459999999992</v>
      </c>
      <c r="G230" s="56">
        <v>208516.88</v>
      </c>
      <c r="H230" s="56">
        <v>0</v>
      </c>
      <c r="I230" s="56">
        <f t="shared" si="28"/>
        <v>208516.88</v>
      </c>
      <c r="J230" s="56">
        <f t="shared" si="29"/>
        <v>3664031.5100000007</v>
      </c>
      <c r="K230" s="57">
        <f t="shared" si="30"/>
        <v>0.94615512603058782</v>
      </c>
      <c r="L230" s="57">
        <f t="shared" si="31"/>
        <v>-0.98186944282444466</v>
      </c>
      <c r="M230" s="57">
        <f t="shared" si="32"/>
        <v>-0.7846205041223514</v>
      </c>
      <c r="R230" s="53"/>
      <c r="S230" s="53"/>
      <c r="T230" s="53"/>
      <c r="U230" s="53"/>
      <c r="V230" s="53"/>
    </row>
    <row r="231" spans="2:22" s="51" customFormat="1" x14ac:dyDescent="0.2">
      <c r="B231" s="66" t="s">
        <v>124</v>
      </c>
      <c r="C231" s="51" t="s">
        <v>125</v>
      </c>
      <c r="D231" s="56">
        <v>338000.92</v>
      </c>
      <c r="E231" s="56">
        <v>338000.92</v>
      </c>
      <c r="F231" s="56">
        <v>9852.9500000000007</v>
      </c>
      <c r="G231" s="56">
        <v>22152.95</v>
      </c>
      <c r="H231" s="56">
        <v>0</v>
      </c>
      <c r="I231" s="56">
        <f t="shared" si="28"/>
        <v>22152.95</v>
      </c>
      <c r="J231" s="56">
        <f t="shared" si="29"/>
        <v>315847.96999999997</v>
      </c>
      <c r="K231" s="57">
        <f t="shared" si="30"/>
        <v>0.9344589062065275</v>
      </c>
      <c r="L231" s="57">
        <f t="shared" si="31"/>
        <v>-0.97084933970002207</v>
      </c>
      <c r="M231" s="57">
        <f t="shared" si="32"/>
        <v>-0.73783562482610998</v>
      </c>
      <c r="R231" s="53"/>
      <c r="S231" s="53"/>
      <c r="T231" s="53"/>
      <c r="U231" s="53"/>
      <c r="V231" s="53"/>
    </row>
    <row r="232" spans="2:22" s="51" customFormat="1" x14ac:dyDescent="0.2">
      <c r="B232" s="66" t="s">
        <v>126</v>
      </c>
      <c r="C232" s="51" t="s">
        <v>127</v>
      </c>
      <c r="D232" s="56">
        <v>0</v>
      </c>
      <c r="E232" s="56">
        <v>10000</v>
      </c>
      <c r="F232" s="56">
        <v>0</v>
      </c>
      <c r="G232" s="56">
        <v>0</v>
      </c>
      <c r="H232" s="56">
        <v>0</v>
      </c>
      <c r="I232" s="56">
        <f t="shared" si="28"/>
        <v>0</v>
      </c>
      <c r="J232" s="56">
        <f t="shared" si="29"/>
        <v>10000</v>
      </c>
      <c r="K232" s="57">
        <f t="shared" si="30"/>
        <v>1</v>
      </c>
      <c r="L232" s="57">
        <f t="shared" si="31"/>
        <v>-1</v>
      </c>
      <c r="M232" s="57">
        <f t="shared" si="32"/>
        <v>-1</v>
      </c>
      <c r="R232" s="53"/>
      <c r="S232" s="53"/>
      <c r="T232" s="53"/>
      <c r="U232" s="53"/>
      <c r="V232" s="53"/>
    </row>
    <row r="233" spans="2:22" s="51" customFormat="1" x14ac:dyDescent="0.2">
      <c r="B233" s="66" t="s">
        <v>130</v>
      </c>
      <c r="C233" s="51" t="s">
        <v>131</v>
      </c>
      <c r="D233" s="56">
        <v>3925125</v>
      </c>
      <c r="E233" s="56">
        <v>3925125</v>
      </c>
      <c r="F233" s="56">
        <v>138590.6</v>
      </c>
      <c r="G233" s="56">
        <v>370857.72</v>
      </c>
      <c r="H233" s="56">
        <v>0</v>
      </c>
      <c r="I233" s="56">
        <f t="shared" si="28"/>
        <v>370857.72</v>
      </c>
      <c r="J233" s="56">
        <f t="shared" si="29"/>
        <v>3554267.2800000003</v>
      </c>
      <c r="K233" s="57">
        <f t="shared" si="30"/>
        <v>0.90551696570172935</v>
      </c>
      <c r="L233" s="57">
        <f t="shared" si="31"/>
        <v>-0.96469141747078113</v>
      </c>
      <c r="M233" s="57">
        <f t="shared" si="32"/>
        <v>-0.62206786280691706</v>
      </c>
      <c r="R233" s="53"/>
      <c r="S233" s="53"/>
      <c r="T233" s="53"/>
      <c r="U233" s="53"/>
      <c r="V233" s="53"/>
    </row>
    <row r="234" spans="2:22" s="51" customFormat="1" x14ac:dyDescent="0.2">
      <c r="B234" s="66" t="s">
        <v>563</v>
      </c>
      <c r="C234" s="51" t="s">
        <v>564</v>
      </c>
      <c r="D234" s="56">
        <v>0</v>
      </c>
      <c r="E234" s="56">
        <v>0</v>
      </c>
      <c r="F234" s="56">
        <v>0</v>
      </c>
      <c r="G234" s="56">
        <v>0</v>
      </c>
      <c r="H234" s="56">
        <v>0</v>
      </c>
      <c r="I234" s="56">
        <f t="shared" si="28"/>
        <v>0</v>
      </c>
      <c r="J234" s="56">
        <f t="shared" si="29"/>
        <v>0</v>
      </c>
      <c r="K234" s="57" t="str">
        <f t="shared" si="30"/>
        <v>NA</v>
      </c>
      <c r="L234" s="57" t="str">
        <f t="shared" si="31"/>
        <v>NA</v>
      </c>
      <c r="M234" s="57" t="str">
        <f t="shared" si="32"/>
        <v>NA</v>
      </c>
      <c r="R234" s="53"/>
      <c r="S234" s="53"/>
      <c r="T234" s="53"/>
      <c r="U234" s="53"/>
      <c r="V234" s="53"/>
    </row>
    <row r="235" spans="2:22" s="51" customFormat="1" x14ac:dyDescent="0.2">
      <c r="B235" s="66" t="s">
        <v>132</v>
      </c>
      <c r="C235" s="51" t="s">
        <v>133</v>
      </c>
      <c r="D235" s="56">
        <v>3410456.6999999997</v>
      </c>
      <c r="E235" s="56">
        <v>3410456.6999999997</v>
      </c>
      <c r="F235" s="56">
        <v>224708.53</v>
      </c>
      <c r="G235" s="56">
        <v>569207.11999999976</v>
      </c>
      <c r="H235" s="56">
        <v>0</v>
      </c>
      <c r="I235" s="56">
        <f t="shared" si="28"/>
        <v>569207.11999999976</v>
      </c>
      <c r="J235" s="56">
        <f t="shared" si="29"/>
        <v>2841249.58</v>
      </c>
      <c r="K235" s="57">
        <f t="shared" si="30"/>
        <v>0.83309944383695012</v>
      </c>
      <c r="L235" s="57">
        <f t="shared" si="31"/>
        <v>-0.93411189475004919</v>
      </c>
      <c r="M235" s="57">
        <f t="shared" si="32"/>
        <v>-0.33239777534780041</v>
      </c>
      <c r="R235" s="53"/>
      <c r="S235" s="53"/>
      <c r="T235" s="53"/>
      <c r="U235" s="53"/>
      <c r="V235" s="53"/>
    </row>
    <row r="236" spans="2:22" s="51" customFormat="1" x14ac:dyDescent="0.2">
      <c r="B236" s="66" t="s">
        <v>134</v>
      </c>
      <c r="C236" s="51" t="s">
        <v>135</v>
      </c>
      <c r="D236" s="56">
        <v>500</v>
      </c>
      <c r="E236" s="56">
        <v>500</v>
      </c>
      <c r="F236" s="56">
        <v>0</v>
      </c>
      <c r="G236" s="56">
        <v>0</v>
      </c>
      <c r="H236" s="56">
        <v>0</v>
      </c>
      <c r="I236" s="56">
        <f t="shared" si="28"/>
        <v>0</v>
      </c>
      <c r="J236" s="56">
        <f t="shared" si="29"/>
        <v>500</v>
      </c>
      <c r="K236" s="57">
        <f t="shared" si="30"/>
        <v>1</v>
      </c>
      <c r="L236" s="57">
        <f t="shared" si="31"/>
        <v>-1</v>
      </c>
      <c r="M236" s="57">
        <f t="shared" si="32"/>
        <v>-1</v>
      </c>
      <c r="R236" s="53"/>
      <c r="S236" s="53"/>
      <c r="T236" s="53"/>
      <c r="U236" s="53"/>
      <c r="V236" s="53"/>
    </row>
    <row r="237" spans="2:22" s="51" customFormat="1" x14ac:dyDescent="0.2">
      <c r="B237" s="66" t="s">
        <v>250</v>
      </c>
      <c r="C237" s="51" t="s">
        <v>251</v>
      </c>
      <c r="D237" s="56">
        <v>0</v>
      </c>
      <c r="E237" s="56">
        <v>0</v>
      </c>
      <c r="F237" s="56">
        <v>0</v>
      </c>
      <c r="G237" s="56">
        <v>0</v>
      </c>
      <c r="H237" s="56">
        <v>0</v>
      </c>
      <c r="I237" s="56">
        <f t="shared" si="28"/>
        <v>0</v>
      </c>
      <c r="J237" s="56">
        <f t="shared" si="29"/>
        <v>0</v>
      </c>
      <c r="K237" s="57" t="str">
        <f t="shared" si="30"/>
        <v>NA</v>
      </c>
      <c r="L237" s="57" t="str">
        <f t="shared" si="31"/>
        <v>NA</v>
      </c>
      <c r="M237" s="57" t="str">
        <f t="shared" si="32"/>
        <v>NA</v>
      </c>
      <c r="R237" s="53"/>
      <c r="S237" s="53"/>
      <c r="T237" s="53"/>
      <c r="U237" s="53"/>
      <c r="V237" s="53"/>
    </row>
    <row r="238" spans="2:22" s="51" customFormat="1" x14ac:dyDescent="0.2">
      <c r="B238" s="66" t="s">
        <v>144</v>
      </c>
      <c r="C238" s="51" t="s">
        <v>145</v>
      </c>
      <c r="D238" s="56">
        <v>502380.85</v>
      </c>
      <c r="E238" s="56">
        <v>502380.85</v>
      </c>
      <c r="F238" s="56">
        <v>43803.509999999995</v>
      </c>
      <c r="G238" s="56">
        <v>112912.68000000001</v>
      </c>
      <c r="H238" s="56">
        <v>0</v>
      </c>
      <c r="I238" s="56">
        <f t="shared" si="28"/>
        <v>112912.68000000001</v>
      </c>
      <c r="J238" s="56">
        <f t="shared" si="29"/>
        <v>389468.17</v>
      </c>
      <c r="K238" s="57">
        <f t="shared" si="30"/>
        <v>0.77524485656648734</v>
      </c>
      <c r="L238" s="57">
        <f t="shared" si="31"/>
        <v>-0.9128081613779665</v>
      </c>
      <c r="M238" s="57">
        <f t="shared" si="32"/>
        <v>-0.10097942626594933</v>
      </c>
      <c r="R238" s="53"/>
      <c r="S238" s="53"/>
      <c r="T238" s="53"/>
      <c r="U238" s="53"/>
      <c r="V238" s="53"/>
    </row>
    <row r="239" spans="2:22" s="51" customFormat="1" x14ac:dyDescent="0.2">
      <c r="B239" s="66" t="s">
        <v>146</v>
      </c>
      <c r="C239" s="51" t="s">
        <v>147</v>
      </c>
      <c r="D239" s="56">
        <v>1476283.15</v>
      </c>
      <c r="E239" s="56">
        <v>1547963.15</v>
      </c>
      <c r="F239" s="56">
        <v>129823.45</v>
      </c>
      <c r="G239" s="56">
        <v>121982.06</v>
      </c>
      <c r="H239" s="56">
        <v>117128.71</v>
      </c>
      <c r="I239" s="56">
        <f t="shared" si="28"/>
        <v>239110.77000000002</v>
      </c>
      <c r="J239" s="56">
        <f t="shared" si="29"/>
        <v>1308852.3799999999</v>
      </c>
      <c r="K239" s="57">
        <f t="shared" si="30"/>
        <v>0.84553200119783212</v>
      </c>
      <c r="L239" s="57">
        <f t="shared" si="31"/>
        <v>-0.91613272576934413</v>
      </c>
      <c r="M239" s="57">
        <f t="shared" si="32"/>
        <v>-0.6847933750877726</v>
      </c>
      <c r="R239" s="53"/>
      <c r="S239" s="53"/>
      <c r="T239" s="53"/>
      <c r="U239" s="53"/>
      <c r="V239" s="53"/>
    </row>
    <row r="240" spans="2:22" s="51" customFormat="1" x14ac:dyDescent="0.2">
      <c r="B240" s="66" t="s">
        <v>252</v>
      </c>
      <c r="C240" s="51" t="s">
        <v>565</v>
      </c>
      <c r="D240" s="56">
        <v>23500000</v>
      </c>
      <c r="E240" s="56">
        <v>23500000</v>
      </c>
      <c r="F240" s="56">
        <v>21078</v>
      </c>
      <c r="G240" s="56">
        <v>21078</v>
      </c>
      <c r="H240" s="56">
        <v>0</v>
      </c>
      <c r="I240" s="56">
        <f t="shared" si="28"/>
        <v>21078</v>
      </c>
      <c r="J240" s="56">
        <f t="shared" si="29"/>
        <v>23478922</v>
      </c>
      <c r="K240" s="57">
        <f t="shared" si="30"/>
        <v>0.9991030638297872</v>
      </c>
      <c r="L240" s="57">
        <f t="shared" si="31"/>
        <v>-0.9991030638297872</v>
      </c>
      <c r="M240" s="57">
        <f t="shared" si="32"/>
        <v>-0.9964122553191489</v>
      </c>
      <c r="R240" s="53"/>
      <c r="S240" s="53"/>
      <c r="T240" s="53"/>
      <c r="U240" s="53"/>
      <c r="V240" s="53"/>
    </row>
    <row r="241" spans="2:22" s="51" customFormat="1" x14ac:dyDescent="0.2">
      <c r="B241" s="66" t="s">
        <v>148</v>
      </c>
      <c r="C241" s="51" t="s">
        <v>149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f t="shared" si="28"/>
        <v>0</v>
      </c>
      <c r="J241" s="56">
        <f t="shared" si="29"/>
        <v>0</v>
      </c>
      <c r="K241" s="57" t="str">
        <f t="shared" si="30"/>
        <v>NA</v>
      </c>
      <c r="L241" s="57" t="str">
        <f t="shared" si="31"/>
        <v>NA</v>
      </c>
      <c r="M241" s="57" t="str">
        <f t="shared" si="32"/>
        <v>NA</v>
      </c>
      <c r="R241" s="53"/>
      <c r="S241" s="53"/>
      <c r="T241" s="53"/>
      <c r="U241" s="53"/>
      <c r="V241" s="53"/>
    </row>
    <row r="242" spans="2:22" s="51" customFormat="1" x14ac:dyDescent="0.2">
      <c r="B242" s="66" t="s">
        <v>253</v>
      </c>
      <c r="C242" s="51" t="s">
        <v>254</v>
      </c>
      <c r="D242" s="56">
        <v>243000</v>
      </c>
      <c r="E242" s="56">
        <v>243000</v>
      </c>
      <c r="F242" s="56">
        <v>78.5</v>
      </c>
      <c r="G242" s="56">
        <v>60152.25</v>
      </c>
      <c r="H242" s="56">
        <v>49298</v>
      </c>
      <c r="I242" s="56">
        <f t="shared" si="28"/>
        <v>109450.25</v>
      </c>
      <c r="J242" s="56">
        <f t="shared" si="29"/>
        <v>133549.75</v>
      </c>
      <c r="K242" s="57">
        <f t="shared" si="30"/>
        <v>0.54958744855967079</v>
      </c>
      <c r="L242" s="57">
        <f t="shared" si="31"/>
        <v>-0.99967695473251028</v>
      </c>
      <c r="M242" s="57">
        <f t="shared" si="32"/>
        <v>-9.8395061728395062E-3</v>
      </c>
      <c r="R242" s="53"/>
      <c r="S242" s="53"/>
      <c r="T242" s="53"/>
      <c r="U242" s="53"/>
      <c r="V242" s="53"/>
    </row>
    <row r="243" spans="2:22" s="51" customFormat="1" x14ac:dyDescent="0.2">
      <c r="B243" s="66" t="s">
        <v>218</v>
      </c>
      <c r="C243" s="51" t="s">
        <v>219</v>
      </c>
      <c r="D243" s="56">
        <v>3000000</v>
      </c>
      <c r="E243" s="56">
        <v>3000000</v>
      </c>
      <c r="F243" s="56">
        <v>254291.98</v>
      </c>
      <c r="G243" s="56">
        <v>501203.20000000001</v>
      </c>
      <c r="H243" s="56">
        <v>1110821.1299999999</v>
      </c>
      <c r="I243" s="56">
        <f t="shared" si="28"/>
        <v>1612024.3299999998</v>
      </c>
      <c r="J243" s="56">
        <f t="shared" si="29"/>
        <v>1387975.6700000002</v>
      </c>
      <c r="K243" s="57">
        <f t="shared" si="30"/>
        <v>0.46265855666666672</v>
      </c>
      <c r="L243" s="57">
        <f t="shared" si="31"/>
        <v>-0.91523600666666671</v>
      </c>
      <c r="M243" s="57">
        <f t="shared" si="32"/>
        <v>-0.33172906666666663</v>
      </c>
      <c r="R243" s="53"/>
      <c r="S243" s="53"/>
      <c r="T243" s="53"/>
      <c r="U243" s="53"/>
      <c r="V243" s="53"/>
    </row>
    <row r="244" spans="2:22" s="51" customFormat="1" x14ac:dyDescent="0.2">
      <c r="B244" s="66" t="s">
        <v>158</v>
      </c>
      <c r="C244" s="51" t="s">
        <v>159</v>
      </c>
      <c r="D244" s="56">
        <v>0</v>
      </c>
      <c r="E244" s="56">
        <v>12000</v>
      </c>
      <c r="F244" s="56">
        <v>0</v>
      </c>
      <c r="G244" s="56">
        <v>1890.95</v>
      </c>
      <c r="H244" s="56">
        <v>0</v>
      </c>
      <c r="I244" s="56">
        <f t="shared" si="28"/>
        <v>1890.95</v>
      </c>
      <c r="J244" s="56">
        <f t="shared" si="29"/>
        <v>10109.049999999999</v>
      </c>
      <c r="K244" s="57">
        <f t="shared" si="30"/>
        <v>0.84242083333333329</v>
      </c>
      <c r="L244" s="57">
        <f t="shared" si="31"/>
        <v>-1</v>
      </c>
      <c r="M244" s="57">
        <f t="shared" si="32"/>
        <v>-0.36968333333333331</v>
      </c>
      <c r="R244" s="53"/>
      <c r="S244" s="53"/>
      <c r="T244" s="53"/>
      <c r="U244" s="53"/>
      <c r="V244" s="53"/>
    </row>
    <row r="245" spans="2:22" s="51" customFormat="1" x14ac:dyDescent="0.2">
      <c r="B245" s="66" t="s">
        <v>255</v>
      </c>
      <c r="C245" s="51" t="s">
        <v>256</v>
      </c>
      <c r="D245" s="56">
        <v>1539</v>
      </c>
      <c r="E245" s="56">
        <v>1539</v>
      </c>
      <c r="F245" s="56">
        <v>0</v>
      </c>
      <c r="G245" s="56">
        <v>0</v>
      </c>
      <c r="H245" s="56">
        <v>0</v>
      </c>
      <c r="I245" s="56">
        <f t="shared" si="28"/>
        <v>0</v>
      </c>
      <c r="J245" s="56">
        <f t="shared" si="29"/>
        <v>1539</v>
      </c>
      <c r="K245" s="57">
        <f t="shared" si="30"/>
        <v>1</v>
      </c>
      <c r="L245" s="57">
        <f t="shared" si="31"/>
        <v>-1</v>
      </c>
      <c r="M245" s="57">
        <f t="shared" si="32"/>
        <v>-1</v>
      </c>
      <c r="R245" s="53"/>
      <c r="S245" s="53"/>
      <c r="T245" s="53"/>
      <c r="U245" s="53"/>
      <c r="V245" s="53"/>
    </row>
    <row r="246" spans="2:22" s="51" customFormat="1" x14ac:dyDescent="0.2">
      <c r="B246" s="66" t="s">
        <v>160</v>
      </c>
      <c r="C246" s="51" t="s">
        <v>161</v>
      </c>
      <c r="D246" s="56">
        <v>6426</v>
      </c>
      <c r="E246" s="56">
        <v>6426</v>
      </c>
      <c r="F246" s="56">
        <v>0</v>
      </c>
      <c r="G246" s="56">
        <v>428.08</v>
      </c>
      <c r="H246" s="56">
        <v>0</v>
      </c>
      <c r="I246" s="56">
        <f t="shared" si="28"/>
        <v>428.08</v>
      </c>
      <c r="J246" s="56">
        <f t="shared" si="29"/>
        <v>5997.92</v>
      </c>
      <c r="K246" s="57">
        <f t="shared" si="30"/>
        <v>0.93338313103018988</v>
      </c>
      <c r="L246" s="57">
        <f t="shared" si="31"/>
        <v>-1</v>
      </c>
      <c r="M246" s="57">
        <f t="shared" si="32"/>
        <v>-0.73353252412075942</v>
      </c>
      <c r="R246" s="53"/>
      <c r="S246" s="53"/>
      <c r="T246" s="53"/>
      <c r="U246" s="53"/>
      <c r="V246" s="53"/>
    </row>
    <row r="247" spans="2:22" s="51" customFormat="1" x14ac:dyDescent="0.2">
      <c r="B247" s="66" t="s">
        <v>162</v>
      </c>
      <c r="C247" s="51" t="s">
        <v>163</v>
      </c>
      <c r="D247" s="56">
        <v>44055</v>
      </c>
      <c r="E247" s="56">
        <v>44055</v>
      </c>
      <c r="F247" s="56">
        <v>0</v>
      </c>
      <c r="G247" s="56">
        <v>0</v>
      </c>
      <c r="H247" s="56">
        <v>300</v>
      </c>
      <c r="I247" s="56">
        <f t="shared" si="28"/>
        <v>300</v>
      </c>
      <c r="J247" s="56">
        <f t="shared" si="29"/>
        <v>43755</v>
      </c>
      <c r="K247" s="57">
        <f t="shared" si="30"/>
        <v>0.99319033026898196</v>
      </c>
      <c r="L247" s="57">
        <f t="shared" si="31"/>
        <v>-1</v>
      </c>
      <c r="M247" s="57">
        <f t="shared" si="32"/>
        <v>-1</v>
      </c>
      <c r="R247" s="53"/>
      <c r="S247" s="53"/>
      <c r="T247" s="53"/>
      <c r="U247" s="53"/>
      <c r="V247" s="53"/>
    </row>
    <row r="248" spans="2:22" s="51" customFormat="1" x14ac:dyDescent="0.2">
      <c r="B248" s="66" t="s">
        <v>166</v>
      </c>
      <c r="C248" s="51" t="s">
        <v>167</v>
      </c>
      <c r="D248" s="56">
        <v>26324.1</v>
      </c>
      <c r="E248" s="56">
        <v>31324.1</v>
      </c>
      <c r="F248" s="56">
        <v>758</v>
      </c>
      <c r="G248" s="56">
        <v>5858.35</v>
      </c>
      <c r="H248" s="56">
        <v>1005</v>
      </c>
      <c r="I248" s="56">
        <f t="shared" si="28"/>
        <v>6863.35</v>
      </c>
      <c r="J248" s="56">
        <f t="shared" si="29"/>
        <v>24460.75</v>
      </c>
      <c r="K248" s="57">
        <f t="shared" si="30"/>
        <v>0.78089234806426999</v>
      </c>
      <c r="L248" s="57">
        <f t="shared" si="31"/>
        <v>-0.9758013797682934</v>
      </c>
      <c r="M248" s="57">
        <f t="shared" si="32"/>
        <v>-0.25190508266797762</v>
      </c>
      <c r="R248" s="53"/>
      <c r="S248" s="53"/>
      <c r="T248" s="53"/>
      <c r="U248" s="53"/>
      <c r="V248" s="53"/>
    </row>
    <row r="249" spans="2:22" s="51" customFormat="1" x14ac:dyDescent="0.2">
      <c r="B249" s="66" t="s">
        <v>257</v>
      </c>
      <c r="C249" s="51" t="s">
        <v>258</v>
      </c>
      <c r="D249" s="56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f t="shared" si="28"/>
        <v>0</v>
      </c>
      <c r="J249" s="56">
        <f t="shared" si="29"/>
        <v>0</v>
      </c>
      <c r="K249" s="57" t="str">
        <f t="shared" si="30"/>
        <v>NA</v>
      </c>
      <c r="L249" s="57" t="str">
        <f t="shared" si="31"/>
        <v>NA</v>
      </c>
      <c r="M249" s="57" t="str">
        <f t="shared" si="32"/>
        <v>NA</v>
      </c>
      <c r="R249" s="53"/>
      <c r="S249" s="53"/>
      <c r="T249" s="53"/>
      <c r="U249" s="53"/>
      <c r="V249" s="53"/>
    </row>
    <row r="250" spans="2:22" s="51" customFormat="1" x14ac:dyDescent="0.2">
      <c r="B250" s="66" t="s">
        <v>259</v>
      </c>
      <c r="C250" s="51" t="s">
        <v>260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f t="shared" si="28"/>
        <v>0</v>
      </c>
      <c r="J250" s="56">
        <f t="shared" si="29"/>
        <v>0</v>
      </c>
      <c r="K250" s="57" t="str">
        <f t="shared" si="30"/>
        <v>NA</v>
      </c>
      <c r="L250" s="57" t="str">
        <f t="shared" si="31"/>
        <v>NA</v>
      </c>
      <c r="M250" s="57" t="str">
        <f t="shared" si="32"/>
        <v>NA</v>
      </c>
      <c r="R250" s="53"/>
      <c r="S250" s="53"/>
      <c r="T250" s="53"/>
      <c r="U250" s="53"/>
      <c r="V250" s="53"/>
    </row>
    <row r="251" spans="2:22" s="51" customFormat="1" x14ac:dyDescent="0.2">
      <c r="B251" s="66" t="s">
        <v>261</v>
      </c>
      <c r="C251" s="51" t="s">
        <v>262</v>
      </c>
      <c r="D251" s="56">
        <v>7200</v>
      </c>
      <c r="E251" s="56">
        <v>0</v>
      </c>
      <c r="F251" s="56">
        <v>0</v>
      </c>
      <c r="G251" s="56">
        <v>0</v>
      </c>
      <c r="H251" s="56">
        <v>0</v>
      </c>
      <c r="I251" s="56">
        <f t="shared" si="28"/>
        <v>0</v>
      </c>
      <c r="J251" s="56">
        <f t="shared" si="29"/>
        <v>0</v>
      </c>
      <c r="K251" s="57" t="str">
        <f t="shared" si="30"/>
        <v>NA</v>
      </c>
      <c r="L251" s="57" t="str">
        <f t="shared" si="31"/>
        <v>NA</v>
      </c>
      <c r="M251" s="57" t="str">
        <f t="shared" si="32"/>
        <v>NA</v>
      </c>
      <c r="R251" s="53"/>
      <c r="S251" s="53"/>
      <c r="T251" s="53"/>
      <c r="U251" s="53"/>
      <c r="V251" s="53"/>
    </row>
    <row r="252" spans="2:22" s="51" customFormat="1" x14ac:dyDescent="0.2">
      <c r="B252" s="66" t="s">
        <v>263</v>
      </c>
      <c r="C252" s="51" t="s">
        <v>264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f t="shared" si="28"/>
        <v>0</v>
      </c>
      <c r="J252" s="56">
        <f t="shared" si="29"/>
        <v>0</v>
      </c>
      <c r="K252" s="57" t="str">
        <f t="shared" si="30"/>
        <v>NA</v>
      </c>
      <c r="L252" s="57" t="str">
        <f t="shared" si="31"/>
        <v>NA</v>
      </c>
      <c r="M252" s="57" t="str">
        <f t="shared" si="32"/>
        <v>NA</v>
      </c>
      <c r="R252" s="53"/>
      <c r="S252" s="53"/>
      <c r="T252" s="53"/>
      <c r="U252" s="53"/>
      <c r="V252" s="53"/>
    </row>
    <row r="253" spans="2:22" s="51" customFormat="1" x14ac:dyDescent="0.2">
      <c r="B253" s="66" t="s">
        <v>265</v>
      </c>
      <c r="C253" s="51" t="s">
        <v>266</v>
      </c>
      <c r="D253" s="56">
        <v>7200</v>
      </c>
      <c r="E253" s="56">
        <v>7200</v>
      </c>
      <c r="F253" s="56">
        <v>258.12</v>
      </c>
      <c r="G253" s="56">
        <v>258.12</v>
      </c>
      <c r="H253" s="56">
        <v>0</v>
      </c>
      <c r="I253" s="56">
        <f t="shared" si="28"/>
        <v>258.12</v>
      </c>
      <c r="J253" s="56">
        <f t="shared" si="29"/>
        <v>6941.88</v>
      </c>
      <c r="K253" s="57">
        <f t="shared" si="30"/>
        <v>0.96415000000000006</v>
      </c>
      <c r="L253" s="57">
        <f t="shared" si="31"/>
        <v>-0.96415000000000006</v>
      </c>
      <c r="M253" s="57">
        <f t="shared" si="32"/>
        <v>-0.85660000000000003</v>
      </c>
      <c r="R253" s="53"/>
      <c r="S253" s="53"/>
      <c r="T253" s="53"/>
      <c r="U253" s="53"/>
      <c r="V253" s="53"/>
    </row>
    <row r="254" spans="2:22" s="51" customFormat="1" x14ac:dyDescent="0.2">
      <c r="B254" s="66" t="s">
        <v>267</v>
      </c>
      <c r="C254" s="51" t="s">
        <v>268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f t="shared" si="28"/>
        <v>0</v>
      </c>
      <c r="J254" s="56">
        <f t="shared" si="29"/>
        <v>0</v>
      </c>
      <c r="K254" s="57" t="str">
        <f t="shared" si="30"/>
        <v>NA</v>
      </c>
      <c r="L254" s="57" t="str">
        <f t="shared" si="31"/>
        <v>NA</v>
      </c>
      <c r="M254" s="57" t="str">
        <f t="shared" si="32"/>
        <v>NA</v>
      </c>
      <c r="R254" s="53"/>
      <c r="S254" s="53"/>
      <c r="T254" s="53"/>
      <c r="U254" s="53"/>
      <c r="V254" s="53"/>
    </row>
    <row r="255" spans="2:22" s="51" customFormat="1" x14ac:dyDescent="0.2">
      <c r="B255" s="66" t="s">
        <v>269</v>
      </c>
      <c r="C255" s="51" t="s">
        <v>270</v>
      </c>
      <c r="D255" s="56">
        <v>7200</v>
      </c>
      <c r="E255" s="56">
        <v>7200</v>
      </c>
      <c r="F255" s="56">
        <v>0</v>
      </c>
      <c r="G255" s="56">
        <v>0</v>
      </c>
      <c r="H255" s="56">
        <v>0</v>
      </c>
      <c r="I255" s="56">
        <f t="shared" si="28"/>
        <v>0</v>
      </c>
      <c r="J255" s="56">
        <f t="shared" si="29"/>
        <v>7200</v>
      </c>
      <c r="K255" s="57">
        <f t="shared" si="30"/>
        <v>1</v>
      </c>
      <c r="L255" s="57">
        <f t="shared" si="31"/>
        <v>-1</v>
      </c>
      <c r="M255" s="57">
        <f t="shared" si="32"/>
        <v>-1</v>
      </c>
      <c r="R255" s="53"/>
      <c r="S255" s="53"/>
      <c r="T255" s="53"/>
      <c r="U255" s="53"/>
      <c r="V255" s="53"/>
    </row>
    <row r="256" spans="2:22" s="51" customFormat="1" x14ac:dyDescent="0.2">
      <c r="B256" s="66" t="s">
        <v>271</v>
      </c>
      <c r="C256" s="51" t="s">
        <v>272</v>
      </c>
      <c r="D256" s="56">
        <v>7200</v>
      </c>
      <c r="E256" s="56">
        <v>7200</v>
      </c>
      <c r="F256" s="56">
        <v>0</v>
      </c>
      <c r="G256" s="56">
        <v>0</v>
      </c>
      <c r="H256" s="56">
        <v>0</v>
      </c>
      <c r="I256" s="56">
        <f t="shared" si="28"/>
        <v>0</v>
      </c>
      <c r="J256" s="56">
        <f t="shared" si="29"/>
        <v>7200</v>
      </c>
      <c r="K256" s="57">
        <f t="shared" si="30"/>
        <v>1</v>
      </c>
      <c r="L256" s="57">
        <f t="shared" si="31"/>
        <v>-1</v>
      </c>
      <c r="M256" s="57">
        <f t="shared" si="32"/>
        <v>-1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273</v>
      </c>
      <c r="C257" s="51" t="s">
        <v>274</v>
      </c>
      <c r="D257" s="56">
        <v>7200</v>
      </c>
      <c r="E257" s="56">
        <v>7200</v>
      </c>
      <c r="F257" s="56">
        <v>0</v>
      </c>
      <c r="G257" s="56">
        <v>0</v>
      </c>
      <c r="H257" s="56">
        <v>0</v>
      </c>
      <c r="I257" s="56">
        <f t="shared" si="28"/>
        <v>0</v>
      </c>
      <c r="J257" s="56">
        <f t="shared" si="29"/>
        <v>7200</v>
      </c>
      <c r="K257" s="57">
        <f t="shared" si="30"/>
        <v>1</v>
      </c>
      <c r="L257" s="57">
        <f t="shared" si="31"/>
        <v>-1</v>
      </c>
      <c r="M257" s="57">
        <f t="shared" si="32"/>
        <v>-1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275</v>
      </c>
      <c r="C258" s="51" t="s">
        <v>276</v>
      </c>
      <c r="D258" s="56">
        <v>7200</v>
      </c>
      <c r="E258" s="56">
        <v>7200</v>
      </c>
      <c r="F258" s="56">
        <v>0</v>
      </c>
      <c r="G258" s="56">
        <v>0</v>
      </c>
      <c r="H258" s="56">
        <v>0</v>
      </c>
      <c r="I258" s="56">
        <f t="shared" si="28"/>
        <v>0</v>
      </c>
      <c r="J258" s="56">
        <f t="shared" si="29"/>
        <v>7200</v>
      </c>
      <c r="K258" s="57">
        <f t="shared" si="30"/>
        <v>1</v>
      </c>
      <c r="L258" s="57">
        <f t="shared" si="31"/>
        <v>-1</v>
      </c>
      <c r="M258" s="57">
        <f t="shared" si="32"/>
        <v>-1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277</v>
      </c>
      <c r="C259" s="51" t="s">
        <v>278</v>
      </c>
      <c r="D259" s="56">
        <v>7200</v>
      </c>
      <c r="E259" s="56">
        <v>7200</v>
      </c>
      <c r="F259" s="56">
        <v>0</v>
      </c>
      <c r="G259" s="56">
        <v>0</v>
      </c>
      <c r="H259" s="56">
        <v>0</v>
      </c>
      <c r="I259" s="56">
        <f t="shared" si="28"/>
        <v>0</v>
      </c>
      <c r="J259" s="56">
        <f t="shared" si="29"/>
        <v>7200</v>
      </c>
      <c r="K259" s="57">
        <f t="shared" si="30"/>
        <v>1</v>
      </c>
      <c r="L259" s="57">
        <f t="shared" si="31"/>
        <v>-1</v>
      </c>
      <c r="M259" s="57">
        <f t="shared" si="32"/>
        <v>-1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279</v>
      </c>
      <c r="C260" s="51" t="s">
        <v>280</v>
      </c>
      <c r="D260" s="56">
        <v>0</v>
      </c>
      <c r="E260" s="56">
        <v>7200</v>
      </c>
      <c r="F260" s="56">
        <v>0</v>
      </c>
      <c r="G260" s="56">
        <v>0</v>
      </c>
      <c r="H260" s="56">
        <v>0</v>
      </c>
      <c r="I260" s="56">
        <f t="shared" si="28"/>
        <v>0</v>
      </c>
      <c r="J260" s="56">
        <f t="shared" si="29"/>
        <v>7200</v>
      </c>
      <c r="K260" s="57">
        <f t="shared" si="30"/>
        <v>1</v>
      </c>
      <c r="L260" s="57">
        <f t="shared" si="31"/>
        <v>-1</v>
      </c>
      <c r="M260" s="57">
        <f t="shared" si="32"/>
        <v>-1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281</v>
      </c>
      <c r="C261" s="51" t="s">
        <v>282</v>
      </c>
      <c r="D261" s="56">
        <v>25200</v>
      </c>
      <c r="E261" s="56">
        <v>25200</v>
      </c>
      <c r="F261" s="56">
        <v>0</v>
      </c>
      <c r="G261" s="56">
        <v>17697.73</v>
      </c>
      <c r="H261" s="56">
        <v>0</v>
      </c>
      <c r="I261" s="56">
        <f t="shared" si="28"/>
        <v>17697.73</v>
      </c>
      <c r="J261" s="56">
        <f t="shared" si="29"/>
        <v>7502.27</v>
      </c>
      <c r="K261" s="57">
        <f t="shared" si="30"/>
        <v>0.29770912698412699</v>
      </c>
      <c r="L261" s="57">
        <f t="shared" si="31"/>
        <v>-1</v>
      </c>
      <c r="M261" s="57">
        <f t="shared" si="32"/>
        <v>1.809163492063492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172</v>
      </c>
      <c r="C262" s="51" t="s">
        <v>173</v>
      </c>
      <c r="D262" s="56">
        <v>345346.1</v>
      </c>
      <c r="E262" s="56">
        <v>346346.1</v>
      </c>
      <c r="F262" s="56">
        <v>6817.4800000000005</v>
      </c>
      <c r="G262" s="56">
        <v>21810.92</v>
      </c>
      <c r="H262" s="56">
        <v>33142.990000000005</v>
      </c>
      <c r="I262" s="56">
        <f t="shared" si="28"/>
        <v>54953.91</v>
      </c>
      <c r="J262" s="56">
        <f t="shared" si="29"/>
        <v>291392.18999999994</v>
      </c>
      <c r="K262" s="57">
        <f t="shared" si="30"/>
        <v>0.84133238399392962</v>
      </c>
      <c r="L262" s="57">
        <f t="shared" si="31"/>
        <v>-0.98031599027677807</v>
      </c>
      <c r="M262" s="57">
        <f t="shared" si="32"/>
        <v>-0.74810260603483048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174</v>
      </c>
      <c r="C263" s="51" t="s">
        <v>175</v>
      </c>
      <c r="D263" s="56">
        <v>16650</v>
      </c>
      <c r="E263" s="56">
        <v>16650</v>
      </c>
      <c r="F263" s="56">
        <v>6677.22</v>
      </c>
      <c r="G263" s="56">
        <v>6896.18</v>
      </c>
      <c r="H263" s="56">
        <v>11796.14</v>
      </c>
      <c r="I263" s="56">
        <f t="shared" si="28"/>
        <v>18692.32</v>
      </c>
      <c r="J263" s="56">
        <f t="shared" si="29"/>
        <v>-2042.3199999999997</v>
      </c>
      <c r="K263" s="57">
        <f t="shared" si="30"/>
        <v>-0.12266186186186184</v>
      </c>
      <c r="L263" s="57">
        <f t="shared" si="31"/>
        <v>-0.59896576576576566</v>
      </c>
      <c r="M263" s="57">
        <f t="shared" si="32"/>
        <v>0.65673993993994007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176</v>
      </c>
      <c r="C264" s="51" t="s">
        <v>177</v>
      </c>
      <c r="D264" s="56">
        <v>109380.6</v>
      </c>
      <c r="E264" s="56">
        <v>109380.6</v>
      </c>
      <c r="F264" s="56">
        <v>0</v>
      </c>
      <c r="G264" s="56">
        <v>4376.5</v>
      </c>
      <c r="H264" s="56">
        <v>1</v>
      </c>
      <c r="I264" s="56">
        <f t="shared" si="28"/>
        <v>4377.5</v>
      </c>
      <c r="J264" s="56">
        <f t="shared" si="29"/>
        <v>105003.1</v>
      </c>
      <c r="K264" s="57">
        <f t="shared" si="30"/>
        <v>0.95997919192251646</v>
      </c>
      <c r="L264" s="57">
        <f t="shared" si="31"/>
        <v>-1</v>
      </c>
      <c r="M264" s="57">
        <f t="shared" si="32"/>
        <v>-0.83995333724627586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178</v>
      </c>
      <c r="C265" s="51" t="s">
        <v>179</v>
      </c>
      <c r="D265" s="56">
        <v>80050</v>
      </c>
      <c r="E265" s="56">
        <v>80550</v>
      </c>
      <c r="F265" s="56">
        <v>399.95</v>
      </c>
      <c r="G265" s="56">
        <v>399.95</v>
      </c>
      <c r="H265" s="56">
        <v>0</v>
      </c>
      <c r="I265" s="56">
        <f t="shared" si="28"/>
        <v>399.95</v>
      </c>
      <c r="J265" s="56">
        <f t="shared" si="29"/>
        <v>80150.05</v>
      </c>
      <c r="K265" s="57">
        <f t="shared" si="30"/>
        <v>0.99503476101800126</v>
      </c>
      <c r="L265" s="57">
        <f t="shared" si="31"/>
        <v>-0.99503476101800126</v>
      </c>
      <c r="M265" s="57">
        <f t="shared" si="32"/>
        <v>-0.98013904407200492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180</v>
      </c>
      <c r="C266" s="51" t="s">
        <v>181</v>
      </c>
      <c r="D266" s="56">
        <v>36270</v>
      </c>
      <c r="E266" s="56">
        <v>37770</v>
      </c>
      <c r="F266" s="56">
        <v>269.99</v>
      </c>
      <c r="G266" s="56">
        <v>269.99</v>
      </c>
      <c r="H266" s="56">
        <v>1823.94</v>
      </c>
      <c r="I266" s="56">
        <f t="shared" si="28"/>
        <v>2093.9300000000003</v>
      </c>
      <c r="J266" s="56">
        <f t="shared" si="29"/>
        <v>35676.07</v>
      </c>
      <c r="K266" s="57">
        <f t="shared" si="30"/>
        <v>0.94456102727032032</v>
      </c>
      <c r="L266" s="57">
        <f t="shared" si="31"/>
        <v>-0.9928517341805666</v>
      </c>
      <c r="M266" s="57">
        <f t="shared" si="32"/>
        <v>-0.97140693672226641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186</v>
      </c>
      <c r="C267" s="51" t="s">
        <v>187</v>
      </c>
      <c r="D267" s="56">
        <v>450</v>
      </c>
      <c r="E267" s="56">
        <v>2450</v>
      </c>
      <c r="F267" s="56">
        <v>0</v>
      </c>
      <c r="G267" s="56">
        <v>0</v>
      </c>
      <c r="H267" s="56">
        <v>0</v>
      </c>
      <c r="I267" s="56">
        <f t="shared" si="28"/>
        <v>0</v>
      </c>
      <c r="J267" s="56">
        <f t="shared" si="29"/>
        <v>2450</v>
      </c>
      <c r="K267" s="57">
        <f t="shared" si="30"/>
        <v>1</v>
      </c>
      <c r="L267" s="57">
        <f t="shared" si="31"/>
        <v>-1</v>
      </c>
      <c r="M267" s="57">
        <f t="shared" si="32"/>
        <v>-1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192</v>
      </c>
      <c r="C268" s="51" t="s">
        <v>193</v>
      </c>
      <c r="D268" s="56">
        <v>14208.3</v>
      </c>
      <c r="E268" s="56">
        <v>13208.3</v>
      </c>
      <c r="F268" s="56">
        <v>0</v>
      </c>
      <c r="G268" s="56">
        <v>0</v>
      </c>
      <c r="H268" s="56">
        <v>0</v>
      </c>
      <c r="I268" s="56">
        <f t="shared" si="28"/>
        <v>0</v>
      </c>
      <c r="J268" s="56">
        <f t="shared" si="29"/>
        <v>13208.3</v>
      </c>
      <c r="K268" s="57">
        <f t="shared" si="30"/>
        <v>1</v>
      </c>
      <c r="L268" s="57">
        <f t="shared" si="31"/>
        <v>-1</v>
      </c>
      <c r="M268" s="57">
        <f t="shared" si="32"/>
        <v>-1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194</v>
      </c>
      <c r="C269" s="51" t="s">
        <v>195</v>
      </c>
      <c r="D269" s="56">
        <v>18900</v>
      </c>
      <c r="E269" s="56">
        <v>18900</v>
      </c>
      <c r="F269" s="56">
        <v>0</v>
      </c>
      <c r="G269" s="56">
        <v>0</v>
      </c>
      <c r="H269" s="56">
        <v>0</v>
      </c>
      <c r="I269" s="56">
        <f t="shared" si="28"/>
        <v>0</v>
      </c>
      <c r="J269" s="56">
        <f t="shared" si="29"/>
        <v>18900</v>
      </c>
      <c r="K269" s="57">
        <f t="shared" si="30"/>
        <v>1</v>
      </c>
      <c r="L269" s="57">
        <f t="shared" si="31"/>
        <v>-1</v>
      </c>
      <c r="M269" s="57">
        <f t="shared" si="32"/>
        <v>-1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226</v>
      </c>
      <c r="C270" s="51" t="s">
        <v>227</v>
      </c>
      <c r="D270" s="56">
        <v>4050</v>
      </c>
      <c r="E270" s="56">
        <v>4050</v>
      </c>
      <c r="F270" s="56">
        <v>0</v>
      </c>
      <c r="G270" s="56">
        <v>0</v>
      </c>
      <c r="H270" s="56">
        <v>0</v>
      </c>
      <c r="I270" s="56">
        <f t="shared" si="28"/>
        <v>0</v>
      </c>
      <c r="J270" s="56">
        <f t="shared" si="29"/>
        <v>4050</v>
      </c>
      <c r="K270" s="57">
        <f t="shared" si="30"/>
        <v>1</v>
      </c>
      <c r="L270" s="57">
        <f t="shared" si="31"/>
        <v>-1</v>
      </c>
      <c r="M270" s="57">
        <f t="shared" si="32"/>
        <v>-1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196</v>
      </c>
      <c r="C271" s="51" t="s">
        <v>197</v>
      </c>
      <c r="D271" s="56">
        <v>101076.40000000001</v>
      </c>
      <c r="E271" s="56">
        <v>121551.40000000001</v>
      </c>
      <c r="F271" s="56">
        <v>25325</v>
      </c>
      <c r="G271" s="56">
        <v>69165</v>
      </c>
      <c r="H271" s="56">
        <v>2319.12</v>
      </c>
      <c r="I271" s="56">
        <f t="shared" si="28"/>
        <v>71484.12</v>
      </c>
      <c r="J271" s="56">
        <f t="shared" si="29"/>
        <v>50067.280000000013</v>
      </c>
      <c r="K271" s="57">
        <f t="shared" si="30"/>
        <v>0.41190212535602233</v>
      </c>
      <c r="L271" s="57">
        <f t="shared" si="31"/>
        <v>-0.79165192667464135</v>
      </c>
      <c r="M271" s="57">
        <f t="shared" si="32"/>
        <v>1.2760741546374617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198</v>
      </c>
      <c r="C272" s="51" t="s">
        <v>199</v>
      </c>
      <c r="D272" s="56">
        <v>9400000</v>
      </c>
      <c r="E272" s="56">
        <v>9270845</v>
      </c>
      <c r="F272" s="56">
        <v>0</v>
      </c>
      <c r="G272" s="56">
        <v>0</v>
      </c>
      <c r="H272" s="56">
        <v>0</v>
      </c>
      <c r="I272" s="56">
        <f t="shared" si="28"/>
        <v>0</v>
      </c>
      <c r="J272" s="56">
        <f t="shared" si="29"/>
        <v>9270845</v>
      </c>
      <c r="K272" s="57">
        <f t="shared" si="30"/>
        <v>1</v>
      </c>
      <c r="L272" s="57">
        <f t="shared" si="31"/>
        <v>-1</v>
      </c>
      <c r="M272" s="57">
        <f t="shared" si="32"/>
        <v>-1</v>
      </c>
      <c r="R272" s="53"/>
      <c r="S272" s="53"/>
      <c r="T272" s="53"/>
      <c r="U272" s="53"/>
      <c r="V272" s="53"/>
    </row>
    <row r="273" spans="1:22" s="51" customFormat="1" x14ac:dyDescent="0.2">
      <c r="A273" s="63" t="s">
        <v>283</v>
      </c>
      <c r="B273" s="68"/>
      <c r="C273" s="63"/>
      <c r="D273" s="64">
        <v>63460019.679999992</v>
      </c>
      <c r="E273" s="64">
        <v>63858425.889999993</v>
      </c>
      <c r="F273" s="64">
        <v>2010309.8</v>
      </c>
      <c r="G273" s="64">
        <v>4827455.7000000011</v>
      </c>
      <c r="H273" s="64">
        <v>1327636.0299999998</v>
      </c>
      <c r="I273" s="64">
        <f t="shared" si="28"/>
        <v>6155091.7300000004</v>
      </c>
      <c r="J273" s="64">
        <f t="shared" si="29"/>
        <v>57703334.159999996</v>
      </c>
      <c r="K273" s="65">
        <f t="shared" si="30"/>
        <v>0.90361347552470972</v>
      </c>
      <c r="L273" s="65">
        <f t="shared" si="31"/>
        <v>-0.96851927099701962</v>
      </c>
      <c r="M273" s="65">
        <f t="shared" si="32"/>
        <v>-0.69761511451500002</v>
      </c>
      <c r="R273" s="53"/>
      <c r="S273" s="53"/>
      <c r="T273" s="53"/>
      <c r="U273" s="53"/>
      <c r="V273" s="53"/>
    </row>
    <row r="274" spans="1:22" s="51" customFormat="1" x14ac:dyDescent="0.2">
      <c r="A274" s="51" t="s">
        <v>284</v>
      </c>
      <c r="B274" s="66" t="s">
        <v>91</v>
      </c>
      <c r="C274" s="51" t="s">
        <v>92</v>
      </c>
      <c r="D274" s="56">
        <v>0</v>
      </c>
      <c r="E274" s="56">
        <v>0</v>
      </c>
      <c r="F274" s="56">
        <v>0</v>
      </c>
      <c r="G274" s="56">
        <v>0</v>
      </c>
      <c r="H274" s="56">
        <v>0</v>
      </c>
      <c r="I274" s="56">
        <f t="shared" si="28"/>
        <v>0</v>
      </c>
      <c r="J274" s="56">
        <f t="shared" si="29"/>
        <v>0</v>
      </c>
      <c r="K274" s="57" t="str">
        <f t="shared" si="30"/>
        <v>NA</v>
      </c>
      <c r="L274" s="57" t="str">
        <f t="shared" si="31"/>
        <v>NA</v>
      </c>
      <c r="M274" s="57" t="str">
        <f t="shared" si="32"/>
        <v>NA</v>
      </c>
      <c r="R274" s="53"/>
      <c r="S274" s="53"/>
      <c r="T274" s="53"/>
      <c r="U274" s="53"/>
      <c r="V274" s="53"/>
    </row>
    <row r="275" spans="1:22" s="51" customFormat="1" x14ac:dyDescent="0.2">
      <c r="B275" s="66" t="s">
        <v>93</v>
      </c>
      <c r="C275" s="51" t="s">
        <v>94</v>
      </c>
      <c r="D275" s="56">
        <v>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28"/>
        <v>0</v>
      </c>
      <c r="J275" s="56">
        <f t="shared" si="29"/>
        <v>0</v>
      </c>
      <c r="K275" s="57" t="str">
        <f t="shared" si="30"/>
        <v>NA</v>
      </c>
      <c r="L275" s="57" t="str">
        <f t="shared" si="31"/>
        <v>NA</v>
      </c>
      <c r="M275" s="57" t="str">
        <f t="shared" si="32"/>
        <v>NA</v>
      </c>
      <c r="R275" s="53"/>
      <c r="S275" s="53"/>
      <c r="T275" s="53"/>
      <c r="U275" s="53"/>
      <c r="V275" s="53"/>
    </row>
    <row r="276" spans="1:22" s="51" customFormat="1" x14ac:dyDescent="0.2">
      <c r="B276" s="66" t="s">
        <v>100</v>
      </c>
      <c r="C276" s="51" t="s">
        <v>101</v>
      </c>
      <c r="D276" s="56">
        <v>0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28"/>
        <v>0</v>
      </c>
      <c r="J276" s="56">
        <f t="shared" si="29"/>
        <v>0</v>
      </c>
      <c r="K276" s="57" t="str">
        <f t="shared" si="30"/>
        <v>NA</v>
      </c>
      <c r="L276" s="57" t="str">
        <f t="shared" si="31"/>
        <v>NA</v>
      </c>
      <c r="M276" s="57" t="str">
        <f t="shared" si="32"/>
        <v>NA</v>
      </c>
      <c r="R276" s="53"/>
      <c r="S276" s="53"/>
      <c r="T276" s="53"/>
      <c r="U276" s="53"/>
      <c r="V276" s="53"/>
    </row>
    <row r="277" spans="1:22" s="51" customFormat="1" x14ac:dyDescent="0.2">
      <c r="B277" s="66" t="s">
        <v>104</v>
      </c>
      <c r="C277" s="51" t="s">
        <v>105</v>
      </c>
      <c r="D277" s="56">
        <v>16784919.99999997</v>
      </c>
      <c r="E277" s="56">
        <v>16784919.99999997</v>
      </c>
      <c r="F277" s="56">
        <v>1836262.3499999999</v>
      </c>
      <c r="G277" s="56">
        <v>4725288.580000001</v>
      </c>
      <c r="H277" s="56">
        <v>0</v>
      </c>
      <c r="I277" s="56">
        <f t="shared" si="28"/>
        <v>4725288.580000001</v>
      </c>
      <c r="J277" s="56">
        <f t="shared" si="29"/>
        <v>12059631.419999968</v>
      </c>
      <c r="K277" s="57">
        <f t="shared" si="30"/>
        <v>0.71848012501697889</v>
      </c>
      <c r="L277" s="57">
        <f t="shared" si="31"/>
        <v>-0.89060047054141434</v>
      </c>
      <c r="M277" s="57">
        <f t="shared" si="32"/>
        <v>0.12607949993208414</v>
      </c>
      <c r="R277" s="53"/>
      <c r="S277" s="53"/>
      <c r="T277" s="53"/>
      <c r="U277" s="53"/>
      <c r="V277" s="53"/>
    </row>
    <row r="278" spans="1:22" s="51" customFormat="1" x14ac:dyDescent="0.2">
      <c r="B278" s="66" t="s">
        <v>285</v>
      </c>
      <c r="C278" s="51" t="s">
        <v>286</v>
      </c>
      <c r="D278" s="56">
        <v>25962700.579999994</v>
      </c>
      <c r="E278" s="56">
        <v>25962700.579999994</v>
      </c>
      <c r="F278" s="56">
        <v>2162797.1699999995</v>
      </c>
      <c r="G278" s="56">
        <v>4285339.089999998</v>
      </c>
      <c r="H278" s="56">
        <v>0</v>
      </c>
      <c r="I278" s="56">
        <f t="shared" si="28"/>
        <v>4285339.089999998</v>
      </c>
      <c r="J278" s="56">
        <f t="shared" si="29"/>
        <v>21677361.489999995</v>
      </c>
      <c r="K278" s="57">
        <f t="shared" si="30"/>
        <v>0.83494247538712707</v>
      </c>
      <c r="L278" s="57">
        <f t="shared" si="31"/>
        <v>-0.91669598609991754</v>
      </c>
      <c r="M278" s="57">
        <f t="shared" si="32"/>
        <v>-0.33976990154850861</v>
      </c>
      <c r="R278" s="53"/>
      <c r="S278" s="53"/>
      <c r="T278" s="53"/>
      <c r="U278" s="53"/>
      <c r="V278" s="53"/>
    </row>
    <row r="279" spans="1:22" s="51" customFormat="1" x14ac:dyDescent="0.2">
      <c r="B279" s="66" t="s">
        <v>108</v>
      </c>
      <c r="C279" s="51" t="s">
        <v>109</v>
      </c>
      <c r="D279" s="56">
        <v>15033089.490000006</v>
      </c>
      <c r="E279" s="56">
        <v>15033089.490000006</v>
      </c>
      <c r="F279" s="56">
        <v>1251652.3199999998</v>
      </c>
      <c r="G279" s="56">
        <v>3055918.2599999993</v>
      </c>
      <c r="H279" s="56">
        <v>0</v>
      </c>
      <c r="I279" s="56">
        <f t="shared" si="28"/>
        <v>3055918.2599999993</v>
      </c>
      <c r="J279" s="56">
        <f t="shared" si="29"/>
        <v>11977171.230000006</v>
      </c>
      <c r="K279" s="57">
        <f t="shared" si="30"/>
        <v>0.79672054356938449</v>
      </c>
      <c r="L279" s="57">
        <f t="shared" si="31"/>
        <v>-0.91674018033135518</v>
      </c>
      <c r="M279" s="57">
        <f t="shared" si="32"/>
        <v>-0.18688217427753817</v>
      </c>
      <c r="R279" s="53"/>
      <c r="S279" s="53"/>
      <c r="T279" s="53"/>
      <c r="U279" s="53"/>
      <c r="V279" s="53"/>
    </row>
    <row r="280" spans="1:22" s="51" customFormat="1" x14ac:dyDescent="0.2">
      <c r="B280" s="66" t="s">
        <v>287</v>
      </c>
      <c r="C280" s="51" t="s">
        <v>288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28"/>
        <v>0</v>
      </c>
      <c r="J280" s="56">
        <f t="shared" si="29"/>
        <v>0</v>
      </c>
      <c r="K280" s="57" t="str">
        <f t="shared" si="30"/>
        <v>NA</v>
      </c>
      <c r="L280" s="57" t="str">
        <f t="shared" si="31"/>
        <v>NA</v>
      </c>
      <c r="M280" s="57" t="str">
        <f t="shared" si="32"/>
        <v>NA</v>
      </c>
      <c r="R280" s="53"/>
      <c r="S280" s="53"/>
      <c r="T280" s="53"/>
      <c r="U280" s="53"/>
      <c r="V280" s="53"/>
    </row>
    <row r="281" spans="1:22" s="51" customFormat="1" x14ac:dyDescent="0.2">
      <c r="B281" s="66" t="s">
        <v>120</v>
      </c>
      <c r="C281" s="51" t="s">
        <v>121</v>
      </c>
      <c r="D281" s="56">
        <v>0</v>
      </c>
      <c r="E281" s="56">
        <v>0</v>
      </c>
      <c r="F281" s="56">
        <v>8453</v>
      </c>
      <c r="G281" s="56">
        <v>25359</v>
      </c>
      <c r="H281" s="56">
        <v>0</v>
      </c>
      <c r="I281" s="56">
        <f t="shared" si="28"/>
        <v>25359</v>
      </c>
      <c r="J281" s="56">
        <f t="shared" si="29"/>
        <v>-25359</v>
      </c>
      <c r="K281" s="57" t="str">
        <f t="shared" si="30"/>
        <v>NA</v>
      </c>
      <c r="L281" s="57" t="str">
        <f t="shared" si="31"/>
        <v>NA</v>
      </c>
      <c r="M281" s="57" t="str">
        <f t="shared" si="32"/>
        <v>NA</v>
      </c>
      <c r="R281" s="53"/>
      <c r="S281" s="53"/>
      <c r="T281" s="53"/>
      <c r="U281" s="53"/>
      <c r="V281" s="53"/>
    </row>
    <row r="282" spans="1:22" s="51" customFormat="1" x14ac:dyDescent="0.2">
      <c r="B282" s="66" t="s">
        <v>124</v>
      </c>
      <c r="C282" s="51" t="s">
        <v>125</v>
      </c>
      <c r="D282" s="56">
        <v>1829548.99</v>
      </c>
      <c r="E282" s="56">
        <v>1829548.99</v>
      </c>
      <c r="F282" s="56">
        <v>3600</v>
      </c>
      <c r="G282" s="56">
        <v>3600</v>
      </c>
      <c r="H282" s="56">
        <v>0</v>
      </c>
      <c r="I282" s="56">
        <f t="shared" si="28"/>
        <v>3600</v>
      </c>
      <c r="J282" s="56">
        <f t="shared" si="29"/>
        <v>1825948.99</v>
      </c>
      <c r="K282" s="57">
        <f t="shared" si="30"/>
        <v>0.99803230193906967</v>
      </c>
      <c r="L282" s="57">
        <f t="shared" si="31"/>
        <v>-0.99803230193906967</v>
      </c>
      <c r="M282" s="57">
        <f t="shared" si="32"/>
        <v>-0.99212920775627877</v>
      </c>
      <c r="R282" s="53"/>
      <c r="S282" s="53"/>
      <c r="T282" s="53"/>
      <c r="U282" s="53"/>
      <c r="V282" s="53"/>
    </row>
    <row r="283" spans="1:22" s="51" customFormat="1" x14ac:dyDescent="0.2">
      <c r="B283" s="66" t="s">
        <v>130</v>
      </c>
      <c r="C283" s="51" t="s">
        <v>131</v>
      </c>
      <c r="D283" s="56">
        <v>9895500</v>
      </c>
      <c r="E283" s="56">
        <v>9895500</v>
      </c>
      <c r="F283" s="56">
        <v>752880</v>
      </c>
      <c r="G283" s="56">
        <v>1778229.71</v>
      </c>
      <c r="H283" s="56">
        <v>0</v>
      </c>
      <c r="I283" s="56">
        <f t="shared" si="28"/>
        <v>1778229.71</v>
      </c>
      <c r="J283" s="56">
        <f t="shared" si="29"/>
        <v>8117270.29</v>
      </c>
      <c r="K283" s="57">
        <f t="shared" si="30"/>
        <v>0.82029915517154262</v>
      </c>
      <c r="L283" s="57">
        <f t="shared" si="31"/>
        <v>-0.92391693193876001</v>
      </c>
      <c r="M283" s="57">
        <f t="shared" si="32"/>
        <v>-0.28119662068617052</v>
      </c>
      <c r="R283" s="53"/>
      <c r="S283" s="53"/>
      <c r="T283" s="53"/>
      <c r="U283" s="53"/>
      <c r="V283" s="53"/>
    </row>
    <row r="284" spans="1:22" s="51" customFormat="1" x14ac:dyDescent="0.2">
      <c r="B284" s="66" t="s">
        <v>563</v>
      </c>
      <c r="C284" s="51" t="s">
        <v>564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28"/>
        <v>0</v>
      </c>
      <c r="J284" s="56">
        <f t="shared" si="29"/>
        <v>0</v>
      </c>
      <c r="K284" s="57" t="str">
        <f t="shared" si="30"/>
        <v>NA</v>
      </c>
      <c r="L284" s="57" t="str">
        <f t="shared" si="31"/>
        <v>NA</v>
      </c>
      <c r="M284" s="57" t="str">
        <f t="shared" si="32"/>
        <v>NA</v>
      </c>
      <c r="R284" s="53"/>
      <c r="S284" s="53"/>
      <c r="T284" s="53"/>
      <c r="U284" s="53"/>
      <c r="V284" s="53"/>
    </row>
    <row r="285" spans="1:22" s="51" customFormat="1" x14ac:dyDescent="0.2">
      <c r="B285" s="66" t="s">
        <v>132</v>
      </c>
      <c r="C285" s="51" t="s">
        <v>133</v>
      </c>
      <c r="D285" s="56">
        <v>11899915.379999995</v>
      </c>
      <c r="E285" s="56">
        <v>11899915.379999995</v>
      </c>
      <c r="F285" s="56">
        <v>968354.37999999966</v>
      </c>
      <c r="G285" s="56">
        <v>2296848.7100000004</v>
      </c>
      <c r="H285" s="56">
        <v>0</v>
      </c>
      <c r="I285" s="56">
        <f t="shared" si="28"/>
        <v>2296848.7100000004</v>
      </c>
      <c r="J285" s="56">
        <f t="shared" si="29"/>
        <v>9603066.6699999943</v>
      </c>
      <c r="K285" s="57">
        <f t="shared" si="30"/>
        <v>0.80698613085431858</v>
      </c>
      <c r="L285" s="57">
        <f t="shared" si="31"/>
        <v>-0.91862510370220807</v>
      </c>
      <c r="M285" s="57">
        <f t="shared" si="32"/>
        <v>-0.22794452341727447</v>
      </c>
      <c r="R285" s="53"/>
      <c r="S285" s="53"/>
      <c r="T285" s="53"/>
      <c r="U285" s="53"/>
      <c r="V285" s="53"/>
    </row>
    <row r="286" spans="1:22" s="51" customFormat="1" x14ac:dyDescent="0.2">
      <c r="B286" s="66" t="s">
        <v>134</v>
      </c>
      <c r="C286" s="51" t="s">
        <v>135</v>
      </c>
      <c r="D286" s="56">
        <v>13750</v>
      </c>
      <c r="E286" s="56">
        <v>13750</v>
      </c>
      <c r="F286" s="56">
        <v>0</v>
      </c>
      <c r="G286" s="56">
        <v>0</v>
      </c>
      <c r="H286" s="56">
        <v>0</v>
      </c>
      <c r="I286" s="56">
        <f t="shared" si="28"/>
        <v>0</v>
      </c>
      <c r="J286" s="56">
        <f t="shared" si="29"/>
        <v>13750</v>
      </c>
      <c r="K286" s="57">
        <f t="shared" si="30"/>
        <v>1</v>
      </c>
      <c r="L286" s="57">
        <f t="shared" si="31"/>
        <v>-1</v>
      </c>
      <c r="M286" s="57">
        <f t="shared" si="32"/>
        <v>-1</v>
      </c>
      <c r="R286" s="53"/>
      <c r="S286" s="53"/>
      <c r="T286" s="53"/>
      <c r="U286" s="53"/>
      <c r="V286" s="53"/>
    </row>
    <row r="287" spans="1:22" s="51" customFormat="1" x14ac:dyDescent="0.2">
      <c r="B287" s="66" t="s">
        <v>144</v>
      </c>
      <c r="C287" s="51" t="s">
        <v>145</v>
      </c>
      <c r="D287" s="56">
        <v>1531188.7600000023</v>
      </c>
      <c r="E287" s="56">
        <v>1531188.7600000023</v>
      </c>
      <c r="F287" s="56">
        <v>192254.02999999985</v>
      </c>
      <c r="G287" s="56">
        <v>462094.59</v>
      </c>
      <c r="H287" s="56">
        <v>0</v>
      </c>
      <c r="I287" s="56">
        <f t="shared" ref="I287:I350" si="33">SUM(G287:H287)</f>
        <v>462094.59</v>
      </c>
      <c r="J287" s="56">
        <f t="shared" ref="J287:J350" si="34">E287-I287</f>
        <v>1069094.1700000023</v>
      </c>
      <c r="K287" s="57">
        <f t="shared" ref="K287:K350" si="35">IF(E287=0,"NA",J287/E287)</f>
        <v>0.69821187167021825</v>
      </c>
      <c r="L287" s="57">
        <f t="shared" ref="L287:L350" si="36">IF(E287=0,"NA",(  ( F287 - (E287/$L$6)) / (E287/$L$6)))</f>
        <v>-0.87444132622812654</v>
      </c>
      <c r="M287" s="57">
        <f t="shared" ref="M287:M350" si="37">IF(E287=0,"NA",(  ( G287 - ($M$6*(E287/12))) / ($M$6*(E287/12))))</f>
        <v>0.20715251331912682</v>
      </c>
      <c r="R287" s="53"/>
      <c r="S287" s="53"/>
      <c r="T287" s="53"/>
      <c r="U287" s="53"/>
      <c r="V287" s="53"/>
    </row>
    <row r="288" spans="1:22" s="51" customFormat="1" x14ac:dyDescent="0.2">
      <c r="B288" s="66" t="s">
        <v>172</v>
      </c>
      <c r="C288" s="51" t="s">
        <v>173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33"/>
        <v>0</v>
      </c>
      <c r="J288" s="56">
        <f t="shared" si="34"/>
        <v>0</v>
      </c>
      <c r="K288" s="57" t="str">
        <f t="shared" si="35"/>
        <v>NA</v>
      </c>
      <c r="L288" s="57" t="str">
        <f t="shared" si="36"/>
        <v>NA</v>
      </c>
      <c r="M288" s="57" t="str">
        <f t="shared" si="37"/>
        <v>NA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174</v>
      </c>
      <c r="C289" s="51" t="s">
        <v>175</v>
      </c>
      <c r="D289" s="56">
        <v>4500</v>
      </c>
      <c r="E289" s="56">
        <v>4500</v>
      </c>
      <c r="F289" s="56">
        <v>183.96</v>
      </c>
      <c r="G289" s="56">
        <v>1263.1099999999999</v>
      </c>
      <c r="H289" s="56">
        <v>0</v>
      </c>
      <c r="I289" s="56">
        <f t="shared" si="33"/>
        <v>1263.1099999999999</v>
      </c>
      <c r="J289" s="56">
        <f t="shared" si="34"/>
        <v>3236.8900000000003</v>
      </c>
      <c r="K289" s="57">
        <f t="shared" si="35"/>
        <v>0.719308888888889</v>
      </c>
      <c r="L289" s="57">
        <f t="shared" si="36"/>
        <v>-0.95911999999999997</v>
      </c>
      <c r="M289" s="57">
        <f t="shared" si="37"/>
        <v>0.12276444444444436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178</v>
      </c>
      <c r="C290" s="51" t="s">
        <v>179</v>
      </c>
      <c r="D290" s="56">
        <v>76500</v>
      </c>
      <c r="E290" s="56">
        <v>46500</v>
      </c>
      <c r="F290" s="56">
        <v>0</v>
      </c>
      <c r="G290" s="56">
        <v>0</v>
      </c>
      <c r="H290" s="56">
        <v>0</v>
      </c>
      <c r="I290" s="56">
        <f t="shared" si="33"/>
        <v>0</v>
      </c>
      <c r="J290" s="56">
        <f t="shared" si="34"/>
        <v>46500</v>
      </c>
      <c r="K290" s="57">
        <f t="shared" si="35"/>
        <v>1</v>
      </c>
      <c r="L290" s="57">
        <f t="shared" si="36"/>
        <v>-1</v>
      </c>
      <c r="M290" s="57">
        <f t="shared" si="37"/>
        <v>-1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180</v>
      </c>
      <c r="C291" s="51" t="s">
        <v>181</v>
      </c>
      <c r="D291" s="56">
        <v>4500</v>
      </c>
      <c r="E291" s="56">
        <v>4500</v>
      </c>
      <c r="F291" s="56">
        <v>2977.98</v>
      </c>
      <c r="G291" s="56">
        <v>11777.97</v>
      </c>
      <c r="H291" s="56">
        <v>0</v>
      </c>
      <c r="I291" s="56">
        <f t="shared" si="33"/>
        <v>11777.97</v>
      </c>
      <c r="J291" s="56">
        <f t="shared" si="34"/>
        <v>-7277.9699999999993</v>
      </c>
      <c r="K291" s="57">
        <f t="shared" si="35"/>
        <v>-1.6173266666666666</v>
      </c>
      <c r="L291" s="57">
        <f t="shared" si="36"/>
        <v>-0.33822666666666668</v>
      </c>
      <c r="M291" s="57">
        <f t="shared" si="37"/>
        <v>9.4693066666666663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198</v>
      </c>
      <c r="C292" s="51" t="s">
        <v>199</v>
      </c>
      <c r="D292" s="56">
        <v>900000</v>
      </c>
      <c r="E292" s="56">
        <v>900000</v>
      </c>
      <c r="F292" s="56">
        <v>0</v>
      </c>
      <c r="G292" s="56">
        <v>0</v>
      </c>
      <c r="H292" s="56">
        <v>0</v>
      </c>
      <c r="I292" s="56">
        <f t="shared" si="33"/>
        <v>0</v>
      </c>
      <c r="J292" s="56">
        <f t="shared" si="34"/>
        <v>900000</v>
      </c>
      <c r="K292" s="57">
        <f t="shared" si="35"/>
        <v>1</v>
      </c>
      <c r="L292" s="57">
        <f t="shared" si="36"/>
        <v>-1</v>
      </c>
      <c r="M292" s="57">
        <f t="shared" si="37"/>
        <v>-1</v>
      </c>
      <c r="R292" s="53"/>
      <c r="S292" s="53"/>
      <c r="T292" s="53"/>
      <c r="U292" s="53"/>
      <c r="V292" s="53"/>
    </row>
    <row r="293" spans="1:22" s="51" customFormat="1" x14ac:dyDescent="0.2">
      <c r="A293" s="63" t="s">
        <v>289</v>
      </c>
      <c r="B293" s="68"/>
      <c r="C293" s="63"/>
      <c r="D293" s="64">
        <v>83936113.199999973</v>
      </c>
      <c r="E293" s="64">
        <v>83906113.199999973</v>
      </c>
      <c r="F293" s="64">
        <v>7179415.1900000004</v>
      </c>
      <c r="G293" s="64">
        <v>16645719.019999998</v>
      </c>
      <c r="H293" s="64">
        <v>0</v>
      </c>
      <c r="I293" s="64">
        <f t="shared" si="33"/>
        <v>16645719.019999998</v>
      </c>
      <c r="J293" s="64">
        <f t="shared" si="34"/>
        <v>67260394.179999977</v>
      </c>
      <c r="K293" s="65">
        <f t="shared" si="35"/>
        <v>0.80161494335552175</v>
      </c>
      <c r="L293" s="65">
        <f t="shared" si="36"/>
        <v>-0.91443513569878954</v>
      </c>
      <c r="M293" s="65">
        <f t="shared" si="37"/>
        <v>-0.20645977342208705</v>
      </c>
      <c r="R293" s="53"/>
      <c r="S293" s="53"/>
      <c r="T293" s="53"/>
      <c r="U293" s="53"/>
      <c r="V293" s="53"/>
    </row>
    <row r="294" spans="1:22" s="51" customFormat="1" x14ac:dyDescent="0.2">
      <c r="A294" s="51" t="s">
        <v>290</v>
      </c>
      <c r="B294" s="66" t="s">
        <v>91</v>
      </c>
      <c r="C294" s="51" t="s">
        <v>92</v>
      </c>
      <c r="D294" s="56">
        <v>0</v>
      </c>
      <c r="E294" s="56">
        <v>0</v>
      </c>
      <c r="F294" s="56">
        <v>0</v>
      </c>
      <c r="G294" s="56">
        <v>0</v>
      </c>
      <c r="H294" s="56">
        <v>0</v>
      </c>
      <c r="I294" s="56">
        <f t="shared" si="33"/>
        <v>0</v>
      </c>
      <c r="J294" s="56">
        <f t="shared" si="34"/>
        <v>0</v>
      </c>
      <c r="K294" s="57" t="str">
        <f t="shared" si="35"/>
        <v>NA</v>
      </c>
      <c r="L294" s="57" t="str">
        <f t="shared" si="36"/>
        <v>NA</v>
      </c>
      <c r="M294" s="57" t="str">
        <f t="shared" si="37"/>
        <v>NA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108</v>
      </c>
      <c r="C295" s="51" t="s">
        <v>109</v>
      </c>
      <c r="D295" s="56">
        <v>287648.21999999997</v>
      </c>
      <c r="E295" s="56">
        <v>287648.21999999997</v>
      </c>
      <c r="F295" s="56">
        <v>23421.510000000002</v>
      </c>
      <c r="G295" s="56">
        <v>65720.12</v>
      </c>
      <c r="H295" s="56">
        <v>0</v>
      </c>
      <c r="I295" s="56">
        <f t="shared" si="33"/>
        <v>65720.12</v>
      </c>
      <c r="J295" s="56">
        <f t="shared" si="34"/>
        <v>221928.09999999998</v>
      </c>
      <c r="K295" s="57">
        <f t="shared" si="35"/>
        <v>0.77152606750008745</v>
      </c>
      <c r="L295" s="57">
        <f t="shared" si="36"/>
        <v>-0.91857585630114447</v>
      </c>
      <c r="M295" s="57">
        <f t="shared" si="37"/>
        <v>-8.6104270000349703E-2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291</v>
      </c>
      <c r="C296" s="51" t="s">
        <v>292</v>
      </c>
      <c r="D296" s="56">
        <v>3967540.35</v>
      </c>
      <c r="E296" s="56">
        <v>4389322.1399999997</v>
      </c>
      <c r="F296" s="56">
        <v>295452.19</v>
      </c>
      <c r="G296" s="56">
        <v>840149.12</v>
      </c>
      <c r="H296" s="56">
        <v>0</v>
      </c>
      <c r="I296" s="56">
        <f t="shared" si="33"/>
        <v>840149.12</v>
      </c>
      <c r="J296" s="56">
        <f t="shared" si="34"/>
        <v>3549173.0199999996</v>
      </c>
      <c r="K296" s="57">
        <f t="shared" si="35"/>
        <v>0.80859251310271796</v>
      </c>
      <c r="L296" s="57">
        <f t="shared" si="36"/>
        <v>-0.93268842418569897</v>
      </c>
      <c r="M296" s="57">
        <f t="shared" si="37"/>
        <v>-0.23437005241087175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293</v>
      </c>
      <c r="C297" s="51" t="s">
        <v>294</v>
      </c>
      <c r="D297" s="56">
        <v>120129.74</v>
      </c>
      <c r="E297" s="56">
        <v>120129.74</v>
      </c>
      <c r="F297" s="56">
        <v>17278.690000000002</v>
      </c>
      <c r="G297" s="56">
        <v>57153.32</v>
      </c>
      <c r="H297" s="56">
        <v>0</v>
      </c>
      <c r="I297" s="56">
        <f t="shared" si="33"/>
        <v>57153.32</v>
      </c>
      <c r="J297" s="56">
        <f t="shared" si="34"/>
        <v>62976.420000000006</v>
      </c>
      <c r="K297" s="57">
        <f t="shared" si="35"/>
        <v>0.52423671274074179</v>
      </c>
      <c r="L297" s="57">
        <f t="shared" si="36"/>
        <v>-0.85616642473379201</v>
      </c>
      <c r="M297" s="57">
        <f t="shared" si="37"/>
        <v>0.90305314903703293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120</v>
      </c>
      <c r="C298" s="51" t="s">
        <v>121</v>
      </c>
      <c r="D298" s="56">
        <v>1840915.6</v>
      </c>
      <c r="E298" s="56">
        <v>1840915.6</v>
      </c>
      <c r="F298" s="56">
        <v>125698.6</v>
      </c>
      <c r="G298" s="56">
        <v>387351.99</v>
      </c>
      <c r="H298" s="56">
        <v>0</v>
      </c>
      <c r="I298" s="56">
        <f t="shared" si="33"/>
        <v>387351.99</v>
      </c>
      <c r="J298" s="56">
        <f t="shared" si="34"/>
        <v>1453563.61</v>
      </c>
      <c r="K298" s="57">
        <f t="shared" si="35"/>
        <v>0.78958731731101639</v>
      </c>
      <c r="L298" s="57">
        <f t="shared" si="36"/>
        <v>-0.93171952043863382</v>
      </c>
      <c r="M298" s="57">
        <f t="shared" si="37"/>
        <v>-0.15834926924406537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122</v>
      </c>
      <c r="C299" s="51" t="s">
        <v>123</v>
      </c>
      <c r="D299" s="56">
        <v>1230856.21</v>
      </c>
      <c r="E299" s="56">
        <v>1230856.21</v>
      </c>
      <c r="F299" s="56">
        <v>80312.150000000009</v>
      </c>
      <c r="G299" s="56">
        <v>267693.33</v>
      </c>
      <c r="H299" s="56">
        <v>0</v>
      </c>
      <c r="I299" s="56">
        <f t="shared" si="33"/>
        <v>267693.33</v>
      </c>
      <c r="J299" s="56">
        <f t="shared" si="34"/>
        <v>963162.87999999989</v>
      </c>
      <c r="K299" s="57">
        <f t="shared" si="35"/>
        <v>0.78251453920844249</v>
      </c>
      <c r="L299" s="57">
        <f t="shared" si="36"/>
        <v>-0.93475098931336598</v>
      </c>
      <c r="M299" s="57">
        <f t="shared" si="37"/>
        <v>-0.13005815683377012</v>
      </c>
      <c r="R299" s="53"/>
      <c r="S299" s="53"/>
      <c r="T299" s="53"/>
      <c r="U299" s="53"/>
      <c r="V299" s="53"/>
    </row>
    <row r="300" spans="1:22" s="51" customFormat="1" x14ac:dyDescent="0.2">
      <c r="B300" s="66" t="s">
        <v>124</v>
      </c>
      <c r="C300" s="51" t="s">
        <v>125</v>
      </c>
      <c r="D300" s="56">
        <v>257439.55</v>
      </c>
      <c r="E300" s="56">
        <v>257439.55</v>
      </c>
      <c r="F300" s="56">
        <v>0</v>
      </c>
      <c r="G300" s="56">
        <v>0</v>
      </c>
      <c r="H300" s="56">
        <v>0</v>
      </c>
      <c r="I300" s="56">
        <f t="shared" si="33"/>
        <v>0</v>
      </c>
      <c r="J300" s="56">
        <f t="shared" si="34"/>
        <v>257439.55</v>
      </c>
      <c r="K300" s="57">
        <f t="shared" si="35"/>
        <v>1</v>
      </c>
      <c r="L300" s="57">
        <f t="shared" si="36"/>
        <v>-1</v>
      </c>
      <c r="M300" s="57">
        <f t="shared" si="37"/>
        <v>-1</v>
      </c>
      <c r="R300" s="53"/>
      <c r="S300" s="53"/>
      <c r="T300" s="53"/>
      <c r="U300" s="53"/>
      <c r="V300" s="53"/>
    </row>
    <row r="301" spans="1:22" s="51" customFormat="1" x14ac:dyDescent="0.2">
      <c r="B301" s="66" t="s">
        <v>130</v>
      </c>
      <c r="C301" s="51" t="s">
        <v>131</v>
      </c>
      <c r="D301" s="56">
        <v>1323000</v>
      </c>
      <c r="E301" s="56">
        <v>1323000</v>
      </c>
      <c r="F301" s="56">
        <v>61998.25</v>
      </c>
      <c r="G301" s="56">
        <v>187079.05</v>
      </c>
      <c r="H301" s="56">
        <v>0</v>
      </c>
      <c r="I301" s="56">
        <f t="shared" si="33"/>
        <v>187079.05</v>
      </c>
      <c r="J301" s="56">
        <f t="shared" si="34"/>
        <v>1135920.95</v>
      </c>
      <c r="K301" s="57">
        <f t="shared" si="35"/>
        <v>0.8585948223733938</v>
      </c>
      <c r="L301" s="57">
        <f t="shared" si="36"/>
        <v>-0.95313813303099015</v>
      </c>
      <c r="M301" s="57">
        <f t="shared" si="37"/>
        <v>-0.43437928949357524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563</v>
      </c>
      <c r="C302" s="51" t="s">
        <v>564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33"/>
        <v>0</v>
      </c>
      <c r="J302" s="56">
        <f t="shared" si="34"/>
        <v>0</v>
      </c>
      <c r="K302" s="57" t="str">
        <f t="shared" si="35"/>
        <v>NA</v>
      </c>
      <c r="L302" s="57" t="str">
        <f t="shared" si="36"/>
        <v>NA</v>
      </c>
      <c r="M302" s="57" t="str">
        <f t="shared" si="37"/>
        <v>NA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132</v>
      </c>
      <c r="C303" s="51" t="s">
        <v>133</v>
      </c>
      <c r="D303" s="56">
        <v>1537929.1099999999</v>
      </c>
      <c r="E303" s="56">
        <v>1537929.1099999999</v>
      </c>
      <c r="F303" s="56">
        <v>107602.87000000001</v>
      </c>
      <c r="G303" s="56">
        <v>318874.39999999997</v>
      </c>
      <c r="H303" s="56">
        <v>0</v>
      </c>
      <c r="I303" s="56">
        <f t="shared" si="33"/>
        <v>318874.39999999997</v>
      </c>
      <c r="J303" s="56">
        <f t="shared" si="34"/>
        <v>1219054.71</v>
      </c>
      <c r="K303" s="57">
        <f t="shared" si="35"/>
        <v>0.79265988404368004</v>
      </c>
      <c r="L303" s="57">
        <f t="shared" si="36"/>
        <v>-0.93003392074424018</v>
      </c>
      <c r="M303" s="57">
        <f t="shared" si="37"/>
        <v>-0.17063953617472005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379</v>
      </c>
      <c r="C304" s="51" t="s">
        <v>380</v>
      </c>
      <c r="D304" s="56">
        <v>0</v>
      </c>
      <c r="E304" s="56">
        <v>0</v>
      </c>
      <c r="F304" s="56">
        <v>0</v>
      </c>
      <c r="G304" s="56">
        <v>0</v>
      </c>
      <c r="H304" s="56">
        <v>0</v>
      </c>
      <c r="I304" s="56">
        <f t="shared" si="33"/>
        <v>0</v>
      </c>
      <c r="J304" s="56">
        <f t="shared" si="34"/>
        <v>0</v>
      </c>
      <c r="K304" s="57" t="str">
        <f t="shared" si="35"/>
        <v>NA</v>
      </c>
      <c r="L304" s="57" t="str">
        <f t="shared" si="36"/>
        <v>NA</v>
      </c>
      <c r="M304" s="57" t="str">
        <f t="shared" si="37"/>
        <v>NA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250</v>
      </c>
      <c r="C305" s="51" t="s">
        <v>251</v>
      </c>
      <c r="D305" s="56">
        <v>22000</v>
      </c>
      <c r="E305" s="56">
        <v>22000</v>
      </c>
      <c r="F305" s="56">
        <v>0</v>
      </c>
      <c r="G305" s="56">
        <v>0</v>
      </c>
      <c r="H305" s="56">
        <v>0</v>
      </c>
      <c r="I305" s="56">
        <f t="shared" si="33"/>
        <v>0</v>
      </c>
      <c r="J305" s="56">
        <f t="shared" si="34"/>
        <v>22000</v>
      </c>
      <c r="K305" s="57">
        <f t="shared" si="35"/>
        <v>1</v>
      </c>
      <c r="L305" s="57">
        <f t="shared" si="36"/>
        <v>-1</v>
      </c>
      <c r="M305" s="57">
        <f t="shared" si="37"/>
        <v>-1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408</v>
      </c>
      <c r="C306" s="51" t="s">
        <v>409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f t="shared" si="33"/>
        <v>0</v>
      </c>
      <c r="J306" s="56">
        <f t="shared" si="34"/>
        <v>0</v>
      </c>
      <c r="K306" s="57" t="str">
        <f t="shared" si="35"/>
        <v>NA</v>
      </c>
      <c r="L306" s="57" t="str">
        <f t="shared" si="36"/>
        <v>NA</v>
      </c>
      <c r="M306" s="57" t="str">
        <f t="shared" si="37"/>
        <v>NA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144</v>
      </c>
      <c r="C307" s="51" t="s">
        <v>145</v>
      </c>
      <c r="D307" s="56">
        <v>204226.13</v>
      </c>
      <c r="E307" s="56">
        <v>204226.13</v>
      </c>
      <c r="F307" s="56">
        <v>25094.17</v>
      </c>
      <c r="G307" s="56">
        <v>67256.12000000001</v>
      </c>
      <c r="H307" s="56">
        <v>0</v>
      </c>
      <c r="I307" s="56">
        <f t="shared" si="33"/>
        <v>67256.12000000001</v>
      </c>
      <c r="J307" s="56">
        <f t="shared" si="34"/>
        <v>136970.01</v>
      </c>
      <c r="K307" s="57">
        <f t="shared" si="35"/>
        <v>0.67067818403061352</v>
      </c>
      <c r="L307" s="57">
        <f t="shared" si="36"/>
        <v>-0.87712556664516939</v>
      </c>
      <c r="M307" s="57">
        <f t="shared" si="37"/>
        <v>0.31728726387754608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146</v>
      </c>
      <c r="C308" s="51" t="s">
        <v>147</v>
      </c>
      <c r="D308" s="56">
        <v>3422400.13</v>
      </c>
      <c r="E308" s="56">
        <v>3340400.13</v>
      </c>
      <c r="F308" s="56">
        <v>200912.34</v>
      </c>
      <c r="G308" s="56">
        <v>890182.67999999993</v>
      </c>
      <c r="H308" s="56">
        <v>1240243.78</v>
      </c>
      <c r="I308" s="56">
        <f t="shared" si="33"/>
        <v>2130426.46</v>
      </c>
      <c r="J308" s="56">
        <f t="shared" si="34"/>
        <v>1209973.67</v>
      </c>
      <c r="K308" s="57">
        <f t="shared" si="35"/>
        <v>0.36222417162940296</v>
      </c>
      <c r="L308" s="57">
        <f t="shared" si="36"/>
        <v>-0.93985381026793346</v>
      </c>
      <c r="M308" s="57">
        <f t="shared" si="37"/>
        <v>6.5959340625459703E-2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148</v>
      </c>
      <c r="C309" s="51" t="s">
        <v>149</v>
      </c>
      <c r="D309" s="56">
        <v>76820</v>
      </c>
      <c r="E309" s="56">
        <v>76820</v>
      </c>
      <c r="F309" s="56">
        <v>0</v>
      </c>
      <c r="G309" s="56">
        <v>0</v>
      </c>
      <c r="H309" s="56">
        <v>0</v>
      </c>
      <c r="I309" s="56">
        <f t="shared" si="33"/>
        <v>0</v>
      </c>
      <c r="J309" s="56">
        <f t="shared" si="34"/>
        <v>76820</v>
      </c>
      <c r="K309" s="57">
        <f t="shared" si="35"/>
        <v>1</v>
      </c>
      <c r="L309" s="57">
        <f t="shared" si="36"/>
        <v>-1</v>
      </c>
      <c r="M309" s="57">
        <f t="shared" si="37"/>
        <v>-1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158</v>
      </c>
      <c r="C310" s="51" t="s">
        <v>159</v>
      </c>
      <c r="D310" s="56">
        <v>0</v>
      </c>
      <c r="E310" s="56">
        <v>0</v>
      </c>
      <c r="F310" s="56">
        <v>0</v>
      </c>
      <c r="G310" s="56">
        <v>0</v>
      </c>
      <c r="H310" s="56">
        <v>0</v>
      </c>
      <c r="I310" s="56">
        <f t="shared" si="33"/>
        <v>0</v>
      </c>
      <c r="J310" s="56">
        <f t="shared" si="34"/>
        <v>0</v>
      </c>
      <c r="K310" s="57" t="str">
        <f t="shared" si="35"/>
        <v>NA</v>
      </c>
      <c r="L310" s="57" t="str">
        <f t="shared" si="36"/>
        <v>NA</v>
      </c>
      <c r="M310" s="57" t="str">
        <f t="shared" si="37"/>
        <v>NA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255</v>
      </c>
      <c r="C311" s="51" t="s">
        <v>256</v>
      </c>
      <c r="D311" s="56">
        <v>2066623.1</v>
      </c>
      <c r="E311" s="56">
        <v>2066623.1</v>
      </c>
      <c r="F311" s="56">
        <v>182199.89</v>
      </c>
      <c r="G311" s="56">
        <v>400353.64</v>
      </c>
      <c r="H311" s="56">
        <v>11</v>
      </c>
      <c r="I311" s="56">
        <f t="shared" si="33"/>
        <v>400364.64</v>
      </c>
      <c r="J311" s="56">
        <f t="shared" si="34"/>
        <v>1666258.46</v>
      </c>
      <c r="K311" s="57">
        <f t="shared" si="35"/>
        <v>0.8062710902631447</v>
      </c>
      <c r="L311" s="57">
        <f t="shared" si="36"/>
        <v>-0.91183690436829046</v>
      </c>
      <c r="M311" s="57">
        <f t="shared" si="37"/>
        <v>-0.22510565182398282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160</v>
      </c>
      <c r="C312" s="51" t="s">
        <v>161</v>
      </c>
      <c r="D312" s="56">
        <v>14400</v>
      </c>
      <c r="E312" s="56">
        <v>14400</v>
      </c>
      <c r="F312" s="56">
        <v>0</v>
      </c>
      <c r="G312" s="56">
        <v>4451.74</v>
      </c>
      <c r="H312" s="56">
        <v>467.5</v>
      </c>
      <c r="I312" s="56">
        <f t="shared" si="33"/>
        <v>4919.24</v>
      </c>
      <c r="J312" s="56">
        <f t="shared" si="34"/>
        <v>9480.76</v>
      </c>
      <c r="K312" s="57">
        <f t="shared" si="35"/>
        <v>0.65838611111111112</v>
      </c>
      <c r="L312" s="57">
        <f t="shared" si="36"/>
        <v>-1</v>
      </c>
      <c r="M312" s="57">
        <f t="shared" si="37"/>
        <v>0.23659444444444439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162</v>
      </c>
      <c r="C313" s="51" t="s">
        <v>163</v>
      </c>
      <c r="D313" s="56">
        <v>0</v>
      </c>
      <c r="E313" s="56">
        <v>0</v>
      </c>
      <c r="F313" s="56">
        <v>0</v>
      </c>
      <c r="G313" s="56">
        <v>0</v>
      </c>
      <c r="H313" s="56">
        <v>0</v>
      </c>
      <c r="I313" s="56">
        <f t="shared" si="33"/>
        <v>0</v>
      </c>
      <c r="J313" s="56">
        <f t="shared" si="34"/>
        <v>0</v>
      </c>
      <c r="K313" s="57" t="str">
        <f t="shared" si="35"/>
        <v>NA</v>
      </c>
      <c r="L313" s="57" t="str">
        <f t="shared" si="36"/>
        <v>NA</v>
      </c>
      <c r="M313" s="57" t="str">
        <f t="shared" si="37"/>
        <v>NA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166</v>
      </c>
      <c r="C314" s="51" t="s">
        <v>167</v>
      </c>
      <c r="D314" s="56">
        <v>124691.4</v>
      </c>
      <c r="E314" s="56">
        <v>124691.4</v>
      </c>
      <c r="F314" s="56">
        <v>1220.6199999999999</v>
      </c>
      <c r="G314" s="56">
        <v>2507.66</v>
      </c>
      <c r="H314" s="56">
        <v>0</v>
      </c>
      <c r="I314" s="56">
        <f t="shared" si="33"/>
        <v>2507.66</v>
      </c>
      <c r="J314" s="56">
        <f t="shared" si="34"/>
        <v>122183.73999999999</v>
      </c>
      <c r="K314" s="57">
        <f t="shared" si="35"/>
        <v>0.97988907013635262</v>
      </c>
      <c r="L314" s="57">
        <f t="shared" si="36"/>
        <v>-0.99021087260228058</v>
      </c>
      <c r="M314" s="57">
        <f t="shared" si="37"/>
        <v>-0.9195562805454105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172</v>
      </c>
      <c r="C315" s="51" t="s">
        <v>173</v>
      </c>
      <c r="D315" s="56">
        <v>38480</v>
      </c>
      <c r="E315" s="56">
        <v>37480</v>
      </c>
      <c r="F315" s="56">
        <v>7262.88</v>
      </c>
      <c r="G315" s="56">
        <v>12495.98</v>
      </c>
      <c r="H315" s="56">
        <v>18870.3</v>
      </c>
      <c r="I315" s="56">
        <f t="shared" si="33"/>
        <v>31366.28</v>
      </c>
      <c r="J315" s="56">
        <f t="shared" si="34"/>
        <v>6113.7200000000012</v>
      </c>
      <c r="K315" s="57">
        <f t="shared" si="35"/>
        <v>0.16311953041622201</v>
      </c>
      <c r="L315" s="57">
        <f t="shared" si="36"/>
        <v>-0.80621985058697965</v>
      </c>
      <c r="M315" s="57">
        <f t="shared" si="37"/>
        <v>0.33361579509071498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174</v>
      </c>
      <c r="C316" s="51" t="s">
        <v>175</v>
      </c>
      <c r="D316" s="56">
        <v>10000</v>
      </c>
      <c r="E316" s="56">
        <v>12900</v>
      </c>
      <c r="F316" s="56">
        <v>269.3</v>
      </c>
      <c r="G316" s="56">
        <v>1333.4099999999999</v>
      </c>
      <c r="H316" s="56">
        <v>4296.8500000000004</v>
      </c>
      <c r="I316" s="56">
        <f t="shared" si="33"/>
        <v>5630.26</v>
      </c>
      <c r="J316" s="56">
        <f t="shared" si="34"/>
        <v>7269.74</v>
      </c>
      <c r="K316" s="57">
        <f t="shared" si="35"/>
        <v>0.56354573643410855</v>
      </c>
      <c r="L316" s="57">
        <f t="shared" si="36"/>
        <v>-0.97912403100775203</v>
      </c>
      <c r="M316" s="57">
        <f t="shared" si="37"/>
        <v>-0.58653953488372101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176</v>
      </c>
      <c r="C317" s="51" t="s">
        <v>177</v>
      </c>
      <c r="D317" s="56">
        <v>418582</v>
      </c>
      <c r="E317" s="56">
        <v>410382</v>
      </c>
      <c r="F317" s="56">
        <v>0</v>
      </c>
      <c r="G317" s="56">
        <v>0</v>
      </c>
      <c r="H317" s="56">
        <v>14650</v>
      </c>
      <c r="I317" s="56">
        <f t="shared" si="33"/>
        <v>14650</v>
      </c>
      <c r="J317" s="56">
        <f t="shared" si="34"/>
        <v>395732</v>
      </c>
      <c r="K317" s="57">
        <f t="shared" si="35"/>
        <v>0.96430155318703059</v>
      </c>
      <c r="L317" s="57">
        <f t="shared" si="36"/>
        <v>-1</v>
      </c>
      <c r="M317" s="57">
        <f t="shared" si="37"/>
        <v>-1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178</v>
      </c>
      <c r="C318" s="51" t="s">
        <v>179</v>
      </c>
      <c r="D318" s="56">
        <v>12800</v>
      </c>
      <c r="E318" s="56">
        <v>12800</v>
      </c>
      <c r="F318" s="56">
        <v>92.99</v>
      </c>
      <c r="G318" s="56">
        <v>1378.97</v>
      </c>
      <c r="H318" s="56">
        <v>1948.42</v>
      </c>
      <c r="I318" s="56">
        <f t="shared" si="33"/>
        <v>3327.3900000000003</v>
      </c>
      <c r="J318" s="56">
        <f t="shared" si="34"/>
        <v>9472.61</v>
      </c>
      <c r="K318" s="57">
        <f t="shared" si="35"/>
        <v>0.74004765625000002</v>
      </c>
      <c r="L318" s="57">
        <f t="shared" si="36"/>
        <v>-0.99273515624999997</v>
      </c>
      <c r="M318" s="57">
        <f t="shared" si="37"/>
        <v>-0.569071875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180</v>
      </c>
      <c r="C319" s="51" t="s">
        <v>181</v>
      </c>
      <c r="D319" s="56">
        <v>1800</v>
      </c>
      <c r="E319" s="56">
        <v>10100</v>
      </c>
      <c r="F319" s="56">
        <v>80.430000000000007</v>
      </c>
      <c r="G319" s="56">
        <v>191.56</v>
      </c>
      <c r="H319" s="56">
        <v>762.57999999999993</v>
      </c>
      <c r="I319" s="56">
        <f t="shared" si="33"/>
        <v>954.13999999999987</v>
      </c>
      <c r="J319" s="56">
        <f t="shared" si="34"/>
        <v>9145.86</v>
      </c>
      <c r="K319" s="57">
        <f t="shared" si="35"/>
        <v>0.905530693069307</v>
      </c>
      <c r="L319" s="57">
        <f t="shared" si="36"/>
        <v>-0.99203663366336636</v>
      </c>
      <c r="M319" s="57">
        <f t="shared" si="37"/>
        <v>-0.92413465346534651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186</v>
      </c>
      <c r="C320" s="51" t="s">
        <v>187</v>
      </c>
      <c r="D320" s="56">
        <v>0</v>
      </c>
      <c r="E320" s="56">
        <v>0</v>
      </c>
      <c r="F320" s="56">
        <v>0</v>
      </c>
      <c r="G320" s="56">
        <v>0</v>
      </c>
      <c r="H320" s="56">
        <v>0</v>
      </c>
      <c r="I320" s="56">
        <f t="shared" si="33"/>
        <v>0</v>
      </c>
      <c r="J320" s="56">
        <f t="shared" si="34"/>
        <v>0</v>
      </c>
      <c r="K320" s="57" t="str">
        <f t="shared" si="35"/>
        <v>NA</v>
      </c>
      <c r="L320" s="57" t="str">
        <f t="shared" si="36"/>
        <v>NA</v>
      </c>
      <c r="M320" s="57" t="str">
        <f t="shared" si="37"/>
        <v>NA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192</v>
      </c>
      <c r="C321" s="51" t="s">
        <v>193</v>
      </c>
      <c r="D321" s="56">
        <v>155330</v>
      </c>
      <c r="E321" s="56">
        <v>155330</v>
      </c>
      <c r="F321" s="56">
        <v>0</v>
      </c>
      <c r="G321" s="56">
        <v>0</v>
      </c>
      <c r="H321" s="56">
        <v>750</v>
      </c>
      <c r="I321" s="56">
        <f t="shared" si="33"/>
        <v>750</v>
      </c>
      <c r="J321" s="56">
        <f t="shared" si="34"/>
        <v>154580</v>
      </c>
      <c r="K321" s="57">
        <f t="shared" si="35"/>
        <v>0.99517157020536917</v>
      </c>
      <c r="L321" s="57">
        <f t="shared" si="36"/>
        <v>-1</v>
      </c>
      <c r="M321" s="57">
        <f t="shared" si="37"/>
        <v>-1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194</v>
      </c>
      <c r="C322" s="51" t="s">
        <v>195</v>
      </c>
      <c r="D322" s="56">
        <v>0</v>
      </c>
      <c r="E322" s="56">
        <v>0</v>
      </c>
      <c r="F322" s="56">
        <v>0</v>
      </c>
      <c r="G322" s="56">
        <v>0</v>
      </c>
      <c r="H322" s="56">
        <v>0</v>
      </c>
      <c r="I322" s="56">
        <f t="shared" si="33"/>
        <v>0</v>
      </c>
      <c r="J322" s="56">
        <f t="shared" si="34"/>
        <v>0</v>
      </c>
      <c r="K322" s="57" t="str">
        <f t="shared" si="35"/>
        <v>NA</v>
      </c>
      <c r="L322" s="57" t="str">
        <f t="shared" si="36"/>
        <v>NA</v>
      </c>
      <c r="M322" s="57" t="str">
        <f t="shared" si="37"/>
        <v>NA</v>
      </c>
      <c r="R322" s="53"/>
      <c r="S322" s="53"/>
      <c r="T322" s="53"/>
      <c r="U322" s="53"/>
      <c r="V322" s="53"/>
    </row>
    <row r="323" spans="1:22" s="51" customFormat="1" x14ac:dyDescent="0.2">
      <c r="B323" s="66" t="s">
        <v>196</v>
      </c>
      <c r="C323" s="51" t="s">
        <v>197</v>
      </c>
      <c r="D323" s="56">
        <v>9458627</v>
      </c>
      <c r="E323" s="56">
        <v>8893627</v>
      </c>
      <c r="F323" s="56">
        <v>1112.43</v>
      </c>
      <c r="G323" s="56">
        <v>8956.34</v>
      </c>
      <c r="H323" s="56">
        <v>2650</v>
      </c>
      <c r="I323" s="56">
        <f t="shared" si="33"/>
        <v>11606.34</v>
      </c>
      <c r="J323" s="56">
        <f t="shared" si="34"/>
        <v>8882020.6600000001</v>
      </c>
      <c r="K323" s="57">
        <f t="shared" si="35"/>
        <v>0.99869498237333321</v>
      </c>
      <c r="L323" s="57">
        <f t="shared" si="36"/>
        <v>-0.9998749182982376</v>
      </c>
      <c r="M323" s="57">
        <f t="shared" si="37"/>
        <v>-0.99597179418475734</v>
      </c>
      <c r="R323" s="53"/>
      <c r="S323" s="53"/>
      <c r="T323" s="53"/>
      <c r="U323" s="53"/>
      <c r="V323" s="53"/>
    </row>
    <row r="324" spans="1:22" s="51" customFormat="1" x14ac:dyDescent="0.2">
      <c r="B324" s="66" t="s">
        <v>198</v>
      </c>
      <c r="C324" s="51" t="s">
        <v>199</v>
      </c>
      <c r="D324" s="56">
        <v>900000</v>
      </c>
      <c r="E324" s="56">
        <v>900000</v>
      </c>
      <c r="F324" s="56">
        <v>0</v>
      </c>
      <c r="G324" s="56">
        <v>0</v>
      </c>
      <c r="H324" s="56">
        <v>0</v>
      </c>
      <c r="I324" s="56">
        <f t="shared" si="33"/>
        <v>0</v>
      </c>
      <c r="J324" s="56">
        <f t="shared" si="34"/>
        <v>900000</v>
      </c>
      <c r="K324" s="57">
        <f t="shared" si="35"/>
        <v>1</v>
      </c>
      <c r="L324" s="57">
        <f t="shared" si="36"/>
        <v>-1</v>
      </c>
      <c r="M324" s="57">
        <f t="shared" si="37"/>
        <v>-1</v>
      </c>
      <c r="R324" s="53"/>
      <c r="S324" s="53"/>
      <c r="T324" s="53"/>
      <c r="U324" s="53"/>
      <c r="V324" s="53"/>
    </row>
    <row r="325" spans="1:22" s="51" customFormat="1" x14ac:dyDescent="0.2">
      <c r="A325" s="63" t="s">
        <v>299</v>
      </c>
      <c r="B325" s="68"/>
      <c r="C325" s="63"/>
      <c r="D325" s="64">
        <v>27492238.539999999</v>
      </c>
      <c r="E325" s="64">
        <v>27269020.329999998</v>
      </c>
      <c r="F325" s="64">
        <v>1130009.31</v>
      </c>
      <c r="G325" s="64">
        <v>3513129.4300000006</v>
      </c>
      <c r="H325" s="64">
        <v>1284650.4300000002</v>
      </c>
      <c r="I325" s="64">
        <f t="shared" si="33"/>
        <v>4797779.8600000013</v>
      </c>
      <c r="J325" s="64">
        <f t="shared" si="34"/>
        <v>22471240.469999999</v>
      </c>
      <c r="K325" s="65">
        <f t="shared" si="35"/>
        <v>0.82405749081048851</v>
      </c>
      <c r="L325" s="65">
        <f t="shared" si="36"/>
        <v>-0.9585606928182594</v>
      </c>
      <c r="M325" s="65">
        <f t="shared" si="37"/>
        <v>-0.48467097277638049</v>
      </c>
      <c r="R325" s="53"/>
      <c r="S325" s="53"/>
      <c r="T325" s="53"/>
      <c r="U325" s="53"/>
      <c r="V325" s="53"/>
    </row>
    <row r="326" spans="1:22" s="51" customFormat="1" x14ac:dyDescent="0.2">
      <c r="A326" s="51" t="s">
        <v>300</v>
      </c>
      <c r="B326" s="66" t="s">
        <v>91</v>
      </c>
      <c r="C326" s="51" t="s">
        <v>92</v>
      </c>
      <c r="D326" s="56">
        <v>0</v>
      </c>
      <c r="E326" s="56">
        <v>0</v>
      </c>
      <c r="F326" s="56">
        <v>0</v>
      </c>
      <c r="G326" s="56">
        <v>0</v>
      </c>
      <c r="H326" s="56">
        <v>0</v>
      </c>
      <c r="I326" s="56">
        <f t="shared" si="33"/>
        <v>0</v>
      </c>
      <c r="J326" s="56">
        <f t="shared" si="34"/>
        <v>0</v>
      </c>
      <c r="K326" s="57" t="str">
        <f t="shared" si="35"/>
        <v>NA</v>
      </c>
      <c r="L326" s="57" t="str">
        <f t="shared" si="36"/>
        <v>NA</v>
      </c>
      <c r="M326" s="57" t="str">
        <f t="shared" si="37"/>
        <v>NA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108</v>
      </c>
      <c r="C327" s="51" t="s">
        <v>109</v>
      </c>
      <c r="D327" s="56">
        <v>47132.45</v>
      </c>
      <c r="E327" s="56">
        <v>47132.45</v>
      </c>
      <c r="F327" s="56">
        <v>0</v>
      </c>
      <c r="G327" s="56">
        <v>0</v>
      </c>
      <c r="H327" s="56">
        <v>0</v>
      </c>
      <c r="I327" s="56">
        <f t="shared" si="33"/>
        <v>0</v>
      </c>
      <c r="J327" s="56">
        <f t="shared" si="34"/>
        <v>47132.45</v>
      </c>
      <c r="K327" s="57">
        <f t="shared" si="35"/>
        <v>1</v>
      </c>
      <c r="L327" s="57">
        <f t="shared" si="36"/>
        <v>-1</v>
      </c>
      <c r="M327" s="57">
        <f t="shared" si="37"/>
        <v>-1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293</v>
      </c>
      <c r="C328" s="51" t="s">
        <v>294</v>
      </c>
      <c r="D328" s="56">
        <v>22714963.669999998</v>
      </c>
      <c r="E328" s="56">
        <v>22714963.669999998</v>
      </c>
      <c r="F328" s="56">
        <v>1711540.16</v>
      </c>
      <c r="G328" s="56">
        <v>4144288.9299999992</v>
      </c>
      <c r="H328" s="56">
        <v>0</v>
      </c>
      <c r="I328" s="56">
        <f t="shared" si="33"/>
        <v>4144288.9299999992</v>
      </c>
      <c r="J328" s="56">
        <f t="shared" si="34"/>
        <v>18570674.739999998</v>
      </c>
      <c r="K328" s="57">
        <f t="shared" si="35"/>
        <v>0.8175524737698161</v>
      </c>
      <c r="L328" s="57">
        <f t="shared" si="36"/>
        <v>-0.92465142428290747</v>
      </c>
      <c r="M328" s="57">
        <f t="shared" si="37"/>
        <v>-0.27020989507926435</v>
      </c>
      <c r="R328" s="53"/>
      <c r="S328" s="53"/>
      <c r="T328" s="53"/>
      <c r="U328" s="53"/>
      <c r="V328" s="53"/>
    </row>
    <row r="329" spans="1:22" s="51" customFormat="1" x14ac:dyDescent="0.2">
      <c r="B329" s="66" t="s">
        <v>287</v>
      </c>
      <c r="C329" s="51" t="s">
        <v>288</v>
      </c>
      <c r="D329" s="56">
        <v>29550733.15000001</v>
      </c>
      <c r="E329" s="56">
        <v>29550733.15000001</v>
      </c>
      <c r="F329" s="56">
        <v>2631635.0799999991</v>
      </c>
      <c r="G329" s="56">
        <v>6459325.1300000018</v>
      </c>
      <c r="H329" s="56">
        <v>0</v>
      </c>
      <c r="I329" s="56">
        <f t="shared" si="33"/>
        <v>6459325.1300000018</v>
      </c>
      <c r="J329" s="56">
        <f t="shared" si="34"/>
        <v>23091408.020000007</v>
      </c>
      <c r="K329" s="57">
        <f t="shared" si="35"/>
        <v>0.78141574027242022</v>
      </c>
      <c r="L329" s="57">
        <f t="shared" si="36"/>
        <v>-0.91094518478977238</v>
      </c>
      <c r="M329" s="57">
        <f t="shared" si="37"/>
        <v>-0.12566296108968117</v>
      </c>
      <c r="R329" s="53"/>
      <c r="S329" s="53"/>
      <c r="T329" s="53"/>
      <c r="U329" s="53"/>
      <c r="V329" s="53"/>
    </row>
    <row r="330" spans="1:22" s="51" customFormat="1" x14ac:dyDescent="0.2">
      <c r="B330" s="66" t="s">
        <v>120</v>
      </c>
      <c r="C330" s="51" t="s">
        <v>121</v>
      </c>
      <c r="D330" s="56">
        <v>5963288.8899999997</v>
      </c>
      <c r="E330" s="56">
        <v>6388663.4799999995</v>
      </c>
      <c r="F330" s="56">
        <v>326502.98</v>
      </c>
      <c r="G330" s="56">
        <v>992549.77</v>
      </c>
      <c r="H330" s="56">
        <v>0</v>
      </c>
      <c r="I330" s="56">
        <f t="shared" si="33"/>
        <v>992549.77</v>
      </c>
      <c r="J330" s="56">
        <f t="shared" si="34"/>
        <v>5396113.709999999</v>
      </c>
      <c r="K330" s="57">
        <f t="shared" si="35"/>
        <v>0.8446389024704114</v>
      </c>
      <c r="L330" s="57">
        <f t="shared" si="36"/>
        <v>-0.94889338262656475</v>
      </c>
      <c r="M330" s="57">
        <f t="shared" si="37"/>
        <v>-0.3785556098816461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122</v>
      </c>
      <c r="C331" s="51" t="s">
        <v>123</v>
      </c>
      <c r="D331" s="56">
        <v>4165709.94</v>
      </c>
      <c r="E331" s="56">
        <v>4599039.8499999996</v>
      </c>
      <c r="F331" s="56">
        <v>344951.67</v>
      </c>
      <c r="G331" s="56">
        <v>1050108.55</v>
      </c>
      <c r="H331" s="56">
        <v>1164</v>
      </c>
      <c r="I331" s="56">
        <f t="shared" si="33"/>
        <v>1051272.55</v>
      </c>
      <c r="J331" s="56">
        <f t="shared" si="34"/>
        <v>3547767.3</v>
      </c>
      <c r="K331" s="57">
        <f t="shared" si="35"/>
        <v>0.77141477693436378</v>
      </c>
      <c r="L331" s="57">
        <f t="shared" si="36"/>
        <v>-0.92499485082739608</v>
      </c>
      <c r="M331" s="57">
        <f t="shared" si="37"/>
        <v>-8.6671492963906249E-2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124</v>
      </c>
      <c r="C332" s="51" t="s">
        <v>125</v>
      </c>
      <c r="D332" s="56">
        <v>1893707.91</v>
      </c>
      <c r="E332" s="56">
        <v>1893707.91</v>
      </c>
      <c r="F332" s="56">
        <v>133057.85</v>
      </c>
      <c r="G332" s="56">
        <v>312686.57</v>
      </c>
      <c r="H332" s="56">
        <v>0</v>
      </c>
      <c r="I332" s="56">
        <f t="shared" si="33"/>
        <v>312686.57</v>
      </c>
      <c r="J332" s="56">
        <f t="shared" si="34"/>
        <v>1581021.3399999999</v>
      </c>
      <c r="K332" s="57">
        <f t="shared" si="35"/>
        <v>0.83488130965244789</v>
      </c>
      <c r="L332" s="57">
        <f t="shared" si="36"/>
        <v>-0.92973686739260641</v>
      </c>
      <c r="M332" s="57">
        <f t="shared" si="37"/>
        <v>-0.33952523860979167</v>
      </c>
      <c r="R332" s="53"/>
      <c r="S332" s="53"/>
      <c r="T332" s="53"/>
      <c r="U332" s="53"/>
      <c r="V332" s="53"/>
    </row>
    <row r="333" spans="1:22" s="51" customFormat="1" x14ac:dyDescent="0.2">
      <c r="B333" s="66" t="s">
        <v>126</v>
      </c>
      <c r="C333" s="51" t="s">
        <v>127</v>
      </c>
      <c r="D333" s="56">
        <v>0</v>
      </c>
      <c r="E333" s="56">
        <v>0</v>
      </c>
      <c r="F333" s="56">
        <v>1301.3200000000002</v>
      </c>
      <c r="G333" s="56">
        <v>1301.3200000000002</v>
      </c>
      <c r="H333" s="56">
        <v>0</v>
      </c>
      <c r="I333" s="56">
        <f t="shared" si="33"/>
        <v>1301.3200000000002</v>
      </c>
      <c r="J333" s="56">
        <f t="shared" si="34"/>
        <v>-1301.3200000000002</v>
      </c>
      <c r="K333" s="57" t="str">
        <f t="shared" si="35"/>
        <v>NA</v>
      </c>
      <c r="L333" s="57" t="str">
        <f t="shared" si="36"/>
        <v>NA</v>
      </c>
      <c r="M333" s="57" t="str">
        <f t="shared" si="37"/>
        <v>NA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130</v>
      </c>
      <c r="C334" s="51" t="s">
        <v>131</v>
      </c>
      <c r="D334" s="56">
        <v>18785250</v>
      </c>
      <c r="E334" s="56">
        <v>18785250</v>
      </c>
      <c r="F334" s="56">
        <v>676145.53</v>
      </c>
      <c r="G334" s="56">
        <v>1936847.52</v>
      </c>
      <c r="H334" s="56">
        <v>0</v>
      </c>
      <c r="I334" s="56">
        <f t="shared" si="33"/>
        <v>1936847.52</v>
      </c>
      <c r="J334" s="56">
        <f t="shared" si="34"/>
        <v>16848402.48</v>
      </c>
      <c r="K334" s="57">
        <f t="shared" si="35"/>
        <v>0.8968953024314289</v>
      </c>
      <c r="L334" s="57">
        <f t="shared" si="36"/>
        <v>-0.96400657270997181</v>
      </c>
      <c r="M334" s="57">
        <f t="shared" si="37"/>
        <v>-0.5875812097257157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563</v>
      </c>
      <c r="C335" s="51" t="s">
        <v>564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f t="shared" si="33"/>
        <v>0</v>
      </c>
      <c r="J335" s="56">
        <f t="shared" si="34"/>
        <v>0</v>
      </c>
      <c r="K335" s="57" t="str">
        <f t="shared" si="35"/>
        <v>NA</v>
      </c>
      <c r="L335" s="57" t="str">
        <f t="shared" si="36"/>
        <v>NA</v>
      </c>
      <c r="M335" s="57" t="str">
        <f t="shared" si="37"/>
        <v>NA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132</v>
      </c>
      <c r="C336" s="51" t="s">
        <v>133</v>
      </c>
      <c r="D336" s="56">
        <v>12828051.710000006</v>
      </c>
      <c r="E336" s="56">
        <v>12828051.710000006</v>
      </c>
      <c r="F336" s="56">
        <v>433866.97999999981</v>
      </c>
      <c r="G336" s="56">
        <v>1159466.8999999999</v>
      </c>
      <c r="H336" s="56">
        <v>0</v>
      </c>
      <c r="I336" s="56">
        <f t="shared" si="33"/>
        <v>1159466.8999999999</v>
      </c>
      <c r="J336" s="56">
        <f t="shared" si="34"/>
        <v>11668584.810000006</v>
      </c>
      <c r="K336" s="57">
        <f t="shared" si="35"/>
        <v>0.90961473135502358</v>
      </c>
      <c r="L336" s="57">
        <f t="shared" si="36"/>
        <v>-0.96617826386981409</v>
      </c>
      <c r="M336" s="57">
        <f t="shared" si="37"/>
        <v>-0.6384589254200943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379</v>
      </c>
      <c r="C337" s="51" t="s">
        <v>380</v>
      </c>
      <c r="D337" s="56">
        <v>0</v>
      </c>
      <c r="E337" s="56">
        <v>0</v>
      </c>
      <c r="F337" s="56">
        <v>0</v>
      </c>
      <c r="G337" s="56">
        <v>0</v>
      </c>
      <c r="H337" s="56">
        <v>0</v>
      </c>
      <c r="I337" s="56">
        <f t="shared" si="33"/>
        <v>0</v>
      </c>
      <c r="J337" s="56">
        <f t="shared" si="34"/>
        <v>0</v>
      </c>
      <c r="K337" s="57" t="str">
        <f t="shared" si="35"/>
        <v>NA</v>
      </c>
      <c r="L337" s="57" t="str">
        <f t="shared" si="36"/>
        <v>NA</v>
      </c>
      <c r="M337" s="57" t="str">
        <f t="shared" si="37"/>
        <v>NA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134</v>
      </c>
      <c r="C338" s="51" t="s">
        <v>135</v>
      </c>
      <c r="D338" s="56">
        <v>13125</v>
      </c>
      <c r="E338" s="56">
        <v>13125</v>
      </c>
      <c r="F338" s="56">
        <v>0</v>
      </c>
      <c r="G338" s="56">
        <v>0</v>
      </c>
      <c r="H338" s="56">
        <v>0</v>
      </c>
      <c r="I338" s="56">
        <f t="shared" si="33"/>
        <v>0</v>
      </c>
      <c r="J338" s="56">
        <f t="shared" si="34"/>
        <v>13125</v>
      </c>
      <c r="K338" s="57">
        <f t="shared" si="35"/>
        <v>1</v>
      </c>
      <c r="L338" s="57">
        <f t="shared" si="36"/>
        <v>-1</v>
      </c>
      <c r="M338" s="57">
        <f t="shared" si="37"/>
        <v>-1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250</v>
      </c>
      <c r="C339" s="51" t="s">
        <v>251</v>
      </c>
      <c r="D339" s="56">
        <v>750000</v>
      </c>
      <c r="E339" s="56">
        <v>750000</v>
      </c>
      <c r="F339" s="56">
        <v>0</v>
      </c>
      <c r="G339" s="56">
        <v>0</v>
      </c>
      <c r="H339" s="56">
        <v>0</v>
      </c>
      <c r="I339" s="56">
        <f t="shared" si="33"/>
        <v>0</v>
      </c>
      <c r="J339" s="56">
        <f t="shared" si="34"/>
        <v>750000</v>
      </c>
      <c r="K339" s="57">
        <f t="shared" si="35"/>
        <v>1</v>
      </c>
      <c r="L339" s="57">
        <f t="shared" si="36"/>
        <v>-1</v>
      </c>
      <c r="M339" s="57">
        <f t="shared" si="37"/>
        <v>-1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408</v>
      </c>
      <c r="C340" s="51" t="s">
        <v>409</v>
      </c>
      <c r="D340" s="56">
        <v>0</v>
      </c>
      <c r="E340" s="56">
        <v>0</v>
      </c>
      <c r="F340" s="56">
        <v>0</v>
      </c>
      <c r="G340" s="56">
        <v>0</v>
      </c>
      <c r="H340" s="56">
        <v>0</v>
      </c>
      <c r="I340" s="56">
        <f t="shared" si="33"/>
        <v>0</v>
      </c>
      <c r="J340" s="56">
        <f t="shared" si="34"/>
        <v>0</v>
      </c>
      <c r="K340" s="57" t="str">
        <f t="shared" si="35"/>
        <v>NA</v>
      </c>
      <c r="L340" s="57" t="str">
        <f t="shared" si="36"/>
        <v>NA</v>
      </c>
      <c r="M340" s="57" t="str">
        <f t="shared" si="37"/>
        <v>NA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144</v>
      </c>
      <c r="C341" s="51" t="s">
        <v>145</v>
      </c>
      <c r="D341" s="56">
        <v>1707417.8500000013</v>
      </c>
      <c r="E341" s="56">
        <v>1707417.8500000013</v>
      </c>
      <c r="F341" s="56">
        <v>298832.12000000011</v>
      </c>
      <c r="G341" s="56">
        <v>764468.81000000029</v>
      </c>
      <c r="H341" s="56">
        <v>0</v>
      </c>
      <c r="I341" s="56">
        <f t="shared" si="33"/>
        <v>764468.81000000029</v>
      </c>
      <c r="J341" s="56">
        <f t="shared" si="34"/>
        <v>942949.04000000097</v>
      </c>
      <c r="K341" s="57">
        <f t="shared" si="35"/>
        <v>0.55226612513158413</v>
      </c>
      <c r="L341" s="57">
        <f t="shared" si="36"/>
        <v>-0.82498008908598452</v>
      </c>
      <c r="M341" s="57">
        <f t="shared" si="37"/>
        <v>0.79093549947366337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146</v>
      </c>
      <c r="C342" s="51" t="s">
        <v>147</v>
      </c>
      <c r="D342" s="56">
        <v>1768963.29</v>
      </c>
      <c r="E342" s="56">
        <v>1538963.29</v>
      </c>
      <c r="F342" s="56">
        <v>4717.5</v>
      </c>
      <c r="G342" s="56">
        <v>425341.1</v>
      </c>
      <c r="H342" s="56">
        <v>254711.94999999998</v>
      </c>
      <c r="I342" s="56">
        <f t="shared" si="33"/>
        <v>680053.04999999993</v>
      </c>
      <c r="J342" s="56">
        <f t="shared" si="34"/>
        <v>858910.24000000011</v>
      </c>
      <c r="K342" s="57">
        <f t="shared" si="35"/>
        <v>0.55810963496081833</v>
      </c>
      <c r="L342" s="57">
        <f t="shared" si="36"/>
        <v>-0.99693462473689021</v>
      </c>
      <c r="M342" s="57">
        <f t="shared" si="37"/>
        <v>0.10552630530907586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301</v>
      </c>
      <c r="C343" s="51" t="s">
        <v>302</v>
      </c>
      <c r="D343" s="56">
        <v>0</v>
      </c>
      <c r="E343" s="56">
        <v>0</v>
      </c>
      <c r="F343" s="56">
        <v>0</v>
      </c>
      <c r="G343" s="56">
        <v>0</v>
      </c>
      <c r="H343" s="56">
        <v>0</v>
      </c>
      <c r="I343" s="56">
        <f t="shared" si="33"/>
        <v>0</v>
      </c>
      <c r="J343" s="56">
        <f t="shared" si="34"/>
        <v>0</v>
      </c>
      <c r="K343" s="57" t="str">
        <f t="shared" si="35"/>
        <v>NA</v>
      </c>
      <c r="L343" s="57" t="str">
        <f t="shared" si="36"/>
        <v>NA</v>
      </c>
      <c r="M343" s="57" t="str">
        <f t="shared" si="37"/>
        <v>NA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303</v>
      </c>
      <c r="C344" s="51" t="s">
        <v>304</v>
      </c>
      <c r="D344" s="56">
        <v>550000</v>
      </c>
      <c r="E344" s="56">
        <v>550000</v>
      </c>
      <c r="F344" s="56">
        <v>0</v>
      </c>
      <c r="G344" s="56">
        <v>0</v>
      </c>
      <c r="H344" s="56">
        <v>0</v>
      </c>
      <c r="I344" s="56">
        <f t="shared" si="33"/>
        <v>0</v>
      </c>
      <c r="J344" s="56">
        <f t="shared" si="34"/>
        <v>550000</v>
      </c>
      <c r="K344" s="57">
        <f t="shared" si="35"/>
        <v>1</v>
      </c>
      <c r="L344" s="57">
        <f t="shared" si="36"/>
        <v>-1</v>
      </c>
      <c r="M344" s="57">
        <f t="shared" si="37"/>
        <v>-1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305</v>
      </c>
      <c r="C345" s="51" t="s">
        <v>306</v>
      </c>
      <c r="D345" s="56">
        <v>800000</v>
      </c>
      <c r="E345" s="56">
        <v>800000</v>
      </c>
      <c r="F345" s="56">
        <v>0</v>
      </c>
      <c r="G345" s="56">
        <v>0</v>
      </c>
      <c r="H345" s="56">
        <v>0</v>
      </c>
      <c r="I345" s="56">
        <f t="shared" si="33"/>
        <v>0</v>
      </c>
      <c r="J345" s="56">
        <f t="shared" si="34"/>
        <v>800000</v>
      </c>
      <c r="K345" s="57">
        <f t="shared" si="35"/>
        <v>1</v>
      </c>
      <c r="L345" s="57">
        <f t="shared" si="36"/>
        <v>-1</v>
      </c>
      <c r="M345" s="57">
        <f t="shared" si="37"/>
        <v>-1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307</v>
      </c>
      <c r="C346" s="51" t="s">
        <v>308</v>
      </c>
      <c r="D346" s="56">
        <v>0</v>
      </c>
      <c r="E346" s="56">
        <v>0</v>
      </c>
      <c r="F346" s="56">
        <v>0</v>
      </c>
      <c r="G346" s="56">
        <v>0</v>
      </c>
      <c r="H346" s="56">
        <v>0</v>
      </c>
      <c r="I346" s="56">
        <f t="shared" si="33"/>
        <v>0</v>
      </c>
      <c r="J346" s="56">
        <f t="shared" si="34"/>
        <v>0</v>
      </c>
      <c r="K346" s="57" t="str">
        <f t="shared" si="35"/>
        <v>NA</v>
      </c>
      <c r="L346" s="57" t="str">
        <f t="shared" si="36"/>
        <v>NA</v>
      </c>
      <c r="M346" s="57" t="str">
        <f t="shared" si="37"/>
        <v>NA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309</v>
      </c>
      <c r="C347" s="51" t="s">
        <v>310</v>
      </c>
      <c r="D347" s="56">
        <v>0</v>
      </c>
      <c r="E347" s="56">
        <v>0</v>
      </c>
      <c r="F347" s="56">
        <v>0</v>
      </c>
      <c r="G347" s="56">
        <v>0</v>
      </c>
      <c r="H347" s="56">
        <v>0</v>
      </c>
      <c r="I347" s="56">
        <f t="shared" si="33"/>
        <v>0</v>
      </c>
      <c r="J347" s="56">
        <f t="shared" si="34"/>
        <v>0</v>
      </c>
      <c r="K347" s="57" t="str">
        <f t="shared" si="35"/>
        <v>NA</v>
      </c>
      <c r="L347" s="57" t="str">
        <f t="shared" si="36"/>
        <v>NA</v>
      </c>
      <c r="M347" s="57" t="str">
        <f t="shared" si="37"/>
        <v>NA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311</v>
      </c>
      <c r="C348" s="51" t="s">
        <v>312</v>
      </c>
      <c r="D348" s="56">
        <v>0</v>
      </c>
      <c r="E348" s="56">
        <v>0</v>
      </c>
      <c r="F348" s="56">
        <v>0</v>
      </c>
      <c r="G348" s="56">
        <v>0</v>
      </c>
      <c r="H348" s="56">
        <v>0</v>
      </c>
      <c r="I348" s="56">
        <f t="shared" si="33"/>
        <v>0</v>
      </c>
      <c r="J348" s="56">
        <f t="shared" si="34"/>
        <v>0</v>
      </c>
      <c r="K348" s="57" t="str">
        <f t="shared" si="35"/>
        <v>NA</v>
      </c>
      <c r="L348" s="57" t="str">
        <f t="shared" si="36"/>
        <v>NA</v>
      </c>
      <c r="M348" s="57" t="str">
        <f t="shared" si="37"/>
        <v>NA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313</v>
      </c>
      <c r="C349" s="51" t="s">
        <v>314</v>
      </c>
      <c r="D349" s="56">
        <v>5427000</v>
      </c>
      <c r="E349" s="56">
        <v>5737000</v>
      </c>
      <c r="F349" s="56">
        <v>428067.75</v>
      </c>
      <c r="G349" s="56">
        <v>1890508.23</v>
      </c>
      <c r="H349" s="56">
        <v>4122957.07</v>
      </c>
      <c r="I349" s="56">
        <f t="shared" si="33"/>
        <v>6013465.2999999998</v>
      </c>
      <c r="J349" s="56">
        <f t="shared" si="34"/>
        <v>-276465.29999999981</v>
      </c>
      <c r="K349" s="57">
        <f t="shared" si="35"/>
        <v>-4.8189872755795678E-2</v>
      </c>
      <c r="L349" s="57">
        <f t="shared" si="36"/>
        <v>-0.92538473941084187</v>
      </c>
      <c r="M349" s="57">
        <f t="shared" si="37"/>
        <v>0.31811624891058043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315</v>
      </c>
      <c r="C350" s="51" t="s">
        <v>316</v>
      </c>
      <c r="D350" s="56">
        <v>1670000</v>
      </c>
      <c r="E350" s="56">
        <v>1670000</v>
      </c>
      <c r="F350" s="56">
        <v>1826</v>
      </c>
      <c r="G350" s="56">
        <v>5201</v>
      </c>
      <c r="H350" s="56">
        <v>50638.13</v>
      </c>
      <c r="I350" s="56">
        <f t="shared" si="33"/>
        <v>55839.13</v>
      </c>
      <c r="J350" s="56">
        <f t="shared" si="34"/>
        <v>1614160.87</v>
      </c>
      <c r="K350" s="57">
        <f t="shared" si="35"/>
        <v>0.9665633952095809</v>
      </c>
      <c r="L350" s="57">
        <f t="shared" si="36"/>
        <v>-0.99890658682634725</v>
      </c>
      <c r="M350" s="57">
        <f t="shared" si="37"/>
        <v>-0.98754251497005985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317</v>
      </c>
      <c r="C351" s="51" t="s">
        <v>318</v>
      </c>
      <c r="D351" s="56">
        <v>1600000</v>
      </c>
      <c r="E351" s="56">
        <v>1600000</v>
      </c>
      <c r="F351" s="56">
        <v>0</v>
      </c>
      <c r="G351" s="56">
        <v>0</v>
      </c>
      <c r="H351" s="56">
        <v>0</v>
      </c>
      <c r="I351" s="56">
        <f t="shared" ref="I351:I383" si="38">SUM(G351:H351)</f>
        <v>0</v>
      </c>
      <c r="J351" s="56">
        <f t="shared" ref="J351:J383" si="39">E351-I351</f>
        <v>1600000</v>
      </c>
      <c r="K351" s="57">
        <f t="shared" ref="K351:K383" si="40">IF(E351=0,"NA",J351/E351)</f>
        <v>1</v>
      </c>
      <c r="L351" s="57">
        <f t="shared" ref="L351:L383" si="41">IF(E351=0,"NA",(  ( F351 - (E351/$L$6)) / (E351/$L$6)))</f>
        <v>-1</v>
      </c>
      <c r="M351" s="57">
        <f t="shared" ref="M351:M383" si="42">IF(E351=0,"NA",(  ( G351 - ($M$6*(E351/12))) / ($M$6*(E351/12))))</f>
        <v>-1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154</v>
      </c>
      <c r="C352" s="51" t="s">
        <v>155</v>
      </c>
      <c r="D352" s="56">
        <v>10625500</v>
      </c>
      <c r="E352" s="56">
        <v>9955500</v>
      </c>
      <c r="F352" s="56">
        <v>1351895.5400000003</v>
      </c>
      <c r="G352" s="56">
        <v>2380238.73</v>
      </c>
      <c r="H352" s="56">
        <v>4343719.34</v>
      </c>
      <c r="I352" s="56">
        <f t="shared" si="38"/>
        <v>6723958.0700000003</v>
      </c>
      <c r="J352" s="56">
        <f t="shared" si="39"/>
        <v>3231541.9299999997</v>
      </c>
      <c r="K352" s="57">
        <f t="shared" si="40"/>
        <v>0.32459865702375568</v>
      </c>
      <c r="L352" s="57">
        <f t="shared" si="41"/>
        <v>-0.86420616342725121</v>
      </c>
      <c r="M352" s="57">
        <f t="shared" si="42"/>
        <v>-4.3648744914871182E-2</v>
      </c>
      <c r="R352" s="53"/>
      <c r="S352" s="53"/>
      <c r="T352" s="53"/>
      <c r="U352" s="53"/>
      <c r="V352" s="53"/>
    </row>
    <row r="353" spans="2:22" s="51" customFormat="1" x14ac:dyDescent="0.2">
      <c r="B353" s="66" t="s">
        <v>319</v>
      </c>
      <c r="C353" s="51" t="s">
        <v>320</v>
      </c>
      <c r="D353" s="56">
        <v>300000</v>
      </c>
      <c r="E353" s="56">
        <v>300000</v>
      </c>
      <c r="F353" s="56">
        <v>5665.5</v>
      </c>
      <c r="G353" s="56">
        <v>45046.64</v>
      </c>
      <c r="H353" s="56">
        <v>0</v>
      </c>
      <c r="I353" s="56">
        <f t="shared" si="38"/>
        <v>45046.64</v>
      </c>
      <c r="J353" s="56">
        <f t="shared" si="39"/>
        <v>254953.36</v>
      </c>
      <c r="K353" s="57">
        <f t="shared" si="40"/>
        <v>0.84984453333333332</v>
      </c>
      <c r="L353" s="57">
        <f t="shared" si="41"/>
        <v>-0.98111499999999996</v>
      </c>
      <c r="M353" s="57">
        <f t="shared" si="42"/>
        <v>-0.39937813333333333</v>
      </c>
      <c r="R353" s="53"/>
      <c r="S353" s="53"/>
      <c r="T353" s="53"/>
      <c r="U353" s="53"/>
      <c r="V353" s="53"/>
    </row>
    <row r="354" spans="2:22" s="51" customFormat="1" x14ac:dyDescent="0.2">
      <c r="B354" s="66" t="s">
        <v>321</v>
      </c>
      <c r="C354" s="51" t="s">
        <v>322</v>
      </c>
      <c r="D354" s="56">
        <v>300000</v>
      </c>
      <c r="E354" s="56">
        <v>300000</v>
      </c>
      <c r="F354" s="56">
        <v>0</v>
      </c>
      <c r="G354" s="56">
        <v>65914.98</v>
      </c>
      <c r="H354" s="56">
        <v>75251.100000000006</v>
      </c>
      <c r="I354" s="56">
        <f t="shared" si="38"/>
        <v>141166.08000000002</v>
      </c>
      <c r="J354" s="56">
        <f t="shared" si="39"/>
        <v>158833.91999999998</v>
      </c>
      <c r="K354" s="57">
        <f t="shared" si="40"/>
        <v>0.52944639999999998</v>
      </c>
      <c r="L354" s="57">
        <f t="shared" si="41"/>
        <v>-1</v>
      </c>
      <c r="M354" s="57">
        <f t="shared" si="42"/>
        <v>-0.12113360000000005</v>
      </c>
      <c r="R354" s="53"/>
      <c r="S354" s="53"/>
      <c r="T354" s="53"/>
      <c r="U354" s="53"/>
      <c r="V354" s="53"/>
    </row>
    <row r="355" spans="2:22" s="51" customFormat="1" x14ac:dyDescent="0.2">
      <c r="B355" s="66" t="s">
        <v>323</v>
      </c>
      <c r="C355" s="51" t="s">
        <v>324</v>
      </c>
      <c r="D355" s="56">
        <v>300000</v>
      </c>
      <c r="E355" s="56">
        <v>300000</v>
      </c>
      <c r="F355" s="56">
        <v>0</v>
      </c>
      <c r="G355" s="56">
        <v>21736.62</v>
      </c>
      <c r="H355" s="56">
        <v>1190</v>
      </c>
      <c r="I355" s="56">
        <f t="shared" si="38"/>
        <v>22926.62</v>
      </c>
      <c r="J355" s="56">
        <f t="shared" si="39"/>
        <v>277073.38</v>
      </c>
      <c r="K355" s="57">
        <f t="shared" si="40"/>
        <v>0.92357793333333338</v>
      </c>
      <c r="L355" s="57">
        <f t="shared" si="41"/>
        <v>-1</v>
      </c>
      <c r="M355" s="57">
        <f t="shared" si="42"/>
        <v>-0.7101784000000001</v>
      </c>
      <c r="R355" s="53"/>
      <c r="S355" s="53"/>
      <c r="T355" s="53"/>
      <c r="U355" s="53"/>
      <c r="V355" s="53"/>
    </row>
    <row r="356" spans="2:22" s="51" customFormat="1" x14ac:dyDescent="0.2">
      <c r="B356" s="66" t="s">
        <v>325</v>
      </c>
      <c r="C356" s="51" t="s">
        <v>326</v>
      </c>
      <c r="D356" s="56">
        <v>300000</v>
      </c>
      <c r="E356" s="56">
        <v>300000</v>
      </c>
      <c r="F356" s="56">
        <v>0</v>
      </c>
      <c r="G356" s="56">
        <v>79894.52</v>
      </c>
      <c r="H356" s="56">
        <v>6194</v>
      </c>
      <c r="I356" s="56">
        <f t="shared" si="38"/>
        <v>86088.52</v>
      </c>
      <c r="J356" s="56">
        <f t="shared" si="39"/>
        <v>213911.47999999998</v>
      </c>
      <c r="K356" s="57">
        <f t="shared" si="40"/>
        <v>0.71303826666666659</v>
      </c>
      <c r="L356" s="57">
        <f t="shared" si="41"/>
        <v>-1</v>
      </c>
      <c r="M356" s="57">
        <f t="shared" si="42"/>
        <v>6.5260266666666719E-2</v>
      </c>
      <c r="R356" s="53"/>
      <c r="S356" s="53"/>
      <c r="T356" s="53"/>
      <c r="U356" s="53"/>
      <c r="V356" s="53"/>
    </row>
    <row r="357" spans="2:22" s="51" customFormat="1" x14ac:dyDescent="0.2">
      <c r="B357" s="66" t="s">
        <v>327</v>
      </c>
      <c r="C357" s="51" t="s">
        <v>328</v>
      </c>
      <c r="D357" s="56">
        <v>300000</v>
      </c>
      <c r="E357" s="56">
        <v>300000</v>
      </c>
      <c r="F357" s="56">
        <v>0</v>
      </c>
      <c r="G357" s="56">
        <v>47992.54</v>
      </c>
      <c r="H357" s="56">
        <v>5158.42</v>
      </c>
      <c r="I357" s="56">
        <f t="shared" si="38"/>
        <v>53150.96</v>
      </c>
      <c r="J357" s="56">
        <f t="shared" si="39"/>
        <v>246849.04</v>
      </c>
      <c r="K357" s="57">
        <f t="shared" si="40"/>
        <v>0.82283013333333332</v>
      </c>
      <c r="L357" s="57">
        <f t="shared" si="41"/>
        <v>-1</v>
      </c>
      <c r="M357" s="57">
        <f t="shared" si="42"/>
        <v>-0.36009946666666665</v>
      </c>
      <c r="R357" s="53"/>
      <c r="S357" s="53"/>
      <c r="T357" s="53"/>
      <c r="U357" s="53"/>
      <c r="V357" s="53"/>
    </row>
    <row r="358" spans="2:22" s="51" customFormat="1" x14ac:dyDescent="0.2">
      <c r="B358" s="66" t="s">
        <v>329</v>
      </c>
      <c r="C358" s="51" t="s">
        <v>330</v>
      </c>
      <c r="D358" s="56">
        <v>300000</v>
      </c>
      <c r="E358" s="56">
        <v>300000</v>
      </c>
      <c r="F358" s="56">
        <v>0</v>
      </c>
      <c r="G358" s="56">
        <v>37956.080000000002</v>
      </c>
      <c r="H358" s="56">
        <v>10672.5</v>
      </c>
      <c r="I358" s="56">
        <f t="shared" si="38"/>
        <v>48628.58</v>
      </c>
      <c r="J358" s="56">
        <f t="shared" si="39"/>
        <v>251371.41999999998</v>
      </c>
      <c r="K358" s="57">
        <f t="shared" si="40"/>
        <v>0.83790473333333326</v>
      </c>
      <c r="L358" s="57">
        <f t="shared" si="41"/>
        <v>-1</v>
      </c>
      <c r="M358" s="57">
        <f t="shared" si="42"/>
        <v>-0.49391893333333331</v>
      </c>
      <c r="R358" s="53"/>
      <c r="S358" s="53"/>
      <c r="T358" s="53"/>
      <c r="U358" s="53"/>
      <c r="V358" s="53"/>
    </row>
    <row r="359" spans="2:22" s="51" customFormat="1" x14ac:dyDescent="0.2">
      <c r="B359" s="66" t="s">
        <v>331</v>
      </c>
      <c r="C359" s="51" t="s">
        <v>332</v>
      </c>
      <c r="D359" s="56">
        <v>300000</v>
      </c>
      <c r="E359" s="56">
        <v>300000</v>
      </c>
      <c r="F359" s="56">
        <v>0</v>
      </c>
      <c r="G359" s="56">
        <v>21953.51</v>
      </c>
      <c r="H359" s="56">
        <v>19000.57</v>
      </c>
      <c r="I359" s="56">
        <f t="shared" si="38"/>
        <v>40954.080000000002</v>
      </c>
      <c r="J359" s="56">
        <f t="shared" si="39"/>
        <v>259045.91999999998</v>
      </c>
      <c r="K359" s="57">
        <f t="shared" si="40"/>
        <v>0.86348639999999999</v>
      </c>
      <c r="L359" s="57">
        <f t="shared" si="41"/>
        <v>-1</v>
      </c>
      <c r="M359" s="57">
        <f t="shared" si="42"/>
        <v>-0.70728653333333336</v>
      </c>
      <c r="R359" s="53"/>
      <c r="S359" s="53"/>
      <c r="T359" s="53"/>
      <c r="U359" s="53"/>
      <c r="V359" s="53"/>
    </row>
    <row r="360" spans="2:22" s="51" customFormat="1" x14ac:dyDescent="0.2">
      <c r="B360" s="66" t="s">
        <v>333</v>
      </c>
      <c r="C360" s="51" t="s">
        <v>334</v>
      </c>
      <c r="D360" s="56">
        <v>2170000</v>
      </c>
      <c r="E360" s="56">
        <v>2170000</v>
      </c>
      <c r="F360" s="56">
        <v>0</v>
      </c>
      <c r="G360" s="56">
        <v>0</v>
      </c>
      <c r="H360" s="56">
        <v>0</v>
      </c>
      <c r="I360" s="56">
        <f t="shared" si="38"/>
        <v>0</v>
      </c>
      <c r="J360" s="56">
        <f t="shared" si="39"/>
        <v>2170000</v>
      </c>
      <c r="K360" s="57">
        <f t="shared" si="40"/>
        <v>1</v>
      </c>
      <c r="L360" s="57">
        <f t="shared" si="41"/>
        <v>-1</v>
      </c>
      <c r="M360" s="57">
        <f t="shared" si="42"/>
        <v>-1</v>
      </c>
      <c r="R360" s="53"/>
      <c r="S360" s="53"/>
      <c r="T360" s="53"/>
      <c r="U360" s="53"/>
      <c r="V360" s="53"/>
    </row>
    <row r="361" spans="2:22" s="51" customFormat="1" x14ac:dyDescent="0.2">
      <c r="B361" s="66" t="s">
        <v>335</v>
      </c>
      <c r="C361" s="51" t="s">
        <v>336</v>
      </c>
      <c r="D361" s="56">
        <v>25000000</v>
      </c>
      <c r="E361" s="56">
        <v>24603000</v>
      </c>
      <c r="F361" s="56">
        <v>994116.09</v>
      </c>
      <c r="G361" s="56">
        <v>1579376.23</v>
      </c>
      <c r="H361" s="56">
        <v>845563.07</v>
      </c>
      <c r="I361" s="56">
        <f t="shared" si="38"/>
        <v>2424939.2999999998</v>
      </c>
      <c r="J361" s="56">
        <f t="shared" si="39"/>
        <v>22178060.699999999</v>
      </c>
      <c r="K361" s="57">
        <f t="shared" si="40"/>
        <v>0.90143725155468846</v>
      </c>
      <c r="L361" s="57">
        <f t="shared" si="41"/>
        <v>-0.95959370442628944</v>
      </c>
      <c r="M361" s="57">
        <f t="shared" si="42"/>
        <v>-0.74322217127992518</v>
      </c>
      <c r="R361" s="53"/>
      <c r="S361" s="53"/>
      <c r="T361" s="53"/>
      <c r="U361" s="53"/>
      <c r="V361" s="53"/>
    </row>
    <row r="362" spans="2:22" s="51" customFormat="1" x14ac:dyDescent="0.2">
      <c r="B362" s="66" t="s">
        <v>337</v>
      </c>
      <c r="C362" s="51" t="s">
        <v>338</v>
      </c>
      <c r="D362" s="56">
        <v>3500000</v>
      </c>
      <c r="E362" s="56">
        <v>3500000</v>
      </c>
      <c r="F362" s="56">
        <v>0</v>
      </c>
      <c r="G362" s="56">
        <v>99232</v>
      </c>
      <c r="H362" s="56">
        <v>8694.7800000000007</v>
      </c>
      <c r="I362" s="56">
        <f t="shared" si="38"/>
        <v>107926.78</v>
      </c>
      <c r="J362" s="56">
        <f t="shared" si="39"/>
        <v>3392073.22</v>
      </c>
      <c r="K362" s="57">
        <f t="shared" si="40"/>
        <v>0.96916377714285717</v>
      </c>
      <c r="L362" s="57">
        <f t="shared" si="41"/>
        <v>-1</v>
      </c>
      <c r="M362" s="57">
        <f t="shared" si="42"/>
        <v>-0.88659200000000005</v>
      </c>
      <c r="R362" s="53"/>
      <c r="S362" s="53"/>
      <c r="T362" s="53"/>
      <c r="U362" s="53"/>
      <c r="V362" s="53"/>
    </row>
    <row r="363" spans="2:22" s="51" customFormat="1" x14ac:dyDescent="0.2">
      <c r="B363" s="66" t="s">
        <v>339</v>
      </c>
      <c r="C363" s="51" t="s">
        <v>340</v>
      </c>
      <c r="D363" s="56">
        <v>1500000</v>
      </c>
      <c r="E363" s="56">
        <v>1500000</v>
      </c>
      <c r="F363" s="56">
        <v>0</v>
      </c>
      <c r="G363" s="56">
        <v>0</v>
      </c>
      <c r="H363" s="56">
        <v>0</v>
      </c>
      <c r="I363" s="56">
        <f t="shared" si="38"/>
        <v>0</v>
      </c>
      <c r="J363" s="56">
        <f t="shared" si="39"/>
        <v>1500000</v>
      </c>
      <c r="K363" s="57">
        <f t="shared" si="40"/>
        <v>1</v>
      </c>
      <c r="L363" s="57">
        <f t="shared" si="41"/>
        <v>-1</v>
      </c>
      <c r="M363" s="57">
        <f t="shared" si="42"/>
        <v>-1</v>
      </c>
      <c r="R363" s="53"/>
      <c r="S363" s="53"/>
      <c r="T363" s="53"/>
      <c r="U363" s="53"/>
      <c r="V363" s="53"/>
    </row>
    <row r="364" spans="2:22" s="51" customFormat="1" x14ac:dyDescent="0.2">
      <c r="B364" s="66" t="s">
        <v>341</v>
      </c>
      <c r="C364" s="51" t="s">
        <v>342</v>
      </c>
      <c r="D364" s="56">
        <v>3500000</v>
      </c>
      <c r="E364" s="56">
        <v>3500000</v>
      </c>
      <c r="F364" s="56">
        <v>0</v>
      </c>
      <c r="G364" s="56">
        <v>60000</v>
      </c>
      <c r="H364" s="56">
        <v>0</v>
      </c>
      <c r="I364" s="56">
        <f t="shared" si="38"/>
        <v>60000</v>
      </c>
      <c r="J364" s="56">
        <f t="shared" si="39"/>
        <v>3440000</v>
      </c>
      <c r="K364" s="57">
        <f t="shared" si="40"/>
        <v>0.98285714285714287</v>
      </c>
      <c r="L364" s="57">
        <f t="shared" si="41"/>
        <v>-1</v>
      </c>
      <c r="M364" s="57">
        <f t="shared" si="42"/>
        <v>-0.93142857142857138</v>
      </c>
      <c r="R364" s="53"/>
      <c r="S364" s="53"/>
      <c r="T364" s="53"/>
      <c r="U364" s="53"/>
      <c r="V364" s="53"/>
    </row>
    <row r="365" spans="2:22" s="51" customFormat="1" x14ac:dyDescent="0.2">
      <c r="B365" s="66" t="s">
        <v>343</v>
      </c>
      <c r="C365" s="51" t="s">
        <v>344</v>
      </c>
      <c r="D365" s="56">
        <v>8000000</v>
      </c>
      <c r="E365" s="56">
        <v>8000000</v>
      </c>
      <c r="F365" s="56">
        <v>407250.31</v>
      </c>
      <c r="G365" s="56">
        <v>2627063.67</v>
      </c>
      <c r="H365" s="56">
        <v>2179611.2200000002</v>
      </c>
      <c r="I365" s="56">
        <f t="shared" si="38"/>
        <v>4806674.8900000006</v>
      </c>
      <c r="J365" s="56">
        <f t="shared" si="39"/>
        <v>3193325.1099999994</v>
      </c>
      <c r="K365" s="57">
        <f t="shared" si="40"/>
        <v>0.39916563874999994</v>
      </c>
      <c r="L365" s="57">
        <f t="shared" si="41"/>
        <v>-0.94909371125000008</v>
      </c>
      <c r="M365" s="57">
        <f t="shared" si="42"/>
        <v>0.31353183499999998</v>
      </c>
      <c r="R365" s="53"/>
      <c r="S365" s="53"/>
      <c r="T365" s="53"/>
      <c r="U365" s="53"/>
      <c r="V365" s="53"/>
    </row>
    <row r="366" spans="2:22" s="51" customFormat="1" x14ac:dyDescent="0.2">
      <c r="B366" s="66" t="s">
        <v>345</v>
      </c>
      <c r="C366" s="51" t="s">
        <v>346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f t="shared" si="38"/>
        <v>0</v>
      </c>
      <c r="J366" s="56">
        <f t="shared" si="39"/>
        <v>0</v>
      </c>
      <c r="K366" s="57" t="str">
        <f t="shared" si="40"/>
        <v>NA</v>
      </c>
      <c r="L366" s="57" t="str">
        <f t="shared" si="41"/>
        <v>NA</v>
      </c>
      <c r="M366" s="57" t="str">
        <f t="shared" si="42"/>
        <v>NA</v>
      </c>
      <c r="R366" s="53"/>
      <c r="S366" s="53"/>
      <c r="T366" s="53"/>
      <c r="U366" s="53"/>
      <c r="V366" s="53"/>
    </row>
    <row r="367" spans="2:22" s="51" customFormat="1" x14ac:dyDescent="0.2">
      <c r="B367" s="66" t="s">
        <v>347</v>
      </c>
      <c r="C367" s="51" t="s">
        <v>348</v>
      </c>
      <c r="D367" s="56">
        <v>0</v>
      </c>
      <c r="E367" s="56">
        <v>0</v>
      </c>
      <c r="F367" s="56">
        <v>0</v>
      </c>
      <c r="G367" s="56">
        <v>0</v>
      </c>
      <c r="H367" s="56">
        <v>0</v>
      </c>
      <c r="I367" s="56">
        <f t="shared" si="38"/>
        <v>0</v>
      </c>
      <c r="J367" s="56">
        <f t="shared" si="39"/>
        <v>0</v>
      </c>
      <c r="K367" s="57" t="str">
        <f t="shared" si="40"/>
        <v>NA</v>
      </c>
      <c r="L367" s="57" t="str">
        <f t="shared" si="41"/>
        <v>NA</v>
      </c>
      <c r="M367" s="57" t="str">
        <f t="shared" si="42"/>
        <v>NA</v>
      </c>
      <c r="R367" s="53"/>
      <c r="S367" s="53"/>
      <c r="T367" s="53"/>
      <c r="U367" s="53"/>
      <c r="V367" s="53"/>
    </row>
    <row r="368" spans="2:22" s="51" customFormat="1" x14ac:dyDescent="0.2">
      <c r="B368" s="66" t="s">
        <v>349</v>
      </c>
      <c r="C368" s="51" t="s">
        <v>350</v>
      </c>
      <c r="D368" s="56">
        <v>500000</v>
      </c>
      <c r="E368" s="56">
        <v>500000</v>
      </c>
      <c r="F368" s="56">
        <v>0</v>
      </c>
      <c r="G368" s="56">
        <v>0</v>
      </c>
      <c r="H368" s="56">
        <v>0</v>
      </c>
      <c r="I368" s="56">
        <f t="shared" si="38"/>
        <v>0</v>
      </c>
      <c r="J368" s="56">
        <f t="shared" si="39"/>
        <v>500000</v>
      </c>
      <c r="K368" s="57">
        <f t="shared" si="40"/>
        <v>1</v>
      </c>
      <c r="L368" s="57">
        <f t="shared" si="41"/>
        <v>-1</v>
      </c>
      <c r="M368" s="57">
        <f t="shared" si="42"/>
        <v>-1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220</v>
      </c>
      <c r="C369" s="51" t="s">
        <v>221</v>
      </c>
      <c r="D369" s="56">
        <v>0</v>
      </c>
      <c r="E369" s="56">
        <v>0</v>
      </c>
      <c r="F369" s="56">
        <v>0</v>
      </c>
      <c r="G369" s="56">
        <v>0</v>
      </c>
      <c r="H369" s="56">
        <v>0</v>
      </c>
      <c r="I369" s="56">
        <f t="shared" si="38"/>
        <v>0</v>
      </c>
      <c r="J369" s="56">
        <f t="shared" si="39"/>
        <v>0</v>
      </c>
      <c r="K369" s="57" t="str">
        <f t="shared" si="40"/>
        <v>NA</v>
      </c>
      <c r="L369" s="57" t="str">
        <f t="shared" si="41"/>
        <v>NA</v>
      </c>
      <c r="M369" s="57" t="str">
        <f t="shared" si="42"/>
        <v>NA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156</v>
      </c>
      <c r="C370" s="51" t="s">
        <v>157</v>
      </c>
      <c r="D370" s="56">
        <v>166770</v>
      </c>
      <c r="E370" s="56">
        <v>166770</v>
      </c>
      <c r="F370" s="56">
        <v>4245</v>
      </c>
      <c r="G370" s="56">
        <v>24615</v>
      </c>
      <c r="H370" s="56">
        <v>39150</v>
      </c>
      <c r="I370" s="56">
        <f t="shared" si="38"/>
        <v>63765</v>
      </c>
      <c r="J370" s="56">
        <f t="shared" si="39"/>
        <v>103005</v>
      </c>
      <c r="K370" s="57">
        <f t="shared" si="40"/>
        <v>0.61764705882352944</v>
      </c>
      <c r="L370" s="57">
        <f t="shared" si="41"/>
        <v>-0.9745457816153984</v>
      </c>
      <c r="M370" s="57">
        <f t="shared" si="42"/>
        <v>-0.40960604425256342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158</v>
      </c>
      <c r="C371" s="51" t="s">
        <v>159</v>
      </c>
      <c r="D371" s="56">
        <v>2202500</v>
      </c>
      <c r="E371" s="56">
        <v>2202500</v>
      </c>
      <c r="F371" s="56">
        <v>196641.82</v>
      </c>
      <c r="G371" s="56">
        <v>351163.28</v>
      </c>
      <c r="H371" s="56">
        <v>503220.65</v>
      </c>
      <c r="I371" s="56">
        <f t="shared" si="38"/>
        <v>854383.93</v>
      </c>
      <c r="J371" s="56">
        <f t="shared" si="39"/>
        <v>1348116.0699999998</v>
      </c>
      <c r="K371" s="57">
        <f t="shared" si="40"/>
        <v>0.61208448127128257</v>
      </c>
      <c r="L371" s="57">
        <f t="shared" si="41"/>
        <v>-0.91071881044267877</v>
      </c>
      <c r="M371" s="57">
        <f t="shared" si="42"/>
        <v>-0.3622460295119182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222</v>
      </c>
      <c r="C372" s="51" t="s">
        <v>223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f t="shared" si="38"/>
        <v>0</v>
      </c>
      <c r="J372" s="56">
        <f t="shared" si="39"/>
        <v>0</v>
      </c>
      <c r="K372" s="57" t="str">
        <f t="shared" si="40"/>
        <v>NA</v>
      </c>
      <c r="L372" s="57" t="str">
        <f t="shared" si="41"/>
        <v>NA</v>
      </c>
      <c r="M372" s="57" t="str">
        <f t="shared" si="42"/>
        <v>NA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351</v>
      </c>
      <c r="C373" s="51" t="s">
        <v>352</v>
      </c>
      <c r="D373" s="56">
        <v>1433934</v>
      </c>
      <c r="E373" s="56">
        <v>1683934</v>
      </c>
      <c r="F373" s="56">
        <v>1675847.58</v>
      </c>
      <c r="G373" s="56">
        <v>1690665.58</v>
      </c>
      <c r="H373" s="56">
        <v>437659.5</v>
      </c>
      <c r="I373" s="56">
        <f t="shared" si="38"/>
        <v>2128325.08</v>
      </c>
      <c r="J373" s="56">
        <f t="shared" si="39"/>
        <v>-444391.08000000007</v>
      </c>
      <c r="K373" s="57">
        <f t="shared" si="40"/>
        <v>-0.26390053291874865</v>
      </c>
      <c r="L373" s="57">
        <f t="shared" si="41"/>
        <v>-4.8021003198462208E-3</v>
      </c>
      <c r="M373" s="57">
        <f t="shared" si="42"/>
        <v>3.0159901278791215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255</v>
      </c>
      <c r="C374" s="51" t="s">
        <v>256</v>
      </c>
      <c r="D374" s="56">
        <v>2598922.4900000002</v>
      </c>
      <c r="E374" s="56">
        <v>3163922.49</v>
      </c>
      <c r="F374" s="56">
        <v>0</v>
      </c>
      <c r="G374" s="56">
        <v>3114746.64</v>
      </c>
      <c r="H374" s="56">
        <v>31580</v>
      </c>
      <c r="I374" s="56">
        <f t="shared" si="38"/>
        <v>3146326.64</v>
      </c>
      <c r="J374" s="56">
        <f t="shared" si="39"/>
        <v>17595.850000000093</v>
      </c>
      <c r="K374" s="57">
        <f t="shared" si="40"/>
        <v>5.5614036233865172E-3</v>
      </c>
      <c r="L374" s="57">
        <f t="shared" si="41"/>
        <v>-1</v>
      </c>
      <c r="M374" s="57">
        <f t="shared" si="42"/>
        <v>2.9378292607920367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160</v>
      </c>
      <c r="C375" s="51" t="s">
        <v>161</v>
      </c>
      <c r="D375" s="56">
        <v>35820</v>
      </c>
      <c r="E375" s="56">
        <v>35820</v>
      </c>
      <c r="F375" s="56">
        <v>305.95</v>
      </c>
      <c r="G375" s="56">
        <v>1040.55</v>
      </c>
      <c r="H375" s="56">
        <v>820.25</v>
      </c>
      <c r="I375" s="56">
        <f t="shared" si="38"/>
        <v>1860.8</v>
      </c>
      <c r="J375" s="56">
        <f t="shared" si="39"/>
        <v>33959.199999999997</v>
      </c>
      <c r="K375" s="57">
        <f t="shared" si="40"/>
        <v>0.94805136795086531</v>
      </c>
      <c r="L375" s="57">
        <f t="shared" si="41"/>
        <v>-0.99145868230039091</v>
      </c>
      <c r="M375" s="57">
        <f t="shared" si="42"/>
        <v>-0.88380234505862643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162</v>
      </c>
      <c r="C376" s="51" t="s">
        <v>163</v>
      </c>
      <c r="D376" s="56">
        <v>0</v>
      </c>
      <c r="E376" s="56">
        <v>3000</v>
      </c>
      <c r="F376" s="56">
        <v>0</v>
      </c>
      <c r="G376" s="56">
        <v>400</v>
      </c>
      <c r="H376" s="56">
        <v>0</v>
      </c>
      <c r="I376" s="56">
        <f t="shared" si="38"/>
        <v>400</v>
      </c>
      <c r="J376" s="56">
        <f t="shared" si="39"/>
        <v>2600</v>
      </c>
      <c r="K376" s="57">
        <f t="shared" si="40"/>
        <v>0.8666666666666667</v>
      </c>
      <c r="L376" s="57">
        <f t="shared" si="41"/>
        <v>-1</v>
      </c>
      <c r="M376" s="57">
        <f t="shared" si="42"/>
        <v>-0.46666666666666667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166</v>
      </c>
      <c r="C377" s="51" t="s">
        <v>167</v>
      </c>
      <c r="D377" s="56">
        <v>380000</v>
      </c>
      <c r="E377" s="56">
        <v>430000</v>
      </c>
      <c r="F377" s="56">
        <v>548.04999999999995</v>
      </c>
      <c r="G377" s="56">
        <v>19670.72</v>
      </c>
      <c r="H377" s="56">
        <v>0</v>
      </c>
      <c r="I377" s="56">
        <f t="shared" si="38"/>
        <v>19670.72</v>
      </c>
      <c r="J377" s="56">
        <f t="shared" si="39"/>
        <v>410329.28</v>
      </c>
      <c r="K377" s="57">
        <f t="shared" si="40"/>
        <v>0.95425413953488381</v>
      </c>
      <c r="L377" s="57">
        <f t="shared" si="41"/>
        <v>-0.99872546511627913</v>
      </c>
      <c r="M377" s="57">
        <f t="shared" si="42"/>
        <v>-0.81701655813953489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168</v>
      </c>
      <c r="C378" s="51" t="s">
        <v>169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f t="shared" si="38"/>
        <v>0</v>
      </c>
      <c r="J378" s="56">
        <f t="shared" si="39"/>
        <v>0</v>
      </c>
      <c r="K378" s="57" t="str">
        <f t="shared" si="40"/>
        <v>NA</v>
      </c>
      <c r="L378" s="57" t="str">
        <f t="shared" si="41"/>
        <v>NA</v>
      </c>
      <c r="M378" s="57" t="str">
        <f t="shared" si="42"/>
        <v>NA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170</v>
      </c>
      <c r="C379" s="51" t="s">
        <v>171</v>
      </c>
      <c r="D379" s="56">
        <v>90000</v>
      </c>
      <c r="E379" s="56">
        <v>90000</v>
      </c>
      <c r="F379" s="56">
        <v>0</v>
      </c>
      <c r="G379" s="56">
        <v>0</v>
      </c>
      <c r="H379" s="56">
        <v>0</v>
      </c>
      <c r="I379" s="56">
        <f t="shared" si="38"/>
        <v>0</v>
      </c>
      <c r="J379" s="56">
        <f t="shared" si="39"/>
        <v>90000</v>
      </c>
      <c r="K379" s="57">
        <f t="shared" si="40"/>
        <v>1</v>
      </c>
      <c r="L379" s="57">
        <f t="shared" si="41"/>
        <v>-1</v>
      </c>
      <c r="M379" s="57">
        <f t="shared" si="42"/>
        <v>-1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172</v>
      </c>
      <c r="C380" s="51" t="s">
        <v>173</v>
      </c>
      <c r="D380" s="56">
        <v>4702300</v>
      </c>
      <c r="E380" s="56">
        <v>4702300</v>
      </c>
      <c r="F380" s="56">
        <v>345644.14</v>
      </c>
      <c r="G380" s="56">
        <v>533492.64999999991</v>
      </c>
      <c r="H380" s="56">
        <v>912777.28</v>
      </c>
      <c r="I380" s="56">
        <f t="shared" si="38"/>
        <v>1446269.93</v>
      </c>
      <c r="J380" s="56">
        <f t="shared" si="39"/>
        <v>3256030.0700000003</v>
      </c>
      <c r="K380" s="57">
        <f t="shared" si="40"/>
        <v>0.69243350488059041</v>
      </c>
      <c r="L380" s="57">
        <f t="shared" si="41"/>
        <v>-0.92649466431320848</v>
      </c>
      <c r="M380" s="57">
        <f t="shared" si="42"/>
        <v>-0.54618578142611074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174</v>
      </c>
      <c r="C381" s="51" t="s">
        <v>175</v>
      </c>
      <c r="D381" s="56">
        <v>47700</v>
      </c>
      <c r="E381" s="56">
        <v>47200</v>
      </c>
      <c r="F381" s="56">
        <v>1661.53</v>
      </c>
      <c r="G381" s="56">
        <v>2602.62</v>
      </c>
      <c r="H381" s="56">
        <v>255.98</v>
      </c>
      <c r="I381" s="56">
        <f t="shared" si="38"/>
        <v>2858.6</v>
      </c>
      <c r="J381" s="56">
        <f t="shared" si="39"/>
        <v>44341.4</v>
      </c>
      <c r="K381" s="57">
        <f t="shared" si="40"/>
        <v>0.93943644067796617</v>
      </c>
      <c r="L381" s="57">
        <f t="shared" si="41"/>
        <v>-0.96479809322033905</v>
      </c>
      <c r="M381" s="57">
        <f t="shared" si="42"/>
        <v>-0.77943898305084758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176</v>
      </c>
      <c r="C382" s="51" t="s">
        <v>177</v>
      </c>
      <c r="D382" s="56">
        <v>40770</v>
      </c>
      <c r="E382" s="56">
        <v>437770</v>
      </c>
      <c r="F382" s="56">
        <v>397000</v>
      </c>
      <c r="G382" s="56">
        <v>397000</v>
      </c>
      <c r="H382" s="56">
        <v>0</v>
      </c>
      <c r="I382" s="56">
        <f t="shared" si="38"/>
        <v>397000</v>
      </c>
      <c r="J382" s="56">
        <f t="shared" si="39"/>
        <v>40770</v>
      </c>
      <c r="K382" s="57">
        <f t="shared" si="40"/>
        <v>9.3131096237750413E-2</v>
      </c>
      <c r="L382" s="57">
        <f t="shared" si="41"/>
        <v>-9.3131096237750413E-2</v>
      </c>
      <c r="M382" s="57">
        <f t="shared" si="42"/>
        <v>2.6274756150489984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178</v>
      </c>
      <c r="C383" s="51" t="s">
        <v>179</v>
      </c>
      <c r="D383" s="56">
        <v>3929500</v>
      </c>
      <c r="E383" s="56">
        <v>3929500</v>
      </c>
      <c r="F383" s="56">
        <v>1065267.97</v>
      </c>
      <c r="G383" s="56">
        <v>1149788.72</v>
      </c>
      <c r="H383" s="56">
        <v>2583434.34</v>
      </c>
      <c r="I383" s="56">
        <f t="shared" si="38"/>
        <v>3733223.0599999996</v>
      </c>
      <c r="J383" s="56">
        <f t="shared" si="39"/>
        <v>196276.94000000041</v>
      </c>
      <c r="K383" s="57">
        <f t="shared" si="40"/>
        <v>4.9949596640794097E-2</v>
      </c>
      <c r="L383" s="57">
        <f t="shared" si="41"/>
        <v>-0.72890495737371175</v>
      </c>
      <c r="M383" s="57">
        <f t="shared" si="42"/>
        <v>0.17041732535946047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180</v>
      </c>
      <c r="C384" s="51" t="s">
        <v>181</v>
      </c>
      <c r="D384" s="56">
        <v>40500</v>
      </c>
      <c r="E384" s="56">
        <v>41000</v>
      </c>
      <c r="F384" s="56">
        <v>685.56</v>
      </c>
      <c r="G384" s="56">
        <v>3835.54</v>
      </c>
      <c r="H384" s="56">
        <v>5430.54</v>
      </c>
      <c r="I384" s="56">
        <f t="shared" si="23"/>
        <v>9266.08</v>
      </c>
      <c r="J384" s="56">
        <f t="shared" si="24"/>
        <v>31733.919999999998</v>
      </c>
      <c r="K384" s="57">
        <f t="shared" si="25"/>
        <v>0.77399804878048772</v>
      </c>
      <c r="L384" s="57">
        <f t="shared" si="26"/>
        <v>-0.98327902439024395</v>
      </c>
      <c r="M384" s="57">
        <f t="shared" si="27"/>
        <v>-0.62580097560975612</v>
      </c>
      <c r="R384" s="53"/>
      <c r="S384" s="53"/>
      <c r="T384" s="53"/>
      <c r="U384" s="53"/>
      <c r="V384" s="53"/>
    </row>
    <row r="385" spans="1:22" s="51" customFormat="1" x14ac:dyDescent="0.2">
      <c r="B385" s="66" t="s">
        <v>353</v>
      </c>
      <c r="C385" s="51" t="s">
        <v>354</v>
      </c>
      <c r="D385" s="56">
        <v>22500000</v>
      </c>
      <c r="E385" s="56">
        <v>22500000</v>
      </c>
      <c r="F385" s="56">
        <v>2235190.44</v>
      </c>
      <c r="G385" s="56">
        <v>5334448.91</v>
      </c>
      <c r="H385" s="56">
        <v>13858839.939999999</v>
      </c>
      <c r="I385" s="56">
        <f t="shared" si="23"/>
        <v>19193288.850000001</v>
      </c>
      <c r="J385" s="56">
        <f t="shared" si="24"/>
        <v>3306711.1499999985</v>
      </c>
      <c r="K385" s="57">
        <f t="shared" si="25"/>
        <v>0.14696493999999993</v>
      </c>
      <c r="L385" s="57">
        <f t="shared" si="26"/>
        <v>-0.90065820266666663</v>
      </c>
      <c r="M385" s="57">
        <f t="shared" si="27"/>
        <v>-5.1653527111111083E-2</v>
      </c>
      <c r="R385" s="53"/>
      <c r="S385" s="53"/>
      <c r="T385" s="53"/>
      <c r="U385" s="53"/>
      <c r="V385" s="53"/>
    </row>
    <row r="386" spans="1:22" s="51" customFormat="1" x14ac:dyDescent="0.2">
      <c r="B386" s="66" t="s">
        <v>355</v>
      </c>
      <c r="C386" s="51" t="s">
        <v>356</v>
      </c>
      <c r="D386" s="56">
        <v>2500000</v>
      </c>
      <c r="E386" s="56">
        <v>2500000</v>
      </c>
      <c r="F386" s="56">
        <v>229659.43</v>
      </c>
      <c r="G386" s="56">
        <v>585384.44999999995</v>
      </c>
      <c r="H386" s="56">
        <v>1614615.55</v>
      </c>
      <c r="I386" s="56">
        <f t="shared" si="23"/>
        <v>2200000</v>
      </c>
      <c r="J386" s="56">
        <f t="shared" si="24"/>
        <v>300000</v>
      </c>
      <c r="K386" s="57">
        <f t="shared" si="25"/>
        <v>0.12</v>
      </c>
      <c r="L386" s="57">
        <f t="shared" si="26"/>
        <v>-0.90813622799999993</v>
      </c>
      <c r="M386" s="57">
        <f t="shared" si="27"/>
        <v>-6.3384880000000074E-2</v>
      </c>
      <c r="R386" s="53"/>
      <c r="S386" s="53"/>
      <c r="T386" s="53"/>
      <c r="U386" s="53"/>
      <c r="V386" s="53"/>
    </row>
    <row r="387" spans="1:22" s="51" customFormat="1" x14ac:dyDescent="0.2">
      <c r="B387" s="66" t="s">
        <v>357</v>
      </c>
      <c r="C387" s="51" t="s">
        <v>358</v>
      </c>
      <c r="D387" s="56">
        <v>0</v>
      </c>
      <c r="E387" s="56">
        <v>0</v>
      </c>
      <c r="F387" s="56">
        <v>0</v>
      </c>
      <c r="G387" s="56">
        <v>0</v>
      </c>
      <c r="H387" s="56">
        <v>0</v>
      </c>
      <c r="I387" s="56">
        <f t="shared" si="23"/>
        <v>0</v>
      </c>
      <c r="J387" s="56">
        <f t="shared" si="24"/>
        <v>0</v>
      </c>
      <c r="K387" s="57" t="str">
        <f t="shared" si="25"/>
        <v>NA</v>
      </c>
      <c r="L387" s="57" t="str">
        <f t="shared" si="26"/>
        <v>NA</v>
      </c>
      <c r="M387" s="57" t="str">
        <f t="shared" si="27"/>
        <v>NA</v>
      </c>
      <c r="R387" s="53"/>
      <c r="S387" s="53"/>
      <c r="T387" s="53"/>
      <c r="U387" s="53"/>
      <c r="V387" s="53"/>
    </row>
    <row r="388" spans="1:22" s="51" customFormat="1" x14ac:dyDescent="0.2">
      <c r="B388" s="66" t="s">
        <v>186</v>
      </c>
      <c r="C388" s="51" t="s">
        <v>187</v>
      </c>
      <c r="D388" s="56">
        <v>9000</v>
      </c>
      <c r="E388" s="56">
        <v>9000</v>
      </c>
      <c r="F388" s="56">
        <v>0</v>
      </c>
      <c r="G388" s="56">
        <v>0</v>
      </c>
      <c r="H388" s="56">
        <v>0</v>
      </c>
      <c r="I388" s="56">
        <f t="shared" si="23"/>
        <v>0</v>
      </c>
      <c r="J388" s="56">
        <f t="shared" si="24"/>
        <v>9000</v>
      </c>
      <c r="K388" s="57">
        <f t="shared" si="25"/>
        <v>1</v>
      </c>
      <c r="L388" s="57">
        <f t="shared" si="26"/>
        <v>-1</v>
      </c>
      <c r="M388" s="57">
        <f t="shared" si="27"/>
        <v>-1</v>
      </c>
      <c r="R388" s="53"/>
      <c r="S388" s="53"/>
      <c r="T388" s="53"/>
      <c r="U388" s="53"/>
      <c r="V388" s="53"/>
    </row>
    <row r="389" spans="1:22" s="51" customFormat="1" x14ac:dyDescent="0.2">
      <c r="B389" s="66" t="s">
        <v>188</v>
      </c>
      <c r="C389" s="51" t="s">
        <v>189</v>
      </c>
      <c r="D389" s="56">
        <v>2225000</v>
      </c>
      <c r="E389" s="56">
        <v>2475000</v>
      </c>
      <c r="F389" s="56">
        <v>16002.12</v>
      </c>
      <c r="G389" s="56">
        <v>128765.23</v>
      </c>
      <c r="H389" s="56">
        <v>421201.62</v>
      </c>
      <c r="I389" s="56">
        <f t="shared" si="23"/>
        <v>549966.85</v>
      </c>
      <c r="J389" s="56">
        <f t="shared" si="24"/>
        <v>1925033.15</v>
      </c>
      <c r="K389" s="57">
        <f t="shared" si="25"/>
        <v>0.77779117171717171</v>
      </c>
      <c r="L389" s="57">
        <f t="shared" si="26"/>
        <v>-0.99353449696969698</v>
      </c>
      <c r="M389" s="57">
        <f t="shared" si="27"/>
        <v>-0.79189457777777783</v>
      </c>
      <c r="R389" s="53"/>
      <c r="S389" s="53"/>
      <c r="T389" s="53"/>
      <c r="U389" s="53"/>
      <c r="V389" s="53"/>
    </row>
    <row r="390" spans="1:22" s="51" customFormat="1" x14ac:dyDescent="0.2">
      <c r="B390" s="66" t="s">
        <v>190</v>
      </c>
      <c r="C390" s="51" t="s">
        <v>191</v>
      </c>
      <c r="D390" s="56">
        <v>0</v>
      </c>
      <c r="E390" s="56">
        <v>0</v>
      </c>
      <c r="F390" s="56">
        <v>0</v>
      </c>
      <c r="G390" s="56">
        <v>258879.93</v>
      </c>
      <c r="H390" s="56">
        <v>135785.54999999999</v>
      </c>
      <c r="I390" s="56">
        <f t="shared" si="23"/>
        <v>394665.48</v>
      </c>
      <c r="J390" s="56">
        <f t="shared" si="24"/>
        <v>-394665.48</v>
      </c>
      <c r="K390" s="57" t="str">
        <f t="shared" si="25"/>
        <v>NA</v>
      </c>
      <c r="L390" s="57" t="str">
        <f t="shared" si="26"/>
        <v>NA</v>
      </c>
      <c r="M390" s="57" t="str">
        <f t="shared" si="27"/>
        <v>NA</v>
      </c>
      <c r="R390" s="53"/>
      <c r="S390" s="53"/>
      <c r="T390" s="53"/>
      <c r="U390" s="53"/>
      <c r="V390" s="53"/>
    </row>
    <row r="391" spans="1:22" s="51" customFormat="1" x14ac:dyDescent="0.2">
      <c r="B391" s="66" t="s">
        <v>192</v>
      </c>
      <c r="C391" s="51" t="s">
        <v>193</v>
      </c>
      <c r="D391" s="56">
        <v>6628000</v>
      </c>
      <c r="E391" s="56">
        <v>6628000</v>
      </c>
      <c r="F391" s="56">
        <v>593930.66</v>
      </c>
      <c r="G391" s="56">
        <v>735744.66</v>
      </c>
      <c r="H391" s="56">
        <v>850559.03</v>
      </c>
      <c r="I391" s="56">
        <f t="shared" si="23"/>
        <v>1586303.69</v>
      </c>
      <c r="J391" s="56">
        <f t="shared" si="24"/>
        <v>5041696.3100000005</v>
      </c>
      <c r="K391" s="57">
        <f t="shared" si="25"/>
        <v>0.76066631110440563</v>
      </c>
      <c r="L391" s="57">
        <f t="shared" si="26"/>
        <v>-0.91039066686783343</v>
      </c>
      <c r="M391" s="57">
        <f t="shared" si="27"/>
        <v>-0.55597787567893786</v>
      </c>
      <c r="R391" s="53"/>
      <c r="S391" s="53"/>
      <c r="T391" s="53"/>
      <c r="U391" s="53"/>
      <c r="V391" s="53"/>
    </row>
    <row r="392" spans="1:22" s="51" customFormat="1" x14ac:dyDescent="0.2">
      <c r="B392" s="66" t="s">
        <v>361</v>
      </c>
      <c r="C392" s="51" t="s">
        <v>362</v>
      </c>
      <c r="D392" s="56">
        <v>450000</v>
      </c>
      <c r="E392" s="56">
        <v>450000</v>
      </c>
      <c r="F392" s="56">
        <v>0</v>
      </c>
      <c r="G392" s="56">
        <v>0</v>
      </c>
      <c r="H392" s="56">
        <v>0</v>
      </c>
      <c r="I392" s="56">
        <f t="shared" si="23"/>
        <v>0</v>
      </c>
      <c r="J392" s="56">
        <f t="shared" si="24"/>
        <v>450000</v>
      </c>
      <c r="K392" s="57">
        <f t="shared" si="25"/>
        <v>1</v>
      </c>
      <c r="L392" s="57">
        <f t="shared" si="26"/>
        <v>-1</v>
      </c>
      <c r="M392" s="57">
        <f t="shared" si="27"/>
        <v>-1</v>
      </c>
      <c r="R392" s="53"/>
      <c r="S392" s="53"/>
      <c r="T392" s="53"/>
      <c r="U392" s="53"/>
      <c r="V392" s="53"/>
    </row>
    <row r="393" spans="1:22" s="51" customFormat="1" x14ac:dyDescent="0.2">
      <c r="B393" s="66" t="s">
        <v>363</v>
      </c>
      <c r="C393" s="51" t="s">
        <v>364</v>
      </c>
      <c r="D393" s="56">
        <v>450000</v>
      </c>
      <c r="E393" s="56">
        <v>450000</v>
      </c>
      <c r="F393" s="56">
        <v>0</v>
      </c>
      <c r="G393" s="56">
        <v>0</v>
      </c>
      <c r="H393" s="56">
        <v>40241.449999999997</v>
      </c>
      <c r="I393" s="56">
        <f t="shared" si="23"/>
        <v>40241.449999999997</v>
      </c>
      <c r="J393" s="56">
        <f t="shared" si="24"/>
        <v>409758.55</v>
      </c>
      <c r="K393" s="57">
        <f t="shared" si="25"/>
        <v>0.91057455555555555</v>
      </c>
      <c r="L393" s="57">
        <f t="shared" si="26"/>
        <v>-1</v>
      </c>
      <c r="M393" s="57">
        <f t="shared" si="27"/>
        <v>-1</v>
      </c>
      <c r="R393" s="53"/>
      <c r="S393" s="53"/>
      <c r="T393" s="53"/>
      <c r="U393" s="53"/>
      <c r="V393" s="53"/>
    </row>
    <row r="394" spans="1:22" s="51" customFormat="1" x14ac:dyDescent="0.2">
      <c r="B394" s="66" t="s">
        <v>194</v>
      </c>
      <c r="C394" s="51" t="s">
        <v>195</v>
      </c>
      <c r="D394" s="56">
        <v>2880000</v>
      </c>
      <c r="E394" s="56">
        <v>2317850</v>
      </c>
      <c r="F394" s="56">
        <v>0</v>
      </c>
      <c r="G394" s="56">
        <v>32050.959999999999</v>
      </c>
      <c r="H394" s="56">
        <v>880750</v>
      </c>
      <c r="I394" s="56">
        <f t="shared" si="23"/>
        <v>912800.96</v>
      </c>
      <c r="J394" s="56">
        <f t="shared" si="24"/>
        <v>1405049.04</v>
      </c>
      <c r="K394" s="57">
        <f t="shared" si="25"/>
        <v>0.60618635373298535</v>
      </c>
      <c r="L394" s="57">
        <f t="shared" si="26"/>
        <v>-1</v>
      </c>
      <c r="M394" s="57">
        <f t="shared" si="27"/>
        <v>-0.94468846560390018</v>
      </c>
      <c r="R394" s="53"/>
      <c r="S394" s="53"/>
      <c r="T394" s="53"/>
      <c r="U394" s="53"/>
      <c r="V394" s="53"/>
    </row>
    <row r="395" spans="1:22" s="51" customFormat="1" x14ac:dyDescent="0.2">
      <c r="B395" s="66" t="s">
        <v>196</v>
      </c>
      <c r="C395" s="51" t="s">
        <v>197</v>
      </c>
      <c r="D395" s="56">
        <v>148500</v>
      </c>
      <c r="E395" s="56">
        <v>148500</v>
      </c>
      <c r="F395" s="56">
        <v>0</v>
      </c>
      <c r="G395" s="56">
        <v>6716.04</v>
      </c>
      <c r="H395" s="56">
        <v>0</v>
      </c>
      <c r="I395" s="56">
        <f t="shared" si="23"/>
        <v>6716.04</v>
      </c>
      <c r="J395" s="56">
        <f t="shared" si="24"/>
        <v>141783.96</v>
      </c>
      <c r="K395" s="57">
        <f t="shared" si="25"/>
        <v>0.95477414141414141</v>
      </c>
      <c r="L395" s="57">
        <f t="shared" si="26"/>
        <v>-1</v>
      </c>
      <c r="M395" s="57">
        <f t="shared" si="27"/>
        <v>-0.81909656565656563</v>
      </c>
      <c r="R395" s="53"/>
      <c r="S395" s="53"/>
      <c r="T395" s="53"/>
      <c r="U395" s="53"/>
      <c r="V395" s="53"/>
    </row>
    <row r="396" spans="1:22" s="51" customFormat="1" x14ac:dyDescent="0.2">
      <c r="B396" s="66" t="s">
        <v>198</v>
      </c>
      <c r="C396" s="51" t="s">
        <v>199</v>
      </c>
      <c r="D396" s="56">
        <v>900000</v>
      </c>
      <c r="E396" s="56">
        <v>900000</v>
      </c>
      <c r="F396" s="56">
        <v>0</v>
      </c>
      <c r="G396" s="56">
        <v>0</v>
      </c>
      <c r="H396" s="56">
        <v>0</v>
      </c>
      <c r="I396" s="56">
        <f t="shared" si="23"/>
        <v>0</v>
      </c>
      <c r="J396" s="56">
        <f t="shared" si="24"/>
        <v>900000</v>
      </c>
      <c r="K396" s="57">
        <f t="shared" si="25"/>
        <v>1</v>
      </c>
      <c r="L396" s="57">
        <f t="shared" si="26"/>
        <v>-1</v>
      </c>
      <c r="M396" s="57">
        <f t="shared" si="27"/>
        <v>-1</v>
      </c>
      <c r="R396" s="53"/>
      <c r="S396" s="53"/>
      <c r="T396" s="53"/>
      <c r="U396" s="53"/>
      <c r="V396" s="53"/>
    </row>
    <row r="397" spans="1:22" s="51" customFormat="1" x14ac:dyDescent="0.2">
      <c r="A397" s="63" t="s">
        <v>365</v>
      </c>
      <c r="B397" s="68"/>
      <c r="C397" s="63"/>
      <c r="D397" s="64">
        <v>221490060.35000002</v>
      </c>
      <c r="E397" s="64">
        <v>222314614.85000002</v>
      </c>
      <c r="F397" s="64">
        <v>16514002.629999999</v>
      </c>
      <c r="G397" s="64">
        <v>40579510.829999998</v>
      </c>
      <c r="H397" s="64">
        <v>34240847.829999998</v>
      </c>
      <c r="I397" s="64">
        <f t="shared" si="23"/>
        <v>74820358.659999996</v>
      </c>
      <c r="J397" s="64">
        <f t="shared" si="24"/>
        <v>147494256.19000003</v>
      </c>
      <c r="K397" s="65">
        <f t="shared" si="25"/>
        <v>0.66344831305632901</v>
      </c>
      <c r="L397" s="65">
        <f t="shared" si="26"/>
        <v>-0.92571787220942581</v>
      </c>
      <c r="M397" s="65">
        <f t="shared" si="27"/>
        <v>-0.26987236790744001</v>
      </c>
      <c r="R397" s="53"/>
      <c r="S397" s="53"/>
      <c r="T397" s="53"/>
      <c r="U397" s="53"/>
      <c r="V397" s="53"/>
    </row>
    <row r="398" spans="1:22" s="51" customFormat="1" x14ac:dyDescent="0.2">
      <c r="A398" s="51" t="s">
        <v>366</v>
      </c>
      <c r="B398" s="66" t="s">
        <v>91</v>
      </c>
      <c r="C398" s="51" t="s">
        <v>92</v>
      </c>
      <c r="D398" s="56">
        <v>0</v>
      </c>
      <c r="E398" s="56">
        <v>0</v>
      </c>
      <c r="F398" s="56">
        <v>0</v>
      </c>
      <c r="G398" s="56">
        <v>0</v>
      </c>
      <c r="H398" s="56">
        <v>0</v>
      </c>
      <c r="I398" s="56">
        <f t="shared" si="23"/>
        <v>0</v>
      </c>
      <c r="J398" s="56">
        <f t="shared" si="24"/>
        <v>0</v>
      </c>
      <c r="K398" s="57" t="str">
        <f t="shared" si="25"/>
        <v>NA</v>
      </c>
      <c r="L398" s="57" t="str">
        <f t="shared" si="26"/>
        <v>NA</v>
      </c>
      <c r="M398" s="57" t="str">
        <f t="shared" si="27"/>
        <v>NA</v>
      </c>
      <c r="R398" s="53"/>
      <c r="S398" s="53"/>
      <c r="T398" s="53"/>
      <c r="U398" s="53"/>
      <c r="V398" s="53"/>
    </row>
    <row r="399" spans="1:22" s="51" customFormat="1" x14ac:dyDescent="0.2">
      <c r="B399" s="66" t="s">
        <v>98</v>
      </c>
      <c r="C399" s="51" t="s">
        <v>99</v>
      </c>
      <c r="D399" s="56">
        <v>0</v>
      </c>
      <c r="E399" s="56">
        <v>0</v>
      </c>
      <c r="F399" s="56">
        <v>0</v>
      </c>
      <c r="G399" s="56">
        <v>0</v>
      </c>
      <c r="H399" s="56">
        <v>0</v>
      </c>
      <c r="I399" s="56">
        <f t="shared" si="23"/>
        <v>0</v>
      </c>
      <c r="J399" s="56">
        <f t="shared" si="24"/>
        <v>0</v>
      </c>
      <c r="K399" s="57" t="str">
        <f t="shared" si="25"/>
        <v>NA</v>
      </c>
      <c r="L399" s="57" t="str">
        <f t="shared" si="26"/>
        <v>NA</v>
      </c>
      <c r="M399" s="57" t="str">
        <f t="shared" si="27"/>
        <v>NA</v>
      </c>
      <c r="R399" s="53"/>
      <c r="S399" s="53"/>
      <c r="T399" s="53"/>
      <c r="U399" s="53"/>
      <c r="V399" s="53"/>
    </row>
    <row r="400" spans="1:22" s="51" customFormat="1" x14ac:dyDescent="0.2">
      <c r="B400" s="66" t="s">
        <v>108</v>
      </c>
      <c r="C400" s="51" t="s">
        <v>109</v>
      </c>
      <c r="D400" s="56">
        <v>100464.32000000001</v>
      </c>
      <c r="E400" s="56">
        <v>100464.32000000001</v>
      </c>
      <c r="F400" s="56">
        <v>0</v>
      </c>
      <c r="G400" s="56">
        <v>0</v>
      </c>
      <c r="H400" s="56">
        <v>0</v>
      </c>
      <c r="I400" s="56">
        <f t="shared" si="23"/>
        <v>0</v>
      </c>
      <c r="J400" s="56">
        <f t="shared" si="24"/>
        <v>100464.32000000001</v>
      </c>
      <c r="K400" s="57">
        <f t="shared" si="25"/>
        <v>1</v>
      </c>
      <c r="L400" s="57">
        <f t="shared" si="26"/>
        <v>-1</v>
      </c>
      <c r="M400" s="57">
        <f t="shared" si="27"/>
        <v>-1</v>
      </c>
      <c r="R400" s="53"/>
      <c r="S400" s="53"/>
      <c r="T400" s="53"/>
      <c r="U400" s="53"/>
      <c r="V400" s="53"/>
    </row>
    <row r="401" spans="2:22" s="51" customFormat="1" x14ac:dyDescent="0.2">
      <c r="B401" s="66" t="s">
        <v>367</v>
      </c>
      <c r="C401" s="51" t="s">
        <v>368</v>
      </c>
      <c r="D401" s="56">
        <v>22863212.399999999</v>
      </c>
      <c r="E401" s="56">
        <v>22864712.399999999</v>
      </c>
      <c r="F401" s="56">
        <v>2002119.7799999998</v>
      </c>
      <c r="G401" s="56">
        <v>2224725.36</v>
      </c>
      <c r="H401" s="56">
        <v>0</v>
      </c>
      <c r="I401" s="56">
        <f t="shared" si="23"/>
        <v>2224725.36</v>
      </c>
      <c r="J401" s="56">
        <f t="shared" si="24"/>
        <v>20639987.039999999</v>
      </c>
      <c r="K401" s="57">
        <f t="shared" si="25"/>
        <v>0.90270048793616142</v>
      </c>
      <c r="L401" s="57">
        <f t="shared" si="26"/>
        <v>-0.91243625789056493</v>
      </c>
      <c r="M401" s="57">
        <f t="shared" si="27"/>
        <v>-0.61080195174464558</v>
      </c>
      <c r="R401" s="53"/>
      <c r="S401" s="53"/>
      <c r="T401" s="53"/>
      <c r="U401" s="53"/>
      <c r="V401" s="53"/>
    </row>
    <row r="402" spans="2:22" s="51" customFormat="1" x14ac:dyDescent="0.2">
      <c r="B402" s="66" t="s">
        <v>293</v>
      </c>
      <c r="C402" s="51" t="s">
        <v>294</v>
      </c>
      <c r="D402" s="56">
        <v>6352581.2000000002</v>
      </c>
      <c r="E402" s="56">
        <v>6352581.2000000002</v>
      </c>
      <c r="F402" s="56">
        <v>1832512.0999999999</v>
      </c>
      <c r="G402" s="56">
        <v>3744515.8099999996</v>
      </c>
      <c r="H402" s="56">
        <v>0</v>
      </c>
      <c r="I402" s="56">
        <f t="shared" si="23"/>
        <v>3744515.8099999996</v>
      </c>
      <c r="J402" s="56">
        <f t="shared" si="24"/>
        <v>2608065.3900000006</v>
      </c>
      <c r="K402" s="57">
        <f t="shared" si="25"/>
        <v>0.41055207448587994</v>
      </c>
      <c r="L402" s="57">
        <f t="shared" si="26"/>
        <v>-0.71153267588299385</v>
      </c>
      <c r="M402" s="57">
        <f t="shared" si="27"/>
        <v>1.35779170205648</v>
      </c>
      <c r="R402" s="53"/>
      <c r="S402" s="53"/>
      <c r="T402" s="53"/>
      <c r="U402" s="53"/>
      <c r="V402" s="53"/>
    </row>
    <row r="403" spans="2:22" s="51" customFormat="1" x14ac:dyDescent="0.2">
      <c r="B403" s="66" t="s">
        <v>120</v>
      </c>
      <c r="C403" s="51" t="s">
        <v>121</v>
      </c>
      <c r="D403" s="56">
        <v>1724067.78</v>
      </c>
      <c r="E403" s="56">
        <v>1897773.3</v>
      </c>
      <c r="F403" s="56">
        <v>152970.12</v>
      </c>
      <c r="G403" s="56">
        <v>762984.5</v>
      </c>
      <c r="H403" s="56">
        <v>0</v>
      </c>
      <c r="I403" s="56">
        <f t="shared" si="23"/>
        <v>762984.5</v>
      </c>
      <c r="J403" s="56">
        <f t="shared" si="24"/>
        <v>1134788.8</v>
      </c>
      <c r="K403" s="57">
        <f t="shared" si="25"/>
        <v>0.59795803850754992</v>
      </c>
      <c r="L403" s="57">
        <f t="shared" si="26"/>
        <v>-0.91939494564498303</v>
      </c>
      <c r="M403" s="57">
        <f t="shared" si="27"/>
        <v>0.60816784596980067</v>
      </c>
      <c r="R403" s="53"/>
      <c r="S403" s="53"/>
      <c r="T403" s="53"/>
      <c r="U403" s="53"/>
      <c r="V403" s="53"/>
    </row>
    <row r="404" spans="2:22" s="51" customFormat="1" x14ac:dyDescent="0.2">
      <c r="B404" s="66" t="s">
        <v>122</v>
      </c>
      <c r="C404" s="51" t="s">
        <v>123</v>
      </c>
      <c r="D404" s="56">
        <v>186456.07</v>
      </c>
      <c r="E404" s="56">
        <v>186456.07</v>
      </c>
      <c r="F404" s="56">
        <v>11669.8</v>
      </c>
      <c r="G404" s="56">
        <v>34910.660000000003</v>
      </c>
      <c r="H404" s="56">
        <v>0</v>
      </c>
      <c r="I404" s="56">
        <f t="shared" si="23"/>
        <v>34910.660000000003</v>
      </c>
      <c r="J404" s="56">
        <f t="shared" si="24"/>
        <v>151545.41</v>
      </c>
      <c r="K404" s="57">
        <f t="shared" si="25"/>
        <v>0.81276737196059101</v>
      </c>
      <c r="L404" s="57">
        <f t="shared" si="26"/>
        <v>-0.93741260340840615</v>
      </c>
      <c r="M404" s="57">
        <f t="shared" si="27"/>
        <v>-0.2510694878423641</v>
      </c>
      <c r="R404" s="53"/>
      <c r="S404" s="53"/>
      <c r="T404" s="53"/>
      <c r="U404" s="53"/>
      <c r="V404" s="53"/>
    </row>
    <row r="405" spans="2:22" s="51" customFormat="1" x14ac:dyDescent="0.2">
      <c r="B405" s="66" t="s">
        <v>124</v>
      </c>
      <c r="C405" s="51" t="s">
        <v>125</v>
      </c>
      <c r="D405" s="56">
        <v>1015507.37</v>
      </c>
      <c r="E405" s="56">
        <v>1015507.37</v>
      </c>
      <c r="F405" s="56">
        <v>8700</v>
      </c>
      <c r="G405" s="56">
        <v>8700</v>
      </c>
      <c r="H405" s="56">
        <v>0</v>
      </c>
      <c r="I405" s="56">
        <f t="shared" si="23"/>
        <v>8700</v>
      </c>
      <c r="J405" s="56">
        <f t="shared" si="24"/>
        <v>1006807.37</v>
      </c>
      <c r="K405" s="57">
        <f t="shared" si="25"/>
        <v>0.99143285390434932</v>
      </c>
      <c r="L405" s="57">
        <f t="shared" si="26"/>
        <v>-0.99143285390434932</v>
      </c>
      <c r="M405" s="57">
        <f t="shared" si="27"/>
        <v>-0.96573141561739728</v>
      </c>
      <c r="R405" s="53"/>
      <c r="S405" s="53"/>
      <c r="T405" s="53"/>
      <c r="U405" s="53"/>
      <c r="V405" s="53"/>
    </row>
    <row r="406" spans="2:22" s="51" customFormat="1" x14ac:dyDescent="0.2">
      <c r="B406" s="66" t="s">
        <v>126</v>
      </c>
      <c r="C406" s="51" t="s">
        <v>127</v>
      </c>
      <c r="D406" s="56">
        <v>0</v>
      </c>
      <c r="E406" s="56">
        <v>2820</v>
      </c>
      <c r="F406" s="56">
        <v>0</v>
      </c>
      <c r="G406" s="56">
        <v>0</v>
      </c>
      <c r="H406" s="56">
        <v>2750</v>
      </c>
      <c r="I406" s="56">
        <f t="shared" si="23"/>
        <v>2750</v>
      </c>
      <c r="J406" s="56">
        <f t="shared" si="24"/>
        <v>70</v>
      </c>
      <c r="K406" s="57">
        <f t="shared" si="25"/>
        <v>2.4822695035460994E-2</v>
      </c>
      <c r="L406" s="57">
        <f t="shared" si="26"/>
        <v>-1</v>
      </c>
      <c r="M406" s="57">
        <f t="shared" si="27"/>
        <v>-1</v>
      </c>
      <c r="R406" s="53"/>
      <c r="S406" s="53"/>
      <c r="T406" s="53"/>
      <c r="U406" s="53"/>
      <c r="V406" s="53"/>
    </row>
    <row r="407" spans="2:22" s="51" customFormat="1" x14ac:dyDescent="0.2">
      <c r="B407" s="66" t="s">
        <v>130</v>
      </c>
      <c r="C407" s="51" t="s">
        <v>131</v>
      </c>
      <c r="D407" s="56">
        <v>13986000</v>
      </c>
      <c r="E407" s="56">
        <v>13986000</v>
      </c>
      <c r="F407" s="56">
        <v>468753.6</v>
      </c>
      <c r="G407" s="56">
        <v>660913.6</v>
      </c>
      <c r="H407" s="56">
        <v>0</v>
      </c>
      <c r="I407" s="56">
        <f t="shared" ref="I407:I500" si="43">SUM(G407:H407)</f>
        <v>660913.6</v>
      </c>
      <c r="J407" s="56">
        <f t="shared" ref="J407:J500" si="44">E407-I407</f>
        <v>13325086.4</v>
      </c>
      <c r="K407" s="57">
        <f t="shared" ref="K407:K500" si="45">IF(E407=0,"NA",J407/E407)</f>
        <v>0.95274463034463042</v>
      </c>
      <c r="L407" s="57">
        <f t="shared" ref="L407:L500" si="46">IF(E407=0,"NA",(  ( F407 - (E407/$L$6)) / (E407/$L$6)))</f>
        <v>-0.96648408408408415</v>
      </c>
      <c r="M407" s="57">
        <f t="shared" ref="M407:M500" si="47">IF(E407=0,"NA",(  ( G407 - ($M$6*(E407/12))) / ($M$6*(E407/12))))</f>
        <v>-0.81097852137852133</v>
      </c>
      <c r="R407" s="53"/>
      <c r="S407" s="53"/>
      <c r="T407" s="53"/>
      <c r="U407" s="53"/>
      <c r="V407" s="53"/>
    </row>
    <row r="408" spans="2:22" s="51" customFormat="1" x14ac:dyDescent="0.2">
      <c r="B408" s="66" t="s">
        <v>563</v>
      </c>
      <c r="C408" s="51" t="s">
        <v>564</v>
      </c>
      <c r="D408" s="56">
        <v>0</v>
      </c>
      <c r="E408" s="56">
        <v>0</v>
      </c>
      <c r="F408" s="56">
        <v>0</v>
      </c>
      <c r="G408" s="56">
        <v>0</v>
      </c>
      <c r="H408" s="56">
        <v>0</v>
      </c>
      <c r="I408" s="56">
        <f t="shared" si="43"/>
        <v>0</v>
      </c>
      <c r="J408" s="56">
        <f t="shared" si="44"/>
        <v>0</v>
      </c>
      <c r="K408" s="57" t="str">
        <f t="shared" si="45"/>
        <v>NA</v>
      </c>
      <c r="L408" s="57" t="str">
        <f t="shared" si="46"/>
        <v>NA</v>
      </c>
      <c r="M408" s="57" t="str">
        <f t="shared" si="47"/>
        <v>NA</v>
      </c>
      <c r="R408" s="53"/>
      <c r="S408" s="53"/>
      <c r="T408" s="53"/>
      <c r="U408" s="53"/>
      <c r="V408" s="53"/>
    </row>
    <row r="409" spans="2:22" s="51" customFormat="1" x14ac:dyDescent="0.2">
      <c r="B409" s="66" t="s">
        <v>132</v>
      </c>
      <c r="C409" s="51" t="s">
        <v>133</v>
      </c>
      <c r="D409" s="56">
        <v>6295608.3799999999</v>
      </c>
      <c r="E409" s="56">
        <v>6295608.3799999999</v>
      </c>
      <c r="F409" s="56">
        <v>130878.99999999999</v>
      </c>
      <c r="G409" s="56">
        <v>374897.00999999995</v>
      </c>
      <c r="H409" s="56">
        <v>0</v>
      </c>
      <c r="I409" s="56">
        <f t="shared" si="43"/>
        <v>374897.00999999995</v>
      </c>
      <c r="J409" s="56">
        <f t="shared" si="44"/>
        <v>5920711.3700000001</v>
      </c>
      <c r="K409" s="57">
        <f t="shared" si="45"/>
        <v>0.94045102754628462</v>
      </c>
      <c r="L409" s="57">
        <f t="shared" si="46"/>
        <v>-0.97921106395121738</v>
      </c>
      <c r="M409" s="57">
        <f t="shared" si="47"/>
        <v>-0.76180411018513827</v>
      </c>
      <c r="R409" s="53"/>
      <c r="S409" s="53"/>
      <c r="T409" s="53"/>
      <c r="U409" s="53"/>
      <c r="V409" s="53"/>
    </row>
    <row r="410" spans="2:22" s="51" customFormat="1" x14ac:dyDescent="0.2">
      <c r="B410" s="66" t="s">
        <v>134</v>
      </c>
      <c r="C410" s="51" t="s">
        <v>135</v>
      </c>
      <c r="D410" s="56">
        <v>210000</v>
      </c>
      <c r="E410" s="56">
        <v>210000</v>
      </c>
      <c r="F410" s="56">
        <v>0</v>
      </c>
      <c r="G410" s="56">
        <v>0</v>
      </c>
      <c r="H410" s="56">
        <v>0</v>
      </c>
      <c r="I410" s="56">
        <f t="shared" si="43"/>
        <v>0</v>
      </c>
      <c r="J410" s="56">
        <f t="shared" si="44"/>
        <v>210000</v>
      </c>
      <c r="K410" s="57">
        <f t="shared" si="45"/>
        <v>1</v>
      </c>
      <c r="L410" s="57">
        <f t="shared" si="46"/>
        <v>-1</v>
      </c>
      <c r="M410" s="57">
        <f t="shared" si="47"/>
        <v>-1</v>
      </c>
      <c r="R410" s="53"/>
      <c r="S410" s="53"/>
      <c r="T410" s="53"/>
      <c r="U410" s="53"/>
      <c r="V410" s="53"/>
    </row>
    <row r="411" spans="2:22" s="51" customFormat="1" x14ac:dyDescent="0.2">
      <c r="B411" s="66" t="s">
        <v>250</v>
      </c>
      <c r="C411" s="51" t="s">
        <v>251</v>
      </c>
      <c r="D411" s="56">
        <v>700000</v>
      </c>
      <c r="E411" s="56">
        <v>700000</v>
      </c>
      <c r="F411" s="56">
        <v>0</v>
      </c>
      <c r="G411" s="56">
        <v>0</v>
      </c>
      <c r="H411" s="56">
        <v>0</v>
      </c>
      <c r="I411" s="56">
        <f t="shared" si="43"/>
        <v>0</v>
      </c>
      <c r="J411" s="56">
        <f t="shared" si="44"/>
        <v>700000</v>
      </c>
      <c r="K411" s="57">
        <f t="shared" si="45"/>
        <v>1</v>
      </c>
      <c r="L411" s="57">
        <f t="shared" si="46"/>
        <v>-1</v>
      </c>
      <c r="M411" s="57">
        <f t="shared" si="47"/>
        <v>-1</v>
      </c>
      <c r="R411" s="53"/>
      <c r="S411" s="53"/>
      <c r="T411" s="53"/>
      <c r="U411" s="53"/>
      <c r="V411" s="53"/>
    </row>
    <row r="412" spans="2:22" s="51" customFormat="1" x14ac:dyDescent="0.2">
      <c r="B412" s="66" t="s">
        <v>408</v>
      </c>
      <c r="C412" s="51" t="s">
        <v>409</v>
      </c>
      <c r="D412" s="56">
        <v>0</v>
      </c>
      <c r="E412" s="56">
        <v>0</v>
      </c>
      <c r="F412" s="56">
        <v>0</v>
      </c>
      <c r="G412" s="56">
        <v>0</v>
      </c>
      <c r="H412" s="56">
        <v>0</v>
      </c>
      <c r="I412" s="56">
        <f t="shared" si="43"/>
        <v>0</v>
      </c>
      <c r="J412" s="56">
        <f t="shared" si="44"/>
        <v>0</v>
      </c>
      <c r="K412" s="57" t="str">
        <f t="shared" si="45"/>
        <v>NA</v>
      </c>
      <c r="L412" s="57" t="str">
        <f t="shared" si="46"/>
        <v>NA</v>
      </c>
      <c r="M412" s="57" t="str">
        <f t="shared" si="47"/>
        <v>NA</v>
      </c>
      <c r="R412" s="53"/>
      <c r="S412" s="53"/>
      <c r="T412" s="53"/>
      <c r="U412" s="53"/>
      <c r="V412" s="53"/>
    </row>
    <row r="413" spans="2:22" s="51" customFormat="1" x14ac:dyDescent="0.2">
      <c r="B413" s="66" t="s">
        <v>144</v>
      </c>
      <c r="C413" s="51" t="s">
        <v>145</v>
      </c>
      <c r="D413" s="56">
        <v>890627.10999999987</v>
      </c>
      <c r="E413" s="56">
        <v>890627.10999999987</v>
      </c>
      <c r="F413" s="56">
        <v>264821.76000000001</v>
      </c>
      <c r="G413" s="56">
        <v>424229.24</v>
      </c>
      <c r="H413" s="56">
        <v>0</v>
      </c>
      <c r="I413" s="56">
        <f t="shared" si="43"/>
        <v>424229.24</v>
      </c>
      <c r="J413" s="56">
        <f t="shared" si="44"/>
        <v>466397.86999999988</v>
      </c>
      <c r="K413" s="57">
        <f t="shared" si="45"/>
        <v>0.52367356075653249</v>
      </c>
      <c r="L413" s="57">
        <f t="shared" si="46"/>
        <v>-0.70265697391582871</v>
      </c>
      <c r="M413" s="57">
        <f t="shared" si="47"/>
        <v>0.90530575697387006</v>
      </c>
      <c r="R413" s="53"/>
      <c r="S413" s="53"/>
      <c r="T413" s="53"/>
      <c r="U413" s="53"/>
      <c r="V413" s="53"/>
    </row>
    <row r="414" spans="2:22" s="51" customFormat="1" x14ac:dyDescent="0.2">
      <c r="B414" s="66" t="s">
        <v>146</v>
      </c>
      <c r="C414" s="51" t="s">
        <v>147</v>
      </c>
      <c r="D414" s="56">
        <v>1811630</v>
      </c>
      <c r="E414" s="56">
        <v>1811630</v>
      </c>
      <c r="F414" s="56">
        <v>3740</v>
      </c>
      <c r="G414" s="56">
        <v>17959</v>
      </c>
      <c r="H414" s="56">
        <v>181444.53</v>
      </c>
      <c r="I414" s="56">
        <f t="shared" si="43"/>
        <v>199403.53</v>
      </c>
      <c r="J414" s="56">
        <f t="shared" si="44"/>
        <v>1612226.47</v>
      </c>
      <c r="K414" s="57">
        <f t="shared" si="45"/>
        <v>0.88993142639501444</v>
      </c>
      <c r="L414" s="57">
        <f t="shared" si="46"/>
        <v>-0.99793556079331869</v>
      </c>
      <c r="M414" s="57">
        <f t="shared" si="47"/>
        <v>-0.96034731153712405</v>
      </c>
      <c r="R414" s="53"/>
      <c r="S414" s="53"/>
      <c r="T414" s="53"/>
      <c r="U414" s="53"/>
      <c r="V414" s="53"/>
    </row>
    <row r="415" spans="2:22" s="51" customFormat="1" x14ac:dyDescent="0.2">
      <c r="B415" s="66" t="s">
        <v>148</v>
      </c>
      <c r="C415" s="51" t="s">
        <v>149</v>
      </c>
      <c r="D415" s="56">
        <v>36000</v>
      </c>
      <c r="E415" s="56">
        <v>36000</v>
      </c>
      <c r="F415" s="56">
        <v>0</v>
      </c>
      <c r="G415" s="56">
        <v>0</v>
      </c>
      <c r="H415" s="56">
        <v>0</v>
      </c>
      <c r="I415" s="56">
        <f t="shared" si="43"/>
        <v>0</v>
      </c>
      <c r="J415" s="56">
        <f t="shared" si="44"/>
        <v>36000</v>
      </c>
      <c r="K415" s="57">
        <f t="shared" si="45"/>
        <v>1</v>
      </c>
      <c r="L415" s="57">
        <f t="shared" si="46"/>
        <v>-1</v>
      </c>
      <c r="M415" s="57">
        <f t="shared" si="47"/>
        <v>-1</v>
      </c>
      <c r="R415" s="53"/>
      <c r="S415" s="53"/>
      <c r="T415" s="53"/>
      <c r="U415" s="53"/>
      <c r="V415" s="53"/>
    </row>
    <row r="416" spans="2:22" s="51" customFormat="1" x14ac:dyDescent="0.2">
      <c r="B416" s="66" t="s">
        <v>253</v>
      </c>
      <c r="C416" s="51" t="s">
        <v>254</v>
      </c>
      <c r="D416" s="56">
        <v>25000</v>
      </c>
      <c r="E416" s="56">
        <v>25000</v>
      </c>
      <c r="F416" s="56">
        <v>0</v>
      </c>
      <c r="G416" s="56">
        <v>0</v>
      </c>
      <c r="H416" s="56">
        <v>0</v>
      </c>
      <c r="I416" s="56">
        <f t="shared" si="43"/>
        <v>0</v>
      </c>
      <c r="J416" s="56">
        <f t="shared" si="44"/>
        <v>25000</v>
      </c>
      <c r="K416" s="57">
        <f t="shared" si="45"/>
        <v>1</v>
      </c>
      <c r="L416" s="57">
        <f t="shared" si="46"/>
        <v>-1</v>
      </c>
      <c r="M416" s="57">
        <f t="shared" si="47"/>
        <v>-1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154</v>
      </c>
      <c r="C417" s="51" t="s">
        <v>155</v>
      </c>
      <c r="D417" s="56">
        <v>1948950</v>
      </c>
      <c r="E417" s="56">
        <v>1948950</v>
      </c>
      <c r="F417" s="56">
        <v>0</v>
      </c>
      <c r="G417" s="56">
        <v>0</v>
      </c>
      <c r="H417" s="56">
        <v>139.86000000000001</v>
      </c>
      <c r="I417" s="56">
        <f t="shared" si="43"/>
        <v>139.86000000000001</v>
      </c>
      <c r="J417" s="56">
        <f t="shared" si="44"/>
        <v>1948810.14</v>
      </c>
      <c r="K417" s="57">
        <f t="shared" si="45"/>
        <v>0.99992823828215183</v>
      </c>
      <c r="L417" s="57">
        <f t="shared" si="46"/>
        <v>-1</v>
      </c>
      <c r="M417" s="57">
        <f t="shared" si="47"/>
        <v>-1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224</v>
      </c>
      <c r="C418" s="51" t="s">
        <v>225</v>
      </c>
      <c r="D418" s="56">
        <v>832500</v>
      </c>
      <c r="E418" s="56">
        <v>1092564</v>
      </c>
      <c r="F418" s="56">
        <v>35570.6</v>
      </c>
      <c r="G418" s="56">
        <v>38668</v>
      </c>
      <c r="H418" s="56">
        <v>43486.75</v>
      </c>
      <c r="I418" s="56">
        <f t="shared" si="43"/>
        <v>82154.75</v>
      </c>
      <c r="J418" s="56">
        <f t="shared" si="44"/>
        <v>1010409.25</v>
      </c>
      <c r="K418" s="57">
        <f t="shared" si="45"/>
        <v>0.92480554914860824</v>
      </c>
      <c r="L418" s="57">
        <f t="shared" si="46"/>
        <v>-0.96744300562713026</v>
      </c>
      <c r="M418" s="57">
        <f t="shared" si="47"/>
        <v>-0.85843209184999691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160</v>
      </c>
      <c r="C419" s="51" t="s">
        <v>161</v>
      </c>
      <c r="D419" s="56">
        <v>167850</v>
      </c>
      <c r="E419" s="56">
        <v>167850</v>
      </c>
      <c r="F419" s="56">
        <v>761.72</v>
      </c>
      <c r="G419" s="56">
        <v>1147.19</v>
      </c>
      <c r="H419" s="56">
        <v>7308.12</v>
      </c>
      <c r="I419" s="56">
        <f t="shared" si="43"/>
        <v>8455.31</v>
      </c>
      <c r="J419" s="56">
        <f t="shared" si="44"/>
        <v>159394.69</v>
      </c>
      <c r="K419" s="57">
        <f t="shared" si="45"/>
        <v>0.94962579684241888</v>
      </c>
      <c r="L419" s="57">
        <f t="shared" si="46"/>
        <v>-0.99546190050640448</v>
      </c>
      <c r="M419" s="57">
        <f t="shared" si="47"/>
        <v>-0.97266154304438479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162</v>
      </c>
      <c r="C420" s="51" t="s">
        <v>163</v>
      </c>
      <c r="D420" s="56">
        <v>26550</v>
      </c>
      <c r="E420" s="56">
        <v>26550</v>
      </c>
      <c r="F420" s="56">
        <v>0</v>
      </c>
      <c r="G420" s="56">
        <v>0</v>
      </c>
      <c r="H420" s="56">
        <v>0</v>
      </c>
      <c r="I420" s="56">
        <f t="shared" si="43"/>
        <v>0</v>
      </c>
      <c r="J420" s="56">
        <f t="shared" si="44"/>
        <v>26550</v>
      </c>
      <c r="K420" s="57">
        <f t="shared" si="45"/>
        <v>1</v>
      </c>
      <c r="L420" s="57">
        <f t="shared" si="46"/>
        <v>-1</v>
      </c>
      <c r="M420" s="57">
        <f t="shared" si="47"/>
        <v>-1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166</v>
      </c>
      <c r="C421" s="51" t="s">
        <v>167</v>
      </c>
      <c r="D421" s="56">
        <v>130500</v>
      </c>
      <c r="E421" s="56">
        <v>130250</v>
      </c>
      <c r="F421" s="56">
        <v>5200</v>
      </c>
      <c r="G421" s="56">
        <v>12580.189999999999</v>
      </c>
      <c r="H421" s="56">
        <v>0</v>
      </c>
      <c r="I421" s="56">
        <f t="shared" si="43"/>
        <v>12580.189999999999</v>
      </c>
      <c r="J421" s="56">
        <f t="shared" si="44"/>
        <v>117669.81</v>
      </c>
      <c r="K421" s="57">
        <f t="shared" si="45"/>
        <v>0.90341504798464489</v>
      </c>
      <c r="L421" s="57">
        <f t="shared" si="46"/>
        <v>-0.96007677543186176</v>
      </c>
      <c r="M421" s="57">
        <f t="shared" si="47"/>
        <v>-0.61366019193857968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170</v>
      </c>
      <c r="C422" s="51" t="s">
        <v>171</v>
      </c>
      <c r="D422" s="56">
        <v>0</v>
      </c>
      <c r="E422" s="56">
        <v>0</v>
      </c>
      <c r="F422" s="56">
        <v>0</v>
      </c>
      <c r="G422" s="56">
        <v>0</v>
      </c>
      <c r="H422" s="56">
        <v>0</v>
      </c>
      <c r="I422" s="56">
        <f t="shared" si="43"/>
        <v>0</v>
      </c>
      <c r="J422" s="56">
        <f t="shared" si="44"/>
        <v>0</v>
      </c>
      <c r="K422" s="57" t="str">
        <f t="shared" si="45"/>
        <v>NA</v>
      </c>
      <c r="L422" s="57" t="str">
        <f t="shared" si="46"/>
        <v>NA</v>
      </c>
      <c r="M422" s="57" t="str">
        <f t="shared" si="47"/>
        <v>NA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172</v>
      </c>
      <c r="C423" s="51" t="s">
        <v>173</v>
      </c>
      <c r="D423" s="56">
        <v>517504</v>
      </c>
      <c r="E423" s="56">
        <v>514429</v>
      </c>
      <c r="F423" s="56">
        <v>3778.73</v>
      </c>
      <c r="G423" s="56">
        <v>34113.449999999997</v>
      </c>
      <c r="H423" s="56">
        <v>350434.32</v>
      </c>
      <c r="I423" s="56">
        <f t="shared" si="43"/>
        <v>384547.77</v>
      </c>
      <c r="J423" s="56">
        <f t="shared" si="44"/>
        <v>129881.22999999998</v>
      </c>
      <c r="K423" s="57">
        <f t="shared" si="45"/>
        <v>0.25247649335476807</v>
      </c>
      <c r="L423" s="57">
        <f t="shared" si="46"/>
        <v>-0.99265451597790955</v>
      </c>
      <c r="M423" s="57">
        <f t="shared" si="47"/>
        <v>-0.73474706908047571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174</v>
      </c>
      <c r="C424" s="51" t="s">
        <v>175</v>
      </c>
      <c r="D424" s="56">
        <v>0</v>
      </c>
      <c r="E424" s="56">
        <v>2110</v>
      </c>
      <c r="F424" s="56">
        <v>271.92</v>
      </c>
      <c r="G424" s="56">
        <v>1232.23</v>
      </c>
      <c r="H424" s="56">
        <v>495</v>
      </c>
      <c r="I424" s="56">
        <f t="shared" si="43"/>
        <v>1727.23</v>
      </c>
      <c r="J424" s="56">
        <f t="shared" si="44"/>
        <v>382.77</v>
      </c>
      <c r="K424" s="57">
        <f t="shared" si="45"/>
        <v>0.18140758293838863</v>
      </c>
      <c r="L424" s="57">
        <f t="shared" si="46"/>
        <v>-0.87112796208530807</v>
      </c>
      <c r="M424" s="57">
        <f t="shared" si="47"/>
        <v>1.3359810426540284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176</v>
      </c>
      <c r="C425" s="51" t="s">
        <v>177</v>
      </c>
      <c r="D425" s="56">
        <v>884750</v>
      </c>
      <c r="E425" s="56">
        <v>884750</v>
      </c>
      <c r="F425" s="56">
        <v>12000</v>
      </c>
      <c r="G425" s="56">
        <v>54475</v>
      </c>
      <c r="H425" s="56">
        <v>1800</v>
      </c>
      <c r="I425" s="56">
        <f t="shared" si="43"/>
        <v>56275</v>
      </c>
      <c r="J425" s="56">
        <f t="shared" si="44"/>
        <v>828475</v>
      </c>
      <c r="K425" s="57">
        <f t="shared" si="45"/>
        <v>0.93639446171234808</v>
      </c>
      <c r="L425" s="57">
        <f t="shared" si="46"/>
        <v>-0.98643684656682684</v>
      </c>
      <c r="M425" s="57">
        <f t="shared" si="47"/>
        <v>-0.75371573890929644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178</v>
      </c>
      <c r="C426" s="51" t="s">
        <v>179</v>
      </c>
      <c r="D426" s="56">
        <v>5535404.4700000007</v>
      </c>
      <c r="E426" s="56">
        <v>5535404.4700000007</v>
      </c>
      <c r="F426" s="56">
        <v>70579.199999999997</v>
      </c>
      <c r="G426" s="56">
        <v>1256143.4400000002</v>
      </c>
      <c r="H426" s="56">
        <v>623577.96</v>
      </c>
      <c r="I426" s="56">
        <f t="shared" si="43"/>
        <v>1879721.4000000001</v>
      </c>
      <c r="J426" s="56">
        <f t="shared" si="44"/>
        <v>3655683.0700000003</v>
      </c>
      <c r="K426" s="57">
        <f t="shared" si="45"/>
        <v>0.66041841925238753</v>
      </c>
      <c r="L426" s="57">
        <f t="shared" si="46"/>
        <v>-0.9872494954284704</v>
      </c>
      <c r="M426" s="57">
        <f t="shared" si="47"/>
        <v>-9.2284260846434568E-2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180</v>
      </c>
      <c r="C427" s="51" t="s">
        <v>181</v>
      </c>
      <c r="D427" s="56">
        <v>66400.2</v>
      </c>
      <c r="E427" s="56">
        <v>66400.2</v>
      </c>
      <c r="F427" s="56">
        <v>999.98</v>
      </c>
      <c r="G427" s="56">
        <v>1283.47</v>
      </c>
      <c r="H427" s="56">
        <v>1572.8</v>
      </c>
      <c r="I427" s="56">
        <f t="shared" si="43"/>
        <v>2856.27</v>
      </c>
      <c r="J427" s="56">
        <f t="shared" si="44"/>
        <v>63543.93</v>
      </c>
      <c r="K427" s="57">
        <f t="shared" si="45"/>
        <v>0.95698401510838826</v>
      </c>
      <c r="L427" s="57">
        <f t="shared" si="46"/>
        <v>-0.98494010560209155</v>
      </c>
      <c r="M427" s="57">
        <f t="shared" si="47"/>
        <v>-0.92268276300372598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353</v>
      </c>
      <c r="C428" s="51" t="s">
        <v>354</v>
      </c>
      <c r="D428" s="56">
        <v>7290000</v>
      </c>
      <c r="E428" s="56">
        <v>7290800</v>
      </c>
      <c r="F428" s="56">
        <v>646222.42000000004</v>
      </c>
      <c r="G428" s="56">
        <v>813404.73</v>
      </c>
      <c r="H428" s="56">
        <v>4090616.28</v>
      </c>
      <c r="I428" s="56">
        <f t="shared" si="43"/>
        <v>4904021.01</v>
      </c>
      <c r="J428" s="56">
        <f t="shared" si="44"/>
        <v>2386778.9900000002</v>
      </c>
      <c r="K428" s="57">
        <f t="shared" si="45"/>
        <v>0.32736860015361829</v>
      </c>
      <c r="L428" s="57">
        <f t="shared" si="46"/>
        <v>-0.91136467603006532</v>
      </c>
      <c r="M428" s="57">
        <f t="shared" si="47"/>
        <v>-0.55373636363636369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369</v>
      </c>
      <c r="C429" s="51" t="s">
        <v>370</v>
      </c>
      <c r="D429" s="56">
        <v>0</v>
      </c>
      <c r="E429" s="56">
        <v>0</v>
      </c>
      <c r="F429" s="56">
        <v>0</v>
      </c>
      <c r="G429" s="56">
        <v>0</v>
      </c>
      <c r="H429" s="56">
        <v>0</v>
      </c>
      <c r="I429" s="56">
        <f t="shared" si="43"/>
        <v>0</v>
      </c>
      <c r="J429" s="56">
        <f t="shared" si="44"/>
        <v>0</v>
      </c>
      <c r="K429" s="57" t="str">
        <f t="shared" si="45"/>
        <v>NA</v>
      </c>
      <c r="L429" s="57" t="str">
        <f t="shared" si="46"/>
        <v>NA</v>
      </c>
      <c r="M429" s="57" t="str">
        <f t="shared" si="47"/>
        <v>NA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188</v>
      </c>
      <c r="C430" s="51" t="s">
        <v>189</v>
      </c>
      <c r="D430" s="56">
        <v>675000</v>
      </c>
      <c r="E430" s="56">
        <v>675000</v>
      </c>
      <c r="F430" s="56">
        <v>0</v>
      </c>
      <c r="G430" s="56">
        <v>0</v>
      </c>
      <c r="H430" s="56">
        <v>0</v>
      </c>
      <c r="I430" s="56">
        <f t="shared" si="43"/>
        <v>0</v>
      </c>
      <c r="J430" s="56">
        <f t="shared" si="44"/>
        <v>675000</v>
      </c>
      <c r="K430" s="57">
        <f t="shared" si="45"/>
        <v>1</v>
      </c>
      <c r="L430" s="57">
        <f t="shared" si="46"/>
        <v>-1</v>
      </c>
      <c r="M430" s="57">
        <f t="shared" si="47"/>
        <v>-1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192</v>
      </c>
      <c r="C431" s="51" t="s">
        <v>193</v>
      </c>
      <c r="D431" s="56">
        <v>1611737.7</v>
      </c>
      <c r="E431" s="56">
        <v>1611737.7</v>
      </c>
      <c r="F431" s="56">
        <v>0</v>
      </c>
      <c r="G431" s="56">
        <v>733670</v>
      </c>
      <c r="H431" s="56">
        <v>448040</v>
      </c>
      <c r="I431" s="56">
        <f t="shared" si="43"/>
        <v>1181710</v>
      </c>
      <c r="J431" s="56">
        <f t="shared" si="44"/>
        <v>430027.69999999995</v>
      </c>
      <c r="K431" s="57">
        <f t="shared" si="45"/>
        <v>0.26680997782703719</v>
      </c>
      <c r="L431" s="57">
        <f t="shared" si="46"/>
        <v>-1</v>
      </c>
      <c r="M431" s="57">
        <f t="shared" si="47"/>
        <v>0.82081736997279375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371</v>
      </c>
      <c r="C432" s="51" t="s">
        <v>372</v>
      </c>
      <c r="D432" s="56">
        <v>2925000</v>
      </c>
      <c r="E432" s="56">
        <v>2925000</v>
      </c>
      <c r="F432" s="56">
        <v>0</v>
      </c>
      <c r="G432" s="56">
        <v>0</v>
      </c>
      <c r="H432" s="56">
        <v>1958990</v>
      </c>
      <c r="I432" s="56">
        <f t="shared" si="43"/>
        <v>1958990</v>
      </c>
      <c r="J432" s="56">
        <f t="shared" si="44"/>
        <v>966010</v>
      </c>
      <c r="K432" s="57">
        <f t="shared" si="45"/>
        <v>0.33025982905982904</v>
      </c>
      <c r="L432" s="57">
        <f t="shared" si="46"/>
        <v>-1</v>
      </c>
      <c r="M432" s="57">
        <f t="shared" si="47"/>
        <v>-1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194</v>
      </c>
      <c r="C433" s="51" t="s">
        <v>195</v>
      </c>
      <c r="D433" s="56">
        <v>27000</v>
      </c>
      <c r="E433" s="56">
        <v>27000</v>
      </c>
      <c r="F433" s="56">
        <v>0</v>
      </c>
      <c r="G433" s="56">
        <v>0</v>
      </c>
      <c r="H433" s="56">
        <v>14.13</v>
      </c>
      <c r="I433" s="56">
        <f t="shared" si="43"/>
        <v>14.13</v>
      </c>
      <c r="J433" s="56">
        <f t="shared" si="44"/>
        <v>26985.87</v>
      </c>
      <c r="K433" s="57">
        <f t="shared" si="45"/>
        <v>0.99947666666666668</v>
      </c>
      <c r="L433" s="57">
        <f t="shared" si="46"/>
        <v>-1</v>
      </c>
      <c r="M433" s="57">
        <f t="shared" si="47"/>
        <v>-1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196</v>
      </c>
      <c r="C434" s="51" t="s">
        <v>197</v>
      </c>
      <c r="D434" s="56">
        <v>150300</v>
      </c>
      <c r="E434" s="56">
        <v>151515</v>
      </c>
      <c r="F434" s="56">
        <v>246</v>
      </c>
      <c r="G434" s="56">
        <v>5167</v>
      </c>
      <c r="H434" s="56">
        <v>4807</v>
      </c>
      <c r="I434" s="56">
        <f t="shared" si="43"/>
        <v>9974</v>
      </c>
      <c r="J434" s="56">
        <f t="shared" si="44"/>
        <v>141541</v>
      </c>
      <c r="K434" s="57">
        <f t="shared" si="45"/>
        <v>0.9341715341715342</v>
      </c>
      <c r="L434" s="57">
        <f t="shared" si="46"/>
        <v>-0.99837639837639836</v>
      </c>
      <c r="M434" s="57">
        <f t="shared" si="47"/>
        <v>-0.86359106359106363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198</v>
      </c>
      <c r="C435" s="51" t="s">
        <v>199</v>
      </c>
      <c r="D435" s="56">
        <v>900000</v>
      </c>
      <c r="E435" s="56">
        <v>900000</v>
      </c>
      <c r="F435" s="56">
        <v>0</v>
      </c>
      <c r="G435" s="56">
        <v>0</v>
      </c>
      <c r="H435" s="56">
        <v>0</v>
      </c>
      <c r="I435" s="56">
        <f t="shared" si="43"/>
        <v>0</v>
      </c>
      <c r="J435" s="56">
        <f t="shared" si="44"/>
        <v>900000</v>
      </c>
      <c r="K435" s="57">
        <f t="shared" si="45"/>
        <v>1</v>
      </c>
      <c r="L435" s="57">
        <f t="shared" si="46"/>
        <v>-1</v>
      </c>
      <c r="M435" s="57">
        <f t="shared" si="47"/>
        <v>-1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373</v>
      </c>
      <c r="C436" s="51" t="s">
        <v>374</v>
      </c>
      <c r="D436" s="56">
        <v>0</v>
      </c>
      <c r="E436" s="56">
        <v>0</v>
      </c>
      <c r="F436" s="56">
        <v>0</v>
      </c>
      <c r="G436" s="56">
        <v>0</v>
      </c>
      <c r="H436" s="56">
        <v>0</v>
      </c>
      <c r="I436" s="56">
        <f t="shared" si="43"/>
        <v>0</v>
      </c>
      <c r="J436" s="56">
        <f t="shared" si="44"/>
        <v>0</v>
      </c>
      <c r="K436" s="57" t="str">
        <f t="shared" si="45"/>
        <v>NA</v>
      </c>
      <c r="L436" s="57" t="str">
        <f t="shared" si="46"/>
        <v>NA</v>
      </c>
      <c r="M436" s="57" t="str">
        <f t="shared" si="47"/>
        <v>NA</v>
      </c>
      <c r="R436" s="53"/>
      <c r="S436" s="53"/>
      <c r="T436" s="53"/>
      <c r="U436" s="53"/>
      <c r="V436" s="53"/>
    </row>
    <row r="437" spans="1:22" s="51" customFormat="1" x14ac:dyDescent="0.2">
      <c r="A437" s="63" t="s">
        <v>375</v>
      </c>
      <c r="B437" s="68"/>
      <c r="C437" s="63"/>
      <c r="D437" s="64">
        <v>79886601.000000015</v>
      </c>
      <c r="E437" s="64">
        <v>80325490.519999996</v>
      </c>
      <c r="F437" s="64">
        <v>5651796.7299999995</v>
      </c>
      <c r="G437" s="64">
        <v>11205719.880000003</v>
      </c>
      <c r="H437" s="64">
        <v>7715476.75</v>
      </c>
      <c r="I437" s="64">
        <f t="shared" si="43"/>
        <v>18921196.630000003</v>
      </c>
      <c r="J437" s="64">
        <f t="shared" si="44"/>
        <v>61404293.889999993</v>
      </c>
      <c r="K437" s="65">
        <f t="shared" si="45"/>
        <v>0.76444343498544998</v>
      </c>
      <c r="L437" s="65">
        <f t="shared" si="46"/>
        <v>-0.92963881461025399</v>
      </c>
      <c r="M437" s="65">
        <f t="shared" si="47"/>
        <v>-0.44198436598604152</v>
      </c>
      <c r="R437" s="53"/>
      <c r="S437" s="53"/>
      <c r="T437" s="53"/>
      <c r="U437" s="53"/>
      <c r="V437" s="53"/>
    </row>
    <row r="438" spans="1:22" s="51" customFormat="1" x14ac:dyDescent="0.2">
      <c r="A438" s="51" t="s">
        <v>376</v>
      </c>
      <c r="B438" s="66" t="s">
        <v>95</v>
      </c>
      <c r="C438" s="51" t="s">
        <v>94</v>
      </c>
      <c r="D438" s="56">
        <v>853353.84</v>
      </c>
      <c r="E438" s="56">
        <v>853353.84</v>
      </c>
      <c r="F438" s="56">
        <v>64626.61</v>
      </c>
      <c r="G438" s="56">
        <v>182512.63</v>
      </c>
      <c r="H438" s="56">
        <v>0</v>
      </c>
      <c r="I438" s="56">
        <f t="shared" si="43"/>
        <v>182512.63</v>
      </c>
      <c r="J438" s="56">
        <f t="shared" si="44"/>
        <v>670841.21</v>
      </c>
      <c r="K438" s="57">
        <f t="shared" si="45"/>
        <v>0.78612315144676681</v>
      </c>
      <c r="L438" s="57">
        <f t="shared" si="46"/>
        <v>-0.92426751135261787</v>
      </c>
      <c r="M438" s="57">
        <f t="shared" si="47"/>
        <v>-0.14449260578706702</v>
      </c>
      <c r="R438" s="53"/>
      <c r="S438" s="53"/>
      <c r="T438" s="53"/>
      <c r="U438" s="53"/>
      <c r="V438" s="53"/>
    </row>
    <row r="439" spans="1:22" s="51" customFormat="1" x14ac:dyDescent="0.2">
      <c r="B439" s="66" t="s">
        <v>98</v>
      </c>
      <c r="C439" s="51" t="s">
        <v>99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43"/>
        <v>0</v>
      </c>
      <c r="J439" s="56">
        <f t="shared" si="44"/>
        <v>0</v>
      </c>
      <c r="K439" s="57" t="str">
        <f t="shared" si="45"/>
        <v>NA</v>
      </c>
      <c r="L439" s="57" t="str">
        <f t="shared" si="46"/>
        <v>NA</v>
      </c>
      <c r="M439" s="57" t="str">
        <f t="shared" si="47"/>
        <v>NA</v>
      </c>
      <c r="R439" s="53"/>
      <c r="S439" s="53"/>
      <c r="T439" s="53"/>
      <c r="U439" s="53"/>
      <c r="V439" s="53"/>
    </row>
    <row r="440" spans="1:22" s="51" customFormat="1" x14ac:dyDescent="0.2">
      <c r="B440" s="66" t="s">
        <v>230</v>
      </c>
      <c r="C440" s="51" t="s">
        <v>231</v>
      </c>
      <c r="D440" s="56">
        <v>0</v>
      </c>
      <c r="E440" s="56">
        <v>0</v>
      </c>
      <c r="F440" s="56">
        <v>0</v>
      </c>
      <c r="G440" s="56">
        <v>0</v>
      </c>
      <c r="H440" s="56">
        <v>0</v>
      </c>
      <c r="I440" s="56">
        <f t="shared" si="43"/>
        <v>0</v>
      </c>
      <c r="J440" s="56">
        <f t="shared" si="44"/>
        <v>0</v>
      </c>
      <c r="K440" s="57" t="str">
        <f t="shared" si="45"/>
        <v>NA</v>
      </c>
      <c r="L440" s="57" t="str">
        <f t="shared" si="46"/>
        <v>NA</v>
      </c>
      <c r="M440" s="57" t="str">
        <f t="shared" si="47"/>
        <v>NA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108</v>
      </c>
      <c r="C441" s="51" t="s">
        <v>109</v>
      </c>
      <c r="D441" s="56">
        <v>1558934.17</v>
      </c>
      <c r="E441" s="56">
        <v>1558934.17</v>
      </c>
      <c r="F441" s="56">
        <v>120472.81999999998</v>
      </c>
      <c r="G441" s="56">
        <v>363742.07999999996</v>
      </c>
      <c r="H441" s="56">
        <v>0</v>
      </c>
      <c r="I441" s="56">
        <f t="shared" si="43"/>
        <v>363742.07999999996</v>
      </c>
      <c r="J441" s="56">
        <f t="shared" si="44"/>
        <v>1195192.0899999999</v>
      </c>
      <c r="K441" s="57">
        <f t="shared" si="45"/>
        <v>0.76667258502647351</v>
      </c>
      <c r="L441" s="57">
        <f t="shared" si="46"/>
        <v>-0.92272103446164111</v>
      </c>
      <c r="M441" s="57">
        <f t="shared" si="47"/>
        <v>-6.6690340105894336E-2</v>
      </c>
      <c r="R441" s="53"/>
      <c r="S441" s="53"/>
      <c r="T441" s="53"/>
      <c r="U441" s="53"/>
      <c r="V441" s="53"/>
    </row>
    <row r="442" spans="1:22" s="51" customFormat="1" x14ac:dyDescent="0.2">
      <c r="B442" s="66" t="s">
        <v>377</v>
      </c>
      <c r="C442" s="51" t="s">
        <v>378</v>
      </c>
      <c r="D442" s="56">
        <v>0</v>
      </c>
      <c r="E442" s="56">
        <v>0</v>
      </c>
      <c r="F442" s="56">
        <v>0</v>
      </c>
      <c r="G442" s="56">
        <v>0</v>
      </c>
      <c r="H442" s="56">
        <v>0</v>
      </c>
      <c r="I442" s="56">
        <f t="shared" si="43"/>
        <v>0</v>
      </c>
      <c r="J442" s="56">
        <f t="shared" si="44"/>
        <v>0</v>
      </c>
      <c r="K442" s="57" t="str">
        <f t="shared" si="45"/>
        <v>NA</v>
      </c>
      <c r="L442" s="57" t="str">
        <f t="shared" si="46"/>
        <v>NA</v>
      </c>
      <c r="M442" s="57" t="str">
        <f t="shared" si="47"/>
        <v>NA</v>
      </c>
      <c r="R442" s="53"/>
      <c r="S442" s="53"/>
      <c r="T442" s="53"/>
      <c r="U442" s="53"/>
      <c r="V442" s="53"/>
    </row>
    <row r="443" spans="1:22" s="51" customFormat="1" x14ac:dyDescent="0.2">
      <c r="B443" s="66" t="s">
        <v>120</v>
      </c>
      <c r="C443" s="51" t="s">
        <v>121</v>
      </c>
      <c r="D443" s="56">
        <v>3278490.53</v>
      </c>
      <c r="E443" s="56">
        <v>3374193.4699999997</v>
      </c>
      <c r="F443" s="56">
        <v>230777.13000000003</v>
      </c>
      <c r="G443" s="56">
        <v>689794.62</v>
      </c>
      <c r="H443" s="56">
        <v>0</v>
      </c>
      <c r="I443" s="56">
        <f t="shared" si="43"/>
        <v>689794.62</v>
      </c>
      <c r="J443" s="56">
        <f t="shared" si="44"/>
        <v>2684398.8499999996</v>
      </c>
      <c r="K443" s="57">
        <f t="shared" si="45"/>
        <v>0.7955675552889977</v>
      </c>
      <c r="L443" s="57">
        <f t="shared" si="46"/>
        <v>-0.93160524669025579</v>
      </c>
      <c r="M443" s="57">
        <f t="shared" si="47"/>
        <v>-0.18227022115599073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122</v>
      </c>
      <c r="C444" s="51" t="s">
        <v>123</v>
      </c>
      <c r="D444" s="56">
        <v>12540690.380000001</v>
      </c>
      <c r="E444" s="56">
        <v>13523014.41</v>
      </c>
      <c r="F444" s="56">
        <v>974688.50000000012</v>
      </c>
      <c r="G444" s="56">
        <v>2870978.0100000002</v>
      </c>
      <c r="H444" s="56">
        <v>0</v>
      </c>
      <c r="I444" s="56">
        <f t="shared" si="43"/>
        <v>2870978.0100000002</v>
      </c>
      <c r="J444" s="56">
        <f t="shared" si="44"/>
        <v>10652036.4</v>
      </c>
      <c r="K444" s="57">
        <f t="shared" si="45"/>
        <v>0.78769689043021585</v>
      </c>
      <c r="L444" s="57">
        <f t="shared" si="46"/>
        <v>-0.92792372540258206</v>
      </c>
      <c r="M444" s="57">
        <f t="shared" si="47"/>
        <v>-0.15078756172086333</v>
      </c>
      <c r="R444" s="53"/>
      <c r="S444" s="53"/>
      <c r="T444" s="53"/>
      <c r="U444" s="53"/>
      <c r="V444" s="53"/>
    </row>
    <row r="445" spans="1:22" s="51" customFormat="1" x14ac:dyDescent="0.2">
      <c r="B445" s="66" t="s">
        <v>124</v>
      </c>
      <c r="C445" s="51" t="s">
        <v>125</v>
      </c>
      <c r="D445" s="56">
        <v>611260.42000000004</v>
      </c>
      <c r="E445" s="56">
        <v>611260.42000000004</v>
      </c>
      <c r="F445" s="56">
        <v>127469.65</v>
      </c>
      <c r="G445" s="56">
        <v>213638.54</v>
      </c>
      <c r="H445" s="56">
        <v>0</v>
      </c>
      <c r="I445" s="56">
        <f t="shared" si="43"/>
        <v>213638.54</v>
      </c>
      <c r="J445" s="56">
        <f t="shared" si="44"/>
        <v>397621.88</v>
      </c>
      <c r="K445" s="57">
        <f t="shared" si="45"/>
        <v>0.65049505413748199</v>
      </c>
      <c r="L445" s="57">
        <f t="shared" si="46"/>
        <v>-0.79146425021269984</v>
      </c>
      <c r="M445" s="57">
        <f t="shared" si="47"/>
        <v>0.39801978345007188</v>
      </c>
      <c r="R445" s="53"/>
      <c r="S445" s="53"/>
      <c r="T445" s="53"/>
      <c r="U445" s="53"/>
      <c r="V445" s="53"/>
    </row>
    <row r="446" spans="1:22" s="51" customFormat="1" x14ac:dyDescent="0.2">
      <c r="B446" s="66" t="s">
        <v>126</v>
      </c>
      <c r="C446" s="51" t="s">
        <v>127</v>
      </c>
      <c r="D446" s="56">
        <v>0</v>
      </c>
      <c r="E446" s="56">
        <v>0</v>
      </c>
      <c r="F446" s="56">
        <v>0</v>
      </c>
      <c r="G446" s="56">
        <v>0</v>
      </c>
      <c r="H446" s="56">
        <v>0</v>
      </c>
      <c r="I446" s="56">
        <f t="shared" si="43"/>
        <v>0</v>
      </c>
      <c r="J446" s="56">
        <f t="shared" si="44"/>
        <v>0</v>
      </c>
      <c r="K446" s="57" t="str">
        <f t="shared" si="45"/>
        <v>NA</v>
      </c>
      <c r="L446" s="57" t="str">
        <f t="shared" si="46"/>
        <v>NA</v>
      </c>
      <c r="M446" s="57" t="str">
        <f t="shared" si="47"/>
        <v>NA</v>
      </c>
      <c r="R446" s="53"/>
      <c r="S446" s="53"/>
      <c r="T446" s="53"/>
      <c r="U446" s="53"/>
      <c r="V446" s="53"/>
    </row>
    <row r="447" spans="1:22" s="51" customFormat="1" x14ac:dyDescent="0.2">
      <c r="B447" s="66" t="s">
        <v>130</v>
      </c>
      <c r="C447" s="51" t="s">
        <v>131</v>
      </c>
      <c r="D447" s="56">
        <v>2614950</v>
      </c>
      <c r="E447" s="56">
        <v>2628450</v>
      </c>
      <c r="F447" s="56">
        <v>164321.54</v>
      </c>
      <c r="G447" s="56">
        <v>490101.52999999997</v>
      </c>
      <c r="H447" s="56">
        <v>0</v>
      </c>
      <c r="I447" s="56">
        <f t="shared" si="43"/>
        <v>490101.52999999997</v>
      </c>
      <c r="J447" s="56">
        <f t="shared" si="44"/>
        <v>2138348.4700000002</v>
      </c>
      <c r="K447" s="57">
        <f t="shared" si="45"/>
        <v>0.81353971732389818</v>
      </c>
      <c r="L447" s="57">
        <f t="shared" si="46"/>
        <v>-0.93748348266088377</v>
      </c>
      <c r="M447" s="57">
        <f t="shared" si="47"/>
        <v>-0.2541588692955925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563</v>
      </c>
      <c r="C448" s="51" t="s">
        <v>564</v>
      </c>
      <c r="D448" s="56">
        <v>0</v>
      </c>
      <c r="E448" s="56">
        <v>0</v>
      </c>
      <c r="F448" s="56">
        <v>0</v>
      </c>
      <c r="G448" s="56">
        <v>0</v>
      </c>
      <c r="H448" s="56">
        <v>0</v>
      </c>
      <c r="I448" s="56">
        <f t="shared" si="43"/>
        <v>0</v>
      </c>
      <c r="J448" s="56">
        <f t="shared" si="44"/>
        <v>0</v>
      </c>
      <c r="K448" s="57" t="str">
        <f t="shared" si="45"/>
        <v>NA</v>
      </c>
      <c r="L448" s="57" t="str">
        <f t="shared" si="46"/>
        <v>NA</v>
      </c>
      <c r="M448" s="57" t="str">
        <f t="shared" si="47"/>
        <v>NA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132</v>
      </c>
      <c r="C449" s="51" t="s">
        <v>133</v>
      </c>
      <c r="D449" s="56">
        <v>3519320.8699999996</v>
      </c>
      <c r="E449" s="56">
        <v>3531408.5799999996</v>
      </c>
      <c r="F449" s="56">
        <v>249527.9</v>
      </c>
      <c r="G449" s="56">
        <v>743877.59</v>
      </c>
      <c r="H449" s="56">
        <v>0</v>
      </c>
      <c r="I449" s="56">
        <f t="shared" si="43"/>
        <v>743877.59</v>
      </c>
      <c r="J449" s="56">
        <f t="shared" si="44"/>
        <v>2787530.9899999998</v>
      </c>
      <c r="K449" s="57">
        <f t="shared" si="45"/>
        <v>0.78935385890691812</v>
      </c>
      <c r="L449" s="57">
        <f t="shared" si="46"/>
        <v>-0.92934040501198534</v>
      </c>
      <c r="M449" s="57">
        <f t="shared" si="47"/>
        <v>-0.15741543562767224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379</v>
      </c>
      <c r="C450" s="51" t="s">
        <v>380</v>
      </c>
      <c r="D450" s="56">
        <v>0</v>
      </c>
      <c r="E450" s="56">
        <v>0</v>
      </c>
      <c r="F450" s="56">
        <v>10346.4</v>
      </c>
      <c r="G450" s="56">
        <v>25851.31</v>
      </c>
      <c r="H450" s="56">
        <v>0</v>
      </c>
      <c r="I450" s="56">
        <f t="shared" si="43"/>
        <v>25851.31</v>
      </c>
      <c r="J450" s="56">
        <f t="shared" si="44"/>
        <v>-25851.31</v>
      </c>
      <c r="K450" s="57" t="str">
        <f t="shared" si="45"/>
        <v>NA</v>
      </c>
      <c r="L450" s="57" t="str">
        <f t="shared" si="46"/>
        <v>NA</v>
      </c>
      <c r="M450" s="57" t="str">
        <f t="shared" si="47"/>
        <v>NA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134</v>
      </c>
      <c r="C451" s="51" t="s">
        <v>135</v>
      </c>
      <c r="D451" s="56">
        <v>6250</v>
      </c>
      <c r="E451" s="56">
        <v>6250</v>
      </c>
      <c r="F451" s="56">
        <v>0</v>
      </c>
      <c r="G451" s="56">
        <v>0</v>
      </c>
      <c r="H451" s="56">
        <v>0</v>
      </c>
      <c r="I451" s="56">
        <f t="shared" si="43"/>
        <v>0</v>
      </c>
      <c r="J451" s="56">
        <f t="shared" si="44"/>
        <v>6250</v>
      </c>
      <c r="K451" s="57">
        <f t="shared" si="45"/>
        <v>1</v>
      </c>
      <c r="L451" s="57">
        <f t="shared" si="46"/>
        <v>-1</v>
      </c>
      <c r="M451" s="57">
        <f t="shared" si="47"/>
        <v>-1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250</v>
      </c>
      <c r="C452" s="51" t="s">
        <v>251</v>
      </c>
      <c r="D452" s="56">
        <v>185000</v>
      </c>
      <c r="E452" s="56">
        <v>185000</v>
      </c>
      <c r="F452" s="56">
        <v>0</v>
      </c>
      <c r="G452" s="56">
        <v>0</v>
      </c>
      <c r="H452" s="56">
        <v>0</v>
      </c>
      <c r="I452" s="56">
        <f t="shared" si="43"/>
        <v>0</v>
      </c>
      <c r="J452" s="56">
        <f t="shared" si="44"/>
        <v>185000</v>
      </c>
      <c r="K452" s="57">
        <f t="shared" si="45"/>
        <v>1</v>
      </c>
      <c r="L452" s="57">
        <f t="shared" si="46"/>
        <v>-1</v>
      </c>
      <c r="M452" s="57">
        <f t="shared" si="47"/>
        <v>-1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144</v>
      </c>
      <c r="C453" s="51" t="s">
        <v>145</v>
      </c>
      <c r="D453" s="56">
        <v>557432.24999999977</v>
      </c>
      <c r="E453" s="56">
        <v>559035.47999999986</v>
      </c>
      <c r="F453" s="56">
        <v>55408.829999999994</v>
      </c>
      <c r="G453" s="56">
        <v>163841.30000000002</v>
      </c>
      <c r="H453" s="56">
        <v>0</v>
      </c>
      <c r="I453" s="56">
        <f t="shared" si="43"/>
        <v>163841.30000000002</v>
      </c>
      <c r="J453" s="56">
        <f t="shared" si="44"/>
        <v>395194.17999999982</v>
      </c>
      <c r="K453" s="57">
        <f t="shared" si="45"/>
        <v>0.70692146409025758</v>
      </c>
      <c r="L453" s="57">
        <f t="shared" si="46"/>
        <v>-0.9008849491985732</v>
      </c>
      <c r="M453" s="57">
        <f t="shared" si="47"/>
        <v>0.17231414363896944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146</v>
      </c>
      <c r="C454" s="51" t="s">
        <v>147</v>
      </c>
      <c r="D454" s="56">
        <v>1028904.26</v>
      </c>
      <c r="E454" s="56">
        <v>2360172.2599999998</v>
      </c>
      <c r="F454" s="56">
        <v>251106.81</v>
      </c>
      <c r="G454" s="56">
        <v>517507.09</v>
      </c>
      <c r="H454" s="56">
        <v>766521.77</v>
      </c>
      <c r="I454" s="56">
        <f t="shared" si="43"/>
        <v>1284028.8600000001</v>
      </c>
      <c r="J454" s="56">
        <f t="shared" si="44"/>
        <v>1076143.3999999997</v>
      </c>
      <c r="K454" s="57">
        <f t="shared" si="45"/>
        <v>0.4559596849087616</v>
      </c>
      <c r="L454" s="57">
        <f t="shared" si="46"/>
        <v>-0.89360657514040942</v>
      </c>
      <c r="M454" s="57">
        <f t="shared" si="47"/>
        <v>-0.12293335741519125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150</v>
      </c>
      <c r="C455" s="51" t="s">
        <v>151</v>
      </c>
      <c r="D455" s="56">
        <v>54000</v>
      </c>
      <c r="E455" s="56">
        <v>54000</v>
      </c>
      <c r="F455" s="56">
        <v>1515.34</v>
      </c>
      <c r="G455" s="56">
        <v>1515.34</v>
      </c>
      <c r="H455" s="56">
        <v>2995</v>
      </c>
      <c r="I455" s="56">
        <f t="shared" si="43"/>
        <v>4510.34</v>
      </c>
      <c r="J455" s="56">
        <f t="shared" si="44"/>
        <v>49489.66</v>
      </c>
      <c r="K455" s="57">
        <f t="shared" si="45"/>
        <v>0.91647518518518523</v>
      </c>
      <c r="L455" s="57">
        <f t="shared" si="46"/>
        <v>-0.97193814814814816</v>
      </c>
      <c r="M455" s="57">
        <f t="shared" si="47"/>
        <v>-0.88775259259259254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154</v>
      </c>
      <c r="C456" s="51" t="s">
        <v>155</v>
      </c>
      <c r="D456" s="56">
        <v>0</v>
      </c>
      <c r="E456" s="56">
        <v>0</v>
      </c>
      <c r="F456" s="56">
        <v>0</v>
      </c>
      <c r="G456" s="56">
        <v>0</v>
      </c>
      <c r="H456" s="56">
        <v>795</v>
      </c>
      <c r="I456" s="56">
        <f t="shared" si="43"/>
        <v>795</v>
      </c>
      <c r="J456" s="56">
        <f t="shared" si="44"/>
        <v>-795</v>
      </c>
      <c r="K456" s="57" t="str">
        <f t="shared" si="45"/>
        <v>NA</v>
      </c>
      <c r="L456" s="57" t="str">
        <f t="shared" si="46"/>
        <v>NA</v>
      </c>
      <c r="M456" s="57" t="str">
        <f t="shared" si="47"/>
        <v>NA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220</v>
      </c>
      <c r="C457" s="51" t="s">
        <v>221</v>
      </c>
      <c r="D457" s="56">
        <v>1811457.27</v>
      </c>
      <c r="E457" s="56">
        <v>2020256.27</v>
      </c>
      <c r="F457" s="56">
        <v>510247</v>
      </c>
      <c r="G457" s="56">
        <v>716936.15</v>
      </c>
      <c r="H457" s="56">
        <v>1280237.92</v>
      </c>
      <c r="I457" s="56">
        <f t="shared" si="43"/>
        <v>1997174.0699999998</v>
      </c>
      <c r="J457" s="56">
        <f t="shared" si="44"/>
        <v>23082.200000000186</v>
      </c>
      <c r="K457" s="57">
        <f t="shared" si="45"/>
        <v>1.1425382186785732E-2</v>
      </c>
      <c r="L457" s="57">
        <f t="shared" si="46"/>
        <v>-0.74743451730507438</v>
      </c>
      <c r="M457" s="57">
        <f t="shared" si="47"/>
        <v>0.4194954583657845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156</v>
      </c>
      <c r="C458" s="51" t="s">
        <v>157</v>
      </c>
      <c r="D458" s="56">
        <v>0</v>
      </c>
      <c r="E458" s="56">
        <v>0</v>
      </c>
      <c r="F458" s="56">
        <v>0</v>
      </c>
      <c r="G458" s="56">
        <v>0</v>
      </c>
      <c r="H458" s="56">
        <v>0</v>
      </c>
      <c r="I458" s="56">
        <f t="shared" si="43"/>
        <v>0</v>
      </c>
      <c r="J458" s="56">
        <f t="shared" si="44"/>
        <v>0</v>
      </c>
      <c r="K458" s="57" t="str">
        <f t="shared" si="45"/>
        <v>NA</v>
      </c>
      <c r="L458" s="57" t="str">
        <f t="shared" si="46"/>
        <v>NA</v>
      </c>
      <c r="M458" s="57" t="str">
        <f t="shared" si="47"/>
        <v>NA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158</v>
      </c>
      <c r="C459" s="51" t="s">
        <v>159</v>
      </c>
      <c r="D459" s="56">
        <v>0</v>
      </c>
      <c r="E459" s="56">
        <v>0</v>
      </c>
      <c r="F459" s="56">
        <v>0</v>
      </c>
      <c r="G459" s="56">
        <v>0</v>
      </c>
      <c r="H459" s="56">
        <v>0</v>
      </c>
      <c r="I459" s="56">
        <f t="shared" si="43"/>
        <v>0</v>
      </c>
      <c r="J459" s="56">
        <f t="shared" si="44"/>
        <v>0</v>
      </c>
      <c r="K459" s="57" t="str">
        <f t="shared" si="45"/>
        <v>NA</v>
      </c>
      <c r="L459" s="57" t="str">
        <f t="shared" si="46"/>
        <v>NA</v>
      </c>
      <c r="M459" s="57" t="str">
        <f t="shared" si="47"/>
        <v>NA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160</v>
      </c>
      <c r="C460" s="51" t="s">
        <v>161</v>
      </c>
      <c r="D460" s="56">
        <v>2676531.5499999998</v>
      </c>
      <c r="E460" s="56">
        <v>2666531.5499999998</v>
      </c>
      <c r="F460" s="56">
        <v>141547.19</v>
      </c>
      <c r="G460" s="56">
        <v>405689.60000000003</v>
      </c>
      <c r="H460" s="56">
        <v>583586.49</v>
      </c>
      <c r="I460" s="56">
        <f t="shared" si="43"/>
        <v>989276.09000000008</v>
      </c>
      <c r="J460" s="56">
        <f t="shared" si="44"/>
        <v>1677255.4599999997</v>
      </c>
      <c r="K460" s="57">
        <f t="shared" si="45"/>
        <v>0.62900266827894835</v>
      </c>
      <c r="L460" s="57">
        <f t="shared" si="46"/>
        <v>-0.94691711410652535</v>
      </c>
      <c r="M460" s="57">
        <f t="shared" si="47"/>
        <v>-0.39143476476023686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162</v>
      </c>
      <c r="C461" s="51" t="s">
        <v>163</v>
      </c>
      <c r="D461" s="56">
        <v>1134</v>
      </c>
      <c r="E461" s="56">
        <v>29232</v>
      </c>
      <c r="F461" s="56">
        <v>0</v>
      </c>
      <c r="G461" s="56">
        <v>1487</v>
      </c>
      <c r="H461" s="56">
        <v>2000</v>
      </c>
      <c r="I461" s="56">
        <f t="shared" si="43"/>
        <v>3487</v>
      </c>
      <c r="J461" s="56">
        <f t="shared" si="44"/>
        <v>25745</v>
      </c>
      <c r="K461" s="57">
        <f t="shared" si="45"/>
        <v>0.88071291735084833</v>
      </c>
      <c r="L461" s="57">
        <f t="shared" si="46"/>
        <v>-1</v>
      </c>
      <c r="M461" s="57">
        <f t="shared" si="47"/>
        <v>-0.79652435686918444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166</v>
      </c>
      <c r="C462" s="51" t="s">
        <v>167</v>
      </c>
      <c r="D462" s="56">
        <v>189000</v>
      </c>
      <c r="E462" s="56">
        <v>189000</v>
      </c>
      <c r="F462" s="56">
        <v>3542.4700000000003</v>
      </c>
      <c r="G462" s="56">
        <v>13199.69</v>
      </c>
      <c r="H462" s="56">
        <v>299.39</v>
      </c>
      <c r="I462" s="56">
        <f t="shared" si="43"/>
        <v>13499.08</v>
      </c>
      <c r="J462" s="56">
        <f t="shared" si="44"/>
        <v>175500.92</v>
      </c>
      <c r="K462" s="57">
        <f t="shared" si="45"/>
        <v>0.92857629629629634</v>
      </c>
      <c r="L462" s="57">
        <f t="shared" si="46"/>
        <v>-0.98125677248677246</v>
      </c>
      <c r="M462" s="57">
        <f t="shared" si="47"/>
        <v>-0.72064148148148144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172</v>
      </c>
      <c r="C463" s="51" t="s">
        <v>173</v>
      </c>
      <c r="D463" s="56">
        <v>588190</v>
      </c>
      <c r="E463" s="56">
        <v>588190</v>
      </c>
      <c r="F463" s="56">
        <v>6669.02</v>
      </c>
      <c r="G463" s="56">
        <v>25734.86</v>
      </c>
      <c r="H463" s="56">
        <v>70640.06</v>
      </c>
      <c r="I463" s="56">
        <f t="shared" si="43"/>
        <v>96374.92</v>
      </c>
      <c r="J463" s="56">
        <f t="shared" si="44"/>
        <v>491815.08</v>
      </c>
      <c r="K463" s="57">
        <f t="shared" si="45"/>
        <v>0.83615001955150547</v>
      </c>
      <c r="L463" s="57">
        <f t="shared" si="46"/>
        <v>-0.98866179295805778</v>
      </c>
      <c r="M463" s="57">
        <f t="shared" si="47"/>
        <v>-0.82498947618966656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557</v>
      </c>
      <c r="C464" s="51" t="s">
        <v>562</v>
      </c>
      <c r="D464" s="56">
        <v>0</v>
      </c>
      <c r="E464" s="56">
        <v>0</v>
      </c>
      <c r="F464" s="56">
        <v>0</v>
      </c>
      <c r="G464" s="56">
        <v>0</v>
      </c>
      <c r="H464" s="56">
        <v>0</v>
      </c>
      <c r="I464" s="56">
        <f t="shared" si="43"/>
        <v>0</v>
      </c>
      <c r="J464" s="56">
        <f t="shared" si="44"/>
        <v>0</v>
      </c>
      <c r="K464" s="57" t="str">
        <f t="shared" si="45"/>
        <v>NA</v>
      </c>
      <c r="L464" s="57" t="str">
        <f t="shared" si="46"/>
        <v>NA</v>
      </c>
      <c r="M464" s="57" t="str">
        <f t="shared" si="47"/>
        <v>NA</v>
      </c>
      <c r="R464" s="53"/>
      <c r="S464" s="53"/>
      <c r="T464" s="53"/>
      <c r="U464" s="53"/>
      <c r="V464" s="53"/>
    </row>
    <row r="465" spans="1:22" s="51" customFormat="1" x14ac:dyDescent="0.2">
      <c r="B465" s="66" t="s">
        <v>174</v>
      </c>
      <c r="C465" s="51" t="s">
        <v>175</v>
      </c>
      <c r="D465" s="56">
        <v>450</v>
      </c>
      <c r="E465" s="56">
        <v>1584</v>
      </c>
      <c r="F465" s="56">
        <v>699.99</v>
      </c>
      <c r="G465" s="56">
        <v>1111.98</v>
      </c>
      <c r="H465" s="56">
        <v>190.95</v>
      </c>
      <c r="I465" s="56">
        <f t="shared" si="43"/>
        <v>1302.93</v>
      </c>
      <c r="J465" s="56">
        <f t="shared" si="44"/>
        <v>281.06999999999994</v>
      </c>
      <c r="K465" s="57">
        <f t="shared" si="45"/>
        <v>0.17744318181818178</v>
      </c>
      <c r="L465" s="57">
        <f t="shared" si="46"/>
        <v>-0.55808712121212123</v>
      </c>
      <c r="M465" s="57">
        <f t="shared" si="47"/>
        <v>1.8080303030303031</v>
      </c>
      <c r="R465" s="53"/>
      <c r="S465" s="53"/>
      <c r="T465" s="53"/>
      <c r="U465" s="53"/>
      <c r="V465" s="53"/>
    </row>
    <row r="466" spans="1:22" s="51" customFormat="1" x14ac:dyDescent="0.2">
      <c r="B466" s="66" t="s">
        <v>176</v>
      </c>
      <c r="C466" s="51" t="s">
        <v>177</v>
      </c>
      <c r="D466" s="56">
        <v>586459.67000000004</v>
      </c>
      <c r="E466" s="56">
        <v>586459.67000000004</v>
      </c>
      <c r="F466" s="56">
        <v>164502</v>
      </c>
      <c r="G466" s="56">
        <v>234234</v>
      </c>
      <c r="H466" s="56">
        <v>110308</v>
      </c>
      <c r="I466" s="56">
        <f t="shared" si="43"/>
        <v>344542</v>
      </c>
      <c r="J466" s="56">
        <f t="shared" si="44"/>
        <v>241917.67000000004</v>
      </c>
      <c r="K466" s="57">
        <f t="shared" si="45"/>
        <v>0.41250521114265204</v>
      </c>
      <c r="L466" s="57">
        <f t="shared" si="46"/>
        <v>-0.71949989331747233</v>
      </c>
      <c r="M466" s="57">
        <f t="shared" si="47"/>
        <v>0.59761369439095435</v>
      </c>
      <c r="R466" s="53"/>
      <c r="S466" s="53"/>
      <c r="T466" s="53"/>
      <c r="U466" s="53"/>
      <c r="V466" s="53"/>
    </row>
    <row r="467" spans="1:22" s="51" customFormat="1" x14ac:dyDescent="0.2">
      <c r="B467" s="66" t="s">
        <v>178</v>
      </c>
      <c r="C467" s="51" t="s">
        <v>179</v>
      </c>
      <c r="D467" s="56">
        <v>119700</v>
      </c>
      <c r="E467" s="56">
        <v>119700</v>
      </c>
      <c r="F467" s="56">
        <v>3596.27</v>
      </c>
      <c r="G467" s="56">
        <v>3652.23</v>
      </c>
      <c r="H467" s="56">
        <v>5986.66</v>
      </c>
      <c r="I467" s="56">
        <f t="shared" si="43"/>
        <v>9638.89</v>
      </c>
      <c r="J467" s="56">
        <f t="shared" si="44"/>
        <v>110061.11</v>
      </c>
      <c r="K467" s="57">
        <f t="shared" si="45"/>
        <v>0.91947460317460317</v>
      </c>
      <c r="L467" s="57">
        <f t="shared" si="46"/>
        <v>-0.96995597326649952</v>
      </c>
      <c r="M467" s="57">
        <f t="shared" si="47"/>
        <v>-0.87795388471177949</v>
      </c>
      <c r="R467" s="53"/>
      <c r="S467" s="53"/>
      <c r="T467" s="53"/>
      <c r="U467" s="53"/>
      <c r="V467" s="53"/>
    </row>
    <row r="468" spans="1:22" s="51" customFormat="1" x14ac:dyDescent="0.2">
      <c r="B468" s="66" t="s">
        <v>558</v>
      </c>
      <c r="C468" s="51" t="s">
        <v>559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f t="shared" si="43"/>
        <v>0</v>
      </c>
      <c r="J468" s="56">
        <f t="shared" si="44"/>
        <v>0</v>
      </c>
      <c r="K468" s="57" t="str">
        <f t="shared" si="45"/>
        <v>NA</v>
      </c>
      <c r="L468" s="57" t="str">
        <f t="shared" si="46"/>
        <v>NA</v>
      </c>
      <c r="M468" s="57" t="str">
        <f t="shared" si="47"/>
        <v>NA</v>
      </c>
      <c r="R468" s="53"/>
      <c r="S468" s="53"/>
      <c r="T468" s="53"/>
      <c r="U468" s="53"/>
      <c r="V468" s="53"/>
    </row>
    <row r="469" spans="1:22" s="51" customFormat="1" x14ac:dyDescent="0.2">
      <c r="B469" s="66" t="s">
        <v>180</v>
      </c>
      <c r="C469" s="51" t="s">
        <v>181</v>
      </c>
      <c r="D469" s="56">
        <v>37620</v>
      </c>
      <c r="E469" s="56">
        <v>37620</v>
      </c>
      <c r="F469" s="56">
        <v>3503.3599999999997</v>
      </c>
      <c r="G469" s="56">
        <v>3596.5</v>
      </c>
      <c r="H469" s="56">
        <v>18426.009999999998</v>
      </c>
      <c r="I469" s="56">
        <f t="shared" si="43"/>
        <v>22022.51</v>
      </c>
      <c r="J469" s="56">
        <f t="shared" si="44"/>
        <v>15597.490000000002</v>
      </c>
      <c r="K469" s="57">
        <f t="shared" si="45"/>
        <v>0.41460632642211592</v>
      </c>
      <c r="L469" s="57">
        <f t="shared" si="46"/>
        <v>-0.90687506645401383</v>
      </c>
      <c r="M469" s="57">
        <f t="shared" si="47"/>
        <v>-0.6175970228601807</v>
      </c>
      <c r="R469" s="53"/>
      <c r="S469" s="53"/>
      <c r="T469" s="53"/>
      <c r="U469" s="53"/>
      <c r="V469" s="53"/>
    </row>
    <row r="470" spans="1:22" s="51" customFormat="1" x14ac:dyDescent="0.2">
      <c r="B470" s="66" t="s">
        <v>560</v>
      </c>
      <c r="C470" s="51" t="s">
        <v>561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f t="shared" si="43"/>
        <v>0</v>
      </c>
      <c r="J470" s="56">
        <f t="shared" si="44"/>
        <v>0</v>
      </c>
      <c r="K470" s="57" t="str">
        <f t="shared" si="45"/>
        <v>NA</v>
      </c>
      <c r="L470" s="57" t="str">
        <f t="shared" si="46"/>
        <v>NA</v>
      </c>
      <c r="M470" s="57" t="str">
        <f t="shared" si="47"/>
        <v>NA</v>
      </c>
      <c r="R470" s="53"/>
      <c r="S470" s="53"/>
      <c r="T470" s="53"/>
      <c r="U470" s="53"/>
      <c r="V470" s="53"/>
    </row>
    <row r="471" spans="1:22" s="51" customFormat="1" x14ac:dyDescent="0.2">
      <c r="B471" s="66" t="s">
        <v>186</v>
      </c>
      <c r="C471" s="51" t="s">
        <v>187</v>
      </c>
      <c r="D471" s="56">
        <v>2250</v>
      </c>
      <c r="E471" s="56">
        <v>2250</v>
      </c>
      <c r="F471" s="56">
        <v>0</v>
      </c>
      <c r="G471" s="56">
        <v>0</v>
      </c>
      <c r="H471" s="56">
        <v>1181.4100000000001</v>
      </c>
      <c r="I471" s="56">
        <f t="shared" si="43"/>
        <v>1181.4100000000001</v>
      </c>
      <c r="J471" s="56">
        <f t="shared" si="44"/>
        <v>1068.5899999999999</v>
      </c>
      <c r="K471" s="57">
        <f t="shared" si="45"/>
        <v>0.47492888888888884</v>
      </c>
      <c r="L471" s="57">
        <f t="shared" si="46"/>
        <v>-1</v>
      </c>
      <c r="M471" s="57">
        <f t="shared" si="47"/>
        <v>-1</v>
      </c>
      <c r="R471" s="53"/>
      <c r="S471" s="53"/>
      <c r="T471" s="53"/>
      <c r="U471" s="53"/>
      <c r="V471" s="53"/>
    </row>
    <row r="472" spans="1:22" s="51" customFormat="1" x14ac:dyDescent="0.2">
      <c r="B472" s="66" t="s">
        <v>192</v>
      </c>
      <c r="C472" s="51" t="s">
        <v>193</v>
      </c>
      <c r="D472" s="56">
        <v>40500</v>
      </c>
      <c r="E472" s="56">
        <v>34500</v>
      </c>
      <c r="F472" s="56">
        <v>9420.85</v>
      </c>
      <c r="G472" s="56">
        <v>9420.85</v>
      </c>
      <c r="H472" s="56">
        <v>241.38</v>
      </c>
      <c r="I472" s="56">
        <f t="shared" si="43"/>
        <v>9662.23</v>
      </c>
      <c r="J472" s="56">
        <f t="shared" si="44"/>
        <v>24837.77</v>
      </c>
      <c r="K472" s="57">
        <f t="shared" si="45"/>
        <v>0.71993536231884059</v>
      </c>
      <c r="L472" s="57">
        <f t="shared" si="46"/>
        <v>-0.72693188405797105</v>
      </c>
      <c r="M472" s="57">
        <f t="shared" si="47"/>
        <v>9.2272463768115986E-2</v>
      </c>
      <c r="R472" s="53"/>
      <c r="S472" s="53"/>
      <c r="T472" s="53"/>
      <c r="U472" s="53"/>
      <c r="V472" s="53"/>
    </row>
    <row r="473" spans="1:22" s="51" customFormat="1" x14ac:dyDescent="0.2">
      <c r="B473" s="66" t="s">
        <v>226</v>
      </c>
      <c r="C473" s="51" t="s">
        <v>227</v>
      </c>
      <c r="D473" s="56">
        <v>0</v>
      </c>
      <c r="E473" s="56">
        <v>0</v>
      </c>
      <c r="F473" s="56">
        <v>0</v>
      </c>
      <c r="G473" s="56">
        <v>0</v>
      </c>
      <c r="H473" s="56">
        <v>0</v>
      </c>
      <c r="I473" s="56">
        <f t="shared" si="43"/>
        <v>0</v>
      </c>
      <c r="J473" s="56">
        <f t="shared" si="44"/>
        <v>0</v>
      </c>
      <c r="K473" s="57" t="str">
        <f t="shared" si="45"/>
        <v>NA</v>
      </c>
      <c r="L473" s="57" t="str">
        <f t="shared" si="46"/>
        <v>NA</v>
      </c>
      <c r="M473" s="57" t="str">
        <f t="shared" si="47"/>
        <v>NA</v>
      </c>
      <c r="R473" s="53"/>
      <c r="S473" s="53"/>
      <c r="T473" s="53"/>
      <c r="U473" s="53"/>
      <c r="V473" s="53"/>
    </row>
    <row r="474" spans="1:22" s="51" customFormat="1" x14ac:dyDescent="0.2">
      <c r="B474" s="66" t="s">
        <v>196</v>
      </c>
      <c r="C474" s="51" t="s">
        <v>197</v>
      </c>
      <c r="D474" s="56">
        <v>279782.08999999997</v>
      </c>
      <c r="E474" s="56">
        <v>281282.08999999997</v>
      </c>
      <c r="F474" s="56">
        <v>0</v>
      </c>
      <c r="G474" s="56">
        <v>42530.9</v>
      </c>
      <c r="H474" s="56">
        <v>14302.119999999999</v>
      </c>
      <c r="I474" s="56">
        <f t="shared" si="43"/>
        <v>56833.020000000004</v>
      </c>
      <c r="J474" s="56">
        <f t="shared" si="44"/>
        <v>224449.06999999995</v>
      </c>
      <c r="K474" s="57">
        <f t="shared" si="45"/>
        <v>0.79795009344533796</v>
      </c>
      <c r="L474" s="57">
        <f t="shared" si="46"/>
        <v>-1</v>
      </c>
      <c r="M474" s="57">
        <f t="shared" si="47"/>
        <v>-0.39518509692529652</v>
      </c>
      <c r="R474" s="53"/>
      <c r="S474" s="53"/>
      <c r="T474" s="53"/>
      <c r="U474" s="53"/>
      <c r="V474" s="53"/>
    </row>
    <row r="475" spans="1:22" s="51" customFormat="1" x14ac:dyDescent="0.2">
      <c r="B475" s="66" t="s">
        <v>198</v>
      </c>
      <c r="C475" s="51" t="s">
        <v>199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f t="shared" si="43"/>
        <v>0</v>
      </c>
      <c r="J475" s="56">
        <f t="shared" si="44"/>
        <v>0</v>
      </c>
      <c r="K475" s="57" t="str">
        <f t="shared" si="45"/>
        <v>NA</v>
      </c>
      <c r="L475" s="57" t="str">
        <f t="shared" si="46"/>
        <v>NA</v>
      </c>
      <c r="M475" s="57" t="str">
        <f t="shared" si="47"/>
        <v>NA</v>
      </c>
      <c r="R475" s="53"/>
      <c r="S475" s="53"/>
      <c r="T475" s="53"/>
      <c r="U475" s="53"/>
      <c r="V475" s="53"/>
    </row>
    <row r="476" spans="1:22" s="51" customFormat="1" x14ac:dyDescent="0.2">
      <c r="A476" s="63" t="s">
        <v>381</v>
      </c>
      <c r="B476" s="68"/>
      <c r="C476" s="63"/>
      <c r="D476" s="64">
        <v>33141661.300000008</v>
      </c>
      <c r="E476" s="64">
        <v>35801678.210000008</v>
      </c>
      <c r="F476" s="64">
        <v>3093989.68</v>
      </c>
      <c r="G476" s="64">
        <v>7720953.8000000007</v>
      </c>
      <c r="H476" s="64">
        <v>2857712.16</v>
      </c>
      <c r="I476" s="64">
        <f t="shared" si="43"/>
        <v>10578665.960000001</v>
      </c>
      <c r="J476" s="64">
        <f t="shared" si="44"/>
        <v>25223012.250000007</v>
      </c>
      <c r="K476" s="65">
        <f t="shared" si="45"/>
        <v>0.70452038873850331</v>
      </c>
      <c r="L476" s="65">
        <f t="shared" si="46"/>
        <v>-0.91357975841658179</v>
      </c>
      <c r="M476" s="65">
        <f t="shared" si="47"/>
        <v>-0.13736403587433965</v>
      </c>
      <c r="R476" s="53"/>
      <c r="S476" s="53"/>
      <c r="T476" s="53"/>
      <c r="U476" s="53"/>
      <c r="V476" s="53"/>
    </row>
    <row r="477" spans="1:22" s="51" customFormat="1" x14ac:dyDescent="0.2">
      <c r="A477" s="51" t="s">
        <v>382</v>
      </c>
      <c r="B477" s="66" t="s">
        <v>108</v>
      </c>
      <c r="C477" s="51" t="s">
        <v>109</v>
      </c>
      <c r="D477" s="56">
        <v>38508.870000000003</v>
      </c>
      <c r="E477" s="56">
        <v>38508.870000000003</v>
      </c>
      <c r="F477" s="56">
        <v>0</v>
      </c>
      <c r="G477" s="56">
        <v>0</v>
      </c>
      <c r="H477" s="56">
        <v>0</v>
      </c>
      <c r="I477" s="56">
        <f t="shared" si="43"/>
        <v>0</v>
      </c>
      <c r="J477" s="56">
        <f t="shared" si="44"/>
        <v>38508.870000000003</v>
      </c>
      <c r="K477" s="57">
        <f t="shared" si="45"/>
        <v>1</v>
      </c>
      <c r="L477" s="57">
        <f t="shared" si="46"/>
        <v>-1</v>
      </c>
      <c r="M477" s="57">
        <f t="shared" si="47"/>
        <v>-1</v>
      </c>
      <c r="R477" s="53"/>
      <c r="S477" s="53"/>
      <c r="T477" s="53"/>
      <c r="U477" s="53"/>
      <c r="V477" s="53"/>
    </row>
    <row r="478" spans="1:22" s="51" customFormat="1" x14ac:dyDescent="0.2">
      <c r="B478" s="66" t="s">
        <v>212</v>
      </c>
      <c r="C478" s="51" t="s">
        <v>213</v>
      </c>
      <c r="D478" s="56">
        <v>0</v>
      </c>
      <c r="E478" s="56">
        <v>0</v>
      </c>
      <c r="F478" s="56">
        <v>7357.72</v>
      </c>
      <c r="G478" s="56">
        <v>22010.51</v>
      </c>
      <c r="H478" s="56">
        <v>0</v>
      </c>
      <c r="I478" s="56">
        <f t="shared" si="43"/>
        <v>22010.51</v>
      </c>
      <c r="J478" s="56">
        <f t="shared" si="44"/>
        <v>-22010.51</v>
      </c>
      <c r="K478" s="57" t="str">
        <f t="shared" si="45"/>
        <v>NA</v>
      </c>
      <c r="L478" s="57" t="str">
        <f t="shared" si="46"/>
        <v>NA</v>
      </c>
      <c r="M478" s="57" t="str">
        <f t="shared" si="47"/>
        <v>NA</v>
      </c>
      <c r="R478" s="53"/>
      <c r="S478" s="53"/>
      <c r="T478" s="53"/>
      <c r="U478" s="53"/>
      <c r="V478" s="53"/>
    </row>
    <row r="479" spans="1:22" s="51" customFormat="1" x14ac:dyDescent="0.2">
      <c r="B479" s="66" t="s">
        <v>120</v>
      </c>
      <c r="C479" s="51" t="s">
        <v>121</v>
      </c>
      <c r="D479" s="56">
        <v>1013901.27</v>
      </c>
      <c r="E479" s="56">
        <v>1013901.27</v>
      </c>
      <c r="F479" s="56">
        <v>0</v>
      </c>
      <c r="G479" s="56">
        <v>0</v>
      </c>
      <c r="H479" s="56">
        <v>0</v>
      </c>
      <c r="I479" s="56">
        <f t="shared" si="43"/>
        <v>0</v>
      </c>
      <c r="J479" s="56">
        <f t="shared" si="44"/>
        <v>1013901.27</v>
      </c>
      <c r="K479" s="57">
        <f t="shared" si="45"/>
        <v>1</v>
      </c>
      <c r="L479" s="57">
        <f t="shared" si="46"/>
        <v>-1</v>
      </c>
      <c r="M479" s="57">
        <f t="shared" si="47"/>
        <v>-1</v>
      </c>
      <c r="R479" s="53"/>
      <c r="S479" s="53"/>
      <c r="T479" s="53"/>
      <c r="U479" s="53"/>
      <c r="V479" s="53"/>
    </row>
    <row r="480" spans="1:22" s="51" customFormat="1" x14ac:dyDescent="0.2">
      <c r="B480" s="66" t="s">
        <v>124</v>
      </c>
      <c r="C480" s="51" t="s">
        <v>125</v>
      </c>
      <c r="D480" s="56">
        <v>1261655.8599999999</v>
      </c>
      <c r="E480" s="56">
        <v>1261655.8599999999</v>
      </c>
      <c r="F480" s="56">
        <v>106245</v>
      </c>
      <c r="G480" s="56">
        <v>143902.5</v>
      </c>
      <c r="H480" s="56">
        <v>0</v>
      </c>
      <c r="I480" s="56">
        <f t="shared" si="43"/>
        <v>143902.5</v>
      </c>
      <c r="J480" s="56">
        <f t="shared" si="44"/>
        <v>1117753.3599999999</v>
      </c>
      <c r="K480" s="57">
        <f t="shared" si="45"/>
        <v>0.88594155937261687</v>
      </c>
      <c r="L480" s="57">
        <f t="shared" si="46"/>
        <v>-0.91578923907189713</v>
      </c>
      <c r="M480" s="57">
        <f t="shared" si="47"/>
        <v>-0.54376623749046749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130</v>
      </c>
      <c r="C481" s="51" t="s">
        <v>131</v>
      </c>
      <c r="D481" s="56">
        <v>13500</v>
      </c>
      <c r="E481" s="56">
        <v>13500</v>
      </c>
      <c r="F481" s="56">
        <v>1580</v>
      </c>
      <c r="G481" s="56">
        <v>4740</v>
      </c>
      <c r="H481" s="56">
        <v>0</v>
      </c>
      <c r="I481" s="56">
        <f t="shared" si="43"/>
        <v>4740</v>
      </c>
      <c r="J481" s="56">
        <f t="shared" si="44"/>
        <v>8760</v>
      </c>
      <c r="K481" s="57">
        <f t="shared" si="45"/>
        <v>0.64888888888888885</v>
      </c>
      <c r="L481" s="57">
        <f t="shared" si="46"/>
        <v>-0.88296296296296295</v>
      </c>
      <c r="M481" s="57">
        <f t="shared" si="47"/>
        <v>0.40444444444444444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563</v>
      </c>
      <c r="C482" s="51" t="s">
        <v>564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43"/>
        <v>0</v>
      </c>
      <c r="J482" s="56">
        <f t="shared" si="44"/>
        <v>0</v>
      </c>
      <c r="K482" s="57" t="str">
        <f t="shared" si="45"/>
        <v>NA</v>
      </c>
      <c r="L482" s="57" t="str">
        <f t="shared" si="46"/>
        <v>NA</v>
      </c>
      <c r="M482" s="57" t="str">
        <f t="shared" si="47"/>
        <v>NA</v>
      </c>
      <c r="R482" s="53"/>
      <c r="S482" s="53"/>
      <c r="T482" s="53"/>
      <c r="U482" s="53"/>
      <c r="V482" s="53"/>
    </row>
    <row r="483" spans="1:22" s="51" customFormat="1" x14ac:dyDescent="0.2">
      <c r="B483" s="66" t="s">
        <v>132</v>
      </c>
      <c r="C483" s="51" t="s">
        <v>133</v>
      </c>
      <c r="D483" s="56">
        <v>7962.75</v>
      </c>
      <c r="E483" s="56">
        <v>7962.75</v>
      </c>
      <c r="F483" s="56">
        <v>1470.08</v>
      </c>
      <c r="G483" s="56">
        <v>4397.72</v>
      </c>
      <c r="H483" s="56">
        <v>0</v>
      </c>
      <c r="I483" s="56">
        <f t="shared" si="43"/>
        <v>4397.72</v>
      </c>
      <c r="J483" s="56">
        <f t="shared" si="44"/>
        <v>3565.0299999999997</v>
      </c>
      <c r="K483" s="57">
        <f t="shared" si="45"/>
        <v>0.4477134155913472</v>
      </c>
      <c r="L483" s="57">
        <f t="shared" si="46"/>
        <v>-0.81538036482371046</v>
      </c>
      <c r="M483" s="57">
        <f t="shared" si="47"/>
        <v>1.2091463376346112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250</v>
      </c>
      <c r="C484" s="51" t="s">
        <v>251</v>
      </c>
      <c r="D484" s="56">
        <v>14000</v>
      </c>
      <c r="E484" s="56">
        <v>14000</v>
      </c>
      <c r="F484" s="56">
        <v>0</v>
      </c>
      <c r="G484" s="56">
        <v>0</v>
      </c>
      <c r="H484" s="56">
        <v>0</v>
      </c>
      <c r="I484" s="56">
        <f t="shared" si="43"/>
        <v>0</v>
      </c>
      <c r="J484" s="56">
        <f t="shared" si="44"/>
        <v>14000</v>
      </c>
      <c r="K484" s="57">
        <f t="shared" si="45"/>
        <v>1</v>
      </c>
      <c r="L484" s="57">
        <f t="shared" si="46"/>
        <v>-1</v>
      </c>
      <c r="M484" s="57">
        <f t="shared" si="47"/>
        <v>-1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144</v>
      </c>
      <c r="C485" s="51" t="s">
        <v>145</v>
      </c>
      <c r="D485" s="56">
        <v>127887.72</v>
      </c>
      <c r="E485" s="56">
        <v>127887.72</v>
      </c>
      <c r="F485" s="56">
        <v>8382.49</v>
      </c>
      <c r="G485" s="56">
        <v>11735.56</v>
      </c>
      <c r="H485" s="56">
        <v>0</v>
      </c>
      <c r="I485" s="56">
        <f t="shared" si="43"/>
        <v>11735.56</v>
      </c>
      <c r="J485" s="56">
        <f t="shared" si="44"/>
        <v>116152.16</v>
      </c>
      <c r="K485" s="57">
        <f t="shared" si="45"/>
        <v>0.90823544277746138</v>
      </c>
      <c r="L485" s="57">
        <f t="shared" si="46"/>
        <v>-0.93445430100716464</v>
      </c>
      <c r="M485" s="57">
        <f t="shared" si="47"/>
        <v>-0.63294177110984551</v>
      </c>
      <c r="R485" s="53"/>
      <c r="S485" s="53"/>
      <c r="T485" s="53"/>
      <c r="U485" s="53"/>
      <c r="V485" s="53"/>
    </row>
    <row r="486" spans="1:22" s="51" customFormat="1" x14ac:dyDescent="0.2">
      <c r="B486" s="66" t="s">
        <v>146</v>
      </c>
      <c r="C486" s="51" t="s">
        <v>147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f t="shared" si="43"/>
        <v>0</v>
      </c>
      <c r="J486" s="56">
        <f t="shared" si="44"/>
        <v>0</v>
      </c>
      <c r="K486" s="57" t="str">
        <f t="shared" si="45"/>
        <v>NA</v>
      </c>
      <c r="L486" s="57" t="str">
        <f t="shared" si="46"/>
        <v>NA</v>
      </c>
      <c r="M486" s="57" t="str">
        <f t="shared" si="47"/>
        <v>NA</v>
      </c>
      <c r="R486" s="53"/>
      <c r="S486" s="53"/>
      <c r="T486" s="53"/>
      <c r="U486" s="53"/>
      <c r="V486" s="53"/>
    </row>
    <row r="487" spans="1:22" s="51" customFormat="1" x14ac:dyDescent="0.2">
      <c r="B487" s="66" t="s">
        <v>172</v>
      </c>
      <c r="C487" s="51" t="s">
        <v>173</v>
      </c>
      <c r="D487" s="56">
        <v>54000</v>
      </c>
      <c r="E487" s="56">
        <v>54000</v>
      </c>
      <c r="F487" s="56">
        <v>0</v>
      </c>
      <c r="G487" s="56">
        <v>0</v>
      </c>
      <c r="H487" s="56">
        <v>0</v>
      </c>
      <c r="I487" s="56">
        <f t="shared" si="43"/>
        <v>0</v>
      </c>
      <c r="J487" s="56">
        <f t="shared" si="44"/>
        <v>54000</v>
      </c>
      <c r="K487" s="57">
        <f t="shared" si="45"/>
        <v>1</v>
      </c>
      <c r="L487" s="57">
        <f t="shared" si="46"/>
        <v>-1</v>
      </c>
      <c r="M487" s="57">
        <f t="shared" si="47"/>
        <v>-1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198</v>
      </c>
      <c r="C488" s="51" t="s">
        <v>199</v>
      </c>
      <c r="D488" s="56">
        <v>900000</v>
      </c>
      <c r="E488" s="56">
        <v>789000</v>
      </c>
      <c r="F488" s="56">
        <v>0</v>
      </c>
      <c r="G488" s="56">
        <v>0</v>
      </c>
      <c r="H488" s="56">
        <v>0</v>
      </c>
      <c r="I488" s="56">
        <f t="shared" si="43"/>
        <v>0</v>
      </c>
      <c r="J488" s="56">
        <f t="shared" si="44"/>
        <v>789000</v>
      </c>
      <c r="K488" s="57">
        <f t="shared" si="45"/>
        <v>1</v>
      </c>
      <c r="L488" s="57">
        <f t="shared" si="46"/>
        <v>-1</v>
      </c>
      <c r="M488" s="57">
        <f t="shared" si="47"/>
        <v>-1</v>
      </c>
      <c r="R488" s="53"/>
      <c r="S488" s="53"/>
      <c r="T488" s="53"/>
      <c r="U488" s="53"/>
      <c r="V488" s="53"/>
    </row>
    <row r="489" spans="1:22" s="51" customFormat="1" x14ac:dyDescent="0.2">
      <c r="A489" s="63" t="s">
        <v>383</v>
      </c>
      <c r="B489" s="68"/>
      <c r="C489" s="63"/>
      <c r="D489" s="64">
        <v>3431416.47</v>
      </c>
      <c r="E489" s="64">
        <v>3320416.47</v>
      </c>
      <c r="F489" s="64">
        <v>125035.29000000001</v>
      </c>
      <c r="G489" s="64">
        <v>186786.29</v>
      </c>
      <c r="H489" s="64">
        <v>0</v>
      </c>
      <c r="I489" s="64">
        <f t="shared" si="43"/>
        <v>186786.29</v>
      </c>
      <c r="J489" s="64">
        <f t="shared" si="44"/>
        <v>3133630.18</v>
      </c>
      <c r="K489" s="65">
        <f t="shared" si="45"/>
        <v>0.94374612591895735</v>
      </c>
      <c r="L489" s="65">
        <f t="shared" si="46"/>
        <v>-0.96234349180902601</v>
      </c>
      <c r="M489" s="65">
        <f t="shared" si="47"/>
        <v>-0.77498450367582949</v>
      </c>
      <c r="R489" s="53"/>
      <c r="S489" s="53"/>
      <c r="T489" s="53"/>
      <c r="U489" s="53"/>
      <c r="V489" s="53"/>
    </row>
    <row r="490" spans="1:22" s="51" customFormat="1" x14ac:dyDescent="0.2">
      <c r="A490" s="51" t="s">
        <v>384</v>
      </c>
      <c r="B490" s="66" t="s">
        <v>124</v>
      </c>
      <c r="C490" s="51" t="s">
        <v>125</v>
      </c>
      <c r="D490" s="56">
        <v>0</v>
      </c>
      <c r="E490" s="56">
        <v>0</v>
      </c>
      <c r="F490" s="56">
        <v>4500</v>
      </c>
      <c r="G490" s="56">
        <v>4500</v>
      </c>
      <c r="H490" s="56">
        <v>0</v>
      </c>
      <c r="I490" s="56">
        <f t="shared" si="43"/>
        <v>4500</v>
      </c>
      <c r="J490" s="56">
        <f t="shared" si="44"/>
        <v>-4500</v>
      </c>
      <c r="K490" s="57" t="str">
        <f t="shared" si="45"/>
        <v>NA</v>
      </c>
      <c r="L490" s="57" t="str">
        <f t="shared" si="46"/>
        <v>NA</v>
      </c>
      <c r="M490" s="57" t="str">
        <f t="shared" si="47"/>
        <v>NA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250</v>
      </c>
      <c r="C491" s="51" t="s">
        <v>251</v>
      </c>
      <c r="D491" s="56">
        <v>335000</v>
      </c>
      <c r="E491" s="56">
        <v>335000</v>
      </c>
      <c r="F491" s="56">
        <v>0</v>
      </c>
      <c r="G491" s="56">
        <v>0</v>
      </c>
      <c r="H491" s="56">
        <v>0</v>
      </c>
      <c r="I491" s="56">
        <f t="shared" si="43"/>
        <v>0</v>
      </c>
      <c r="J491" s="56">
        <f t="shared" si="44"/>
        <v>335000</v>
      </c>
      <c r="K491" s="57">
        <f t="shared" si="45"/>
        <v>1</v>
      </c>
      <c r="L491" s="57">
        <f t="shared" si="46"/>
        <v>-1</v>
      </c>
      <c r="M491" s="57">
        <f t="shared" si="47"/>
        <v>-1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144</v>
      </c>
      <c r="C492" s="51" t="s">
        <v>145</v>
      </c>
      <c r="D492" s="56">
        <v>0</v>
      </c>
      <c r="E492" s="56">
        <v>0</v>
      </c>
      <c r="F492" s="56">
        <v>299.24999999999994</v>
      </c>
      <c r="G492" s="56">
        <v>299.24999999999994</v>
      </c>
      <c r="H492" s="56">
        <v>0</v>
      </c>
      <c r="I492" s="56">
        <f t="shared" si="43"/>
        <v>299.24999999999994</v>
      </c>
      <c r="J492" s="56">
        <f t="shared" si="44"/>
        <v>-299.24999999999994</v>
      </c>
      <c r="K492" s="57" t="str">
        <f t="shared" si="45"/>
        <v>NA</v>
      </c>
      <c r="L492" s="57" t="str">
        <f t="shared" si="46"/>
        <v>NA</v>
      </c>
      <c r="M492" s="57" t="str">
        <f t="shared" si="47"/>
        <v>NA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192</v>
      </c>
      <c r="C493" s="51" t="s">
        <v>193</v>
      </c>
      <c r="D493" s="56">
        <v>0</v>
      </c>
      <c r="E493" s="56">
        <v>0</v>
      </c>
      <c r="F493" s="56">
        <v>0</v>
      </c>
      <c r="G493" s="56">
        <v>0</v>
      </c>
      <c r="H493" s="56">
        <v>0</v>
      </c>
      <c r="I493" s="56">
        <f t="shared" si="43"/>
        <v>0</v>
      </c>
      <c r="J493" s="56">
        <f t="shared" si="44"/>
        <v>0</v>
      </c>
      <c r="K493" s="57" t="str">
        <f t="shared" si="45"/>
        <v>NA</v>
      </c>
      <c r="L493" s="57" t="str">
        <f t="shared" si="46"/>
        <v>NA</v>
      </c>
      <c r="M493" s="57" t="str">
        <f t="shared" si="47"/>
        <v>NA</v>
      </c>
      <c r="R493" s="53"/>
      <c r="S493" s="53"/>
      <c r="T493" s="53"/>
      <c r="U493" s="53"/>
      <c r="V493" s="53"/>
    </row>
    <row r="494" spans="1:22" s="51" customFormat="1" x14ac:dyDescent="0.2">
      <c r="A494" s="63" t="s">
        <v>385</v>
      </c>
      <c r="B494" s="68"/>
      <c r="C494" s="63"/>
      <c r="D494" s="64">
        <v>335000</v>
      </c>
      <c r="E494" s="64">
        <v>335000</v>
      </c>
      <c r="F494" s="64">
        <v>4799.25</v>
      </c>
      <c r="G494" s="64">
        <v>4799.25</v>
      </c>
      <c r="H494" s="64">
        <v>0</v>
      </c>
      <c r="I494" s="64">
        <f t="shared" si="43"/>
        <v>4799.25</v>
      </c>
      <c r="J494" s="64">
        <f t="shared" si="44"/>
        <v>330200.75</v>
      </c>
      <c r="K494" s="65">
        <f t="shared" si="45"/>
        <v>0.98567388059701488</v>
      </c>
      <c r="L494" s="65">
        <f t="shared" si="46"/>
        <v>-0.98567388059701488</v>
      </c>
      <c r="M494" s="65">
        <f t="shared" si="47"/>
        <v>-0.94269552238805965</v>
      </c>
      <c r="R494" s="53"/>
      <c r="S494" s="53"/>
      <c r="T494" s="53"/>
      <c r="U494" s="53"/>
      <c r="V494" s="53"/>
    </row>
    <row r="495" spans="1:22" s="51" customFormat="1" x14ac:dyDescent="0.2">
      <c r="A495" s="51" t="s">
        <v>386</v>
      </c>
      <c r="B495" s="66" t="s">
        <v>293</v>
      </c>
      <c r="C495" s="51" t="s">
        <v>294</v>
      </c>
      <c r="D495" s="56">
        <v>39282.44</v>
      </c>
      <c r="E495" s="56">
        <v>39282.44</v>
      </c>
      <c r="F495" s="56">
        <v>0</v>
      </c>
      <c r="G495" s="56">
        <v>0</v>
      </c>
      <c r="H495" s="56">
        <v>0</v>
      </c>
      <c r="I495" s="56">
        <f t="shared" si="43"/>
        <v>0</v>
      </c>
      <c r="J495" s="56">
        <f t="shared" si="44"/>
        <v>39282.44</v>
      </c>
      <c r="K495" s="57">
        <f t="shared" si="45"/>
        <v>1</v>
      </c>
      <c r="L495" s="57">
        <f t="shared" si="46"/>
        <v>-1</v>
      </c>
      <c r="M495" s="57">
        <f t="shared" si="47"/>
        <v>-1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124</v>
      </c>
      <c r="C496" s="51" t="s">
        <v>125</v>
      </c>
      <c r="D496" s="56">
        <v>0</v>
      </c>
      <c r="E496" s="56">
        <v>0</v>
      </c>
      <c r="F496" s="56">
        <v>0</v>
      </c>
      <c r="G496" s="56">
        <v>0</v>
      </c>
      <c r="H496" s="56">
        <v>0</v>
      </c>
      <c r="I496" s="56">
        <f t="shared" si="43"/>
        <v>0</v>
      </c>
      <c r="J496" s="56">
        <f t="shared" si="44"/>
        <v>0</v>
      </c>
      <c r="K496" s="57" t="str">
        <f t="shared" si="45"/>
        <v>NA</v>
      </c>
      <c r="L496" s="57" t="str">
        <f t="shared" si="46"/>
        <v>NA</v>
      </c>
      <c r="M496" s="57" t="str">
        <f t="shared" si="47"/>
        <v>NA</v>
      </c>
      <c r="R496" s="53"/>
      <c r="S496" s="53"/>
      <c r="T496" s="53"/>
      <c r="U496" s="53"/>
      <c r="V496" s="53"/>
    </row>
    <row r="497" spans="1:22" s="51" customFormat="1" x14ac:dyDescent="0.2">
      <c r="B497" s="66" t="s">
        <v>130</v>
      </c>
      <c r="C497" s="51" t="s">
        <v>131</v>
      </c>
      <c r="D497" s="56">
        <v>13500</v>
      </c>
      <c r="E497" s="56">
        <v>13500</v>
      </c>
      <c r="F497" s="56">
        <v>0</v>
      </c>
      <c r="G497" s="56">
        <v>0</v>
      </c>
      <c r="H497" s="56">
        <v>0</v>
      </c>
      <c r="I497" s="56">
        <f t="shared" si="43"/>
        <v>0</v>
      </c>
      <c r="J497" s="56">
        <f t="shared" si="44"/>
        <v>13500</v>
      </c>
      <c r="K497" s="57">
        <f t="shared" si="45"/>
        <v>1</v>
      </c>
      <c r="L497" s="57">
        <f t="shared" si="46"/>
        <v>-1</v>
      </c>
      <c r="M497" s="57">
        <f t="shared" si="47"/>
        <v>-1</v>
      </c>
      <c r="R497" s="53"/>
      <c r="S497" s="53"/>
      <c r="T497" s="53"/>
      <c r="U497" s="53"/>
      <c r="V497" s="53"/>
    </row>
    <row r="498" spans="1:22" s="51" customFormat="1" x14ac:dyDescent="0.2">
      <c r="B498" s="66" t="s">
        <v>132</v>
      </c>
      <c r="C498" s="51" t="s">
        <v>133</v>
      </c>
      <c r="D498" s="56">
        <v>7848.63</v>
      </c>
      <c r="E498" s="56">
        <v>7848.63</v>
      </c>
      <c r="F498" s="56">
        <v>0</v>
      </c>
      <c r="G498" s="56">
        <v>0</v>
      </c>
      <c r="H498" s="56">
        <v>0</v>
      </c>
      <c r="I498" s="56">
        <f t="shared" si="43"/>
        <v>0</v>
      </c>
      <c r="J498" s="56">
        <f t="shared" si="44"/>
        <v>7848.63</v>
      </c>
      <c r="K498" s="57">
        <f t="shared" si="45"/>
        <v>1</v>
      </c>
      <c r="L498" s="57">
        <f t="shared" si="46"/>
        <v>-1</v>
      </c>
      <c r="M498" s="57">
        <f t="shared" si="47"/>
        <v>-1</v>
      </c>
      <c r="R498" s="53"/>
      <c r="S498" s="53"/>
      <c r="T498" s="53"/>
      <c r="U498" s="53"/>
      <c r="V498" s="53"/>
    </row>
    <row r="499" spans="1:22" s="51" customFormat="1" x14ac:dyDescent="0.2">
      <c r="B499" s="66" t="s">
        <v>144</v>
      </c>
      <c r="C499" s="51" t="s">
        <v>145</v>
      </c>
      <c r="D499" s="56">
        <v>1040.98</v>
      </c>
      <c r="E499" s="56">
        <v>1040.98</v>
      </c>
      <c r="F499" s="56">
        <v>0</v>
      </c>
      <c r="G499" s="56">
        <v>0</v>
      </c>
      <c r="H499" s="56">
        <v>0</v>
      </c>
      <c r="I499" s="56">
        <f t="shared" si="43"/>
        <v>0</v>
      </c>
      <c r="J499" s="56">
        <f t="shared" si="44"/>
        <v>1040.98</v>
      </c>
      <c r="K499" s="57">
        <f t="shared" si="45"/>
        <v>1</v>
      </c>
      <c r="L499" s="57">
        <f t="shared" si="46"/>
        <v>-1</v>
      </c>
      <c r="M499" s="57">
        <f t="shared" si="47"/>
        <v>-1</v>
      </c>
      <c r="R499" s="53"/>
      <c r="S499" s="53"/>
      <c r="T499" s="53"/>
      <c r="U499" s="53"/>
      <c r="V499" s="53"/>
    </row>
    <row r="500" spans="1:22" s="51" customFormat="1" x14ac:dyDescent="0.2">
      <c r="A500" s="63" t="s">
        <v>387</v>
      </c>
      <c r="B500" s="68"/>
      <c r="C500" s="63"/>
      <c r="D500" s="64">
        <v>61672.05</v>
      </c>
      <c r="E500" s="64">
        <v>61672.05</v>
      </c>
      <c r="F500" s="64">
        <v>0</v>
      </c>
      <c r="G500" s="64">
        <v>0</v>
      </c>
      <c r="H500" s="64">
        <v>0</v>
      </c>
      <c r="I500" s="64">
        <f t="shared" si="43"/>
        <v>0</v>
      </c>
      <c r="J500" s="64">
        <f t="shared" si="44"/>
        <v>61672.05</v>
      </c>
      <c r="K500" s="65">
        <f t="shared" si="45"/>
        <v>1</v>
      </c>
      <c r="L500" s="65">
        <f t="shared" si="46"/>
        <v>-1</v>
      </c>
      <c r="M500" s="65">
        <f t="shared" si="47"/>
        <v>-1</v>
      </c>
      <c r="R500" s="53"/>
      <c r="S500" s="53"/>
      <c r="T500" s="53"/>
      <c r="U500" s="53"/>
      <c r="V500" s="53"/>
    </row>
    <row r="501" spans="1:22" s="51" customFormat="1" x14ac:dyDescent="0.2">
      <c r="A501" s="51" t="s">
        <v>451</v>
      </c>
      <c r="B501" s="66" t="s">
        <v>124</v>
      </c>
      <c r="C501" s="51" t="s">
        <v>125</v>
      </c>
      <c r="D501" s="56">
        <v>0</v>
      </c>
      <c r="E501" s="56">
        <v>0</v>
      </c>
      <c r="F501" s="56">
        <v>0</v>
      </c>
      <c r="G501" s="56">
        <v>0</v>
      </c>
      <c r="H501" s="56">
        <v>0</v>
      </c>
      <c r="I501" s="56">
        <f t="shared" si="23"/>
        <v>0</v>
      </c>
      <c r="J501" s="56">
        <f t="shared" si="24"/>
        <v>0</v>
      </c>
      <c r="K501" s="57" t="str">
        <f t="shared" si="25"/>
        <v>NA</v>
      </c>
      <c r="L501" s="57" t="str">
        <f t="shared" si="26"/>
        <v>NA</v>
      </c>
      <c r="M501" s="57" t="str">
        <f t="shared" si="27"/>
        <v>NA</v>
      </c>
      <c r="R501" s="53"/>
      <c r="S501" s="53"/>
      <c r="T501" s="53"/>
      <c r="U501" s="53"/>
      <c r="V501" s="53"/>
    </row>
    <row r="502" spans="1:22" s="51" customFormat="1" x14ac:dyDescent="0.2">
      <c r="B502" s="66" t="s">
        <v>144</v>
      </c>
      <c r="C502" s="51" t="s">
        <v>145</v>
      </c>
      <c r="D502" s="56">
        <v>0</v>
      </c>
      <c r="E502" s="56">
        <v>0</v>
      </c>
      <c r="F502" s="56">
        <v>0</v>
      </c>
      <c r="G502" s="56">
        <v>0</v>
      </c>
      <c r="H502" s="56">
        <v>0</v>
      </c>
      <c r="I502" s="56">
        <f t="shared" si="23"/>
        <v>0</v>
      </c>
      <c r="J502" s="56">
        <f t="shared" si="24"/>
        <v>0</v>
      </c>
      <c r="K502" s="57" t="str">
        <f t="shared" si="25"/>
        <v>NA</v>
      </c>
      <c r="L502" s="57" t="str">
        <f t="shared" si="26"/>
        <v>NA</v>
      </c>
      <c r="M502" s="57" t="str">
        <f t="shared" si="27"/>
        <v>NA</v>
      </c>
      <c r="R502" s="53"/>
      <c r="S502" s="53"/>
      <c r="T502" s="53"/>
      <c r="U502" s="53"/>
      <c r="V502" s="53"/>
    </row>
    <row r="503" spans="1:22" s="51" customFormat="1" x14ac:dyDescent="0.2">
      <c r="B503" s="66" t="s">
        <v>359</v>
      </c>
      <c r="C503" s="51" t="s">
        <v>360</v>
      </c>
      <c r="D503" s="56">
        <v>0</v>
      </c>
      <c r="E503" s="56">
        <v>0</v>
      </c>
      <c r="F503" s="56">
        <v>0</v>
      </c>
      <c r="G503" s="56">
        <v>0</v>
      </c>
      <c r="H503" s="56">
        <v>0</v>
      </c>
      <c r="I503" s="56">
        <f t="shared" si="23"/>
        <v>0</v>
      </c>
      <c r="J503" s="56">
        <f t="shared" si="24"/>
        <v>0</v>
      </c>
      <c r="K503" s="57" t="str">
        <f t="shared" si="25"/>
        <v>NA</v>
      </c>
      <c r="L503" s="57" t="str">
        <f t="shared" si="26"/>
        <v>NA</v>
      </c>
      <c r="M503" s="57" t="str">
        <f t="shared" si="27"/>
        <v>NA</v>
      </c>
      <c r="R503" s="53"/>
      <c r="S503" s="53"/>
      <c r="T503" s="53"/>
      <c r="U503" s="53"/>
      <c r="V503" s="53"/>
    </row>
    <row r="504" spans="1:22" s="51" customFormat="1" x14ac:dyDescent="0.2">
      <c r="B504" s="66" t="s">
        <v>188</v>
      </c>
      <c r="C504" s="51" t="s">
        <v>189</v>
      </c>
      <c r="D504" s="56">
        <v>0</v>
      </c>
      <c r="E504" s="56">
        <v>0</v>
      </c>
      <c r="F504" s="56">
        <v>0</v>
      </c>
      <c r="G504" s="56">
        <v>0</v>
      </c>
      <c r="H504" s="56">
        <v>0</v>
      </c>
      <c r="I504" s="56">
        <f t="shared" si="23"/>
        <v>0</v>
      </c>
      <c r="J504" s="56">
        <f t="shared" si="24"/>
        <v>0</v>
      </c>
      <c r="K504" s="57" t="str">
        <f t="shared" si="25"/>
        <v>NA</v>
      </c>
      <c r="L504" s="57" t="str">
        <f t="shared" si="26"/>
        <v>NA</v>
      </c>
      <c r="M504" s="57" t="str">
        <f t="shared" si="27"/>
        <v>NA</v>
      </c>
      <c r="R504" s="53"/>
      <c r="S504" s="53"/>
      <c r="T504" s="53"/>
      <c r="U504" s="53"/>
      <c r="V504" s="53"/>
    </row>
    <row r="505" spans="1:22" s="51" customFormat="1" x14ac:dyDescent="0.2">
      <c r="B505" s="66" t="s">
        <v>190</v>
      </c>
      <c r="C505" s="51" t="s">
        <v>191</v>
      </c>
      <c r="D505" s="56">
        <v>0</v>
      </c>
      <c r="E505" s="56">
        <v>0</v>
      </c>
      <c r="F505" s="56">
        <v>0</v>
      </c>
      <c r="G505" s="56">
        <v>0</v>
      </c>
      <c r="H505" s="56">
        <v>0</v>
      </c>
      <c r="I505" s="56">
        <f t="shared" si="23"/>
        <v>0</v>
      </c>
      <c r="J505" s="56">
        <f t="shared" si="24"/>
        <v>0</v>
      </c>
      <c r="K505" s="57" t="str">
        <f t="shared" si="25"/>
        <v>NA</v>
      </c>
      <c r="L505" s="57" t="str">
        <f t="shared" si="26"/>
        <v>NA</v>
      </c>
      <c r="M505" s="57" t="str">
        <f t="shared" si="27"/>
        <v>NA</v>
      </c>
      <c r="R505" s="53"/>
      <c r="S505" s="53"/>
      <c r="T505" s="53"/>
      <c r="U505" s="53"/>
      <c r="V505" s="53"/>
    </row>
    <row r="506" spans="1:22" s="51" customFormat="1" x14ac:dyDescent="0.2">
      <c r="B506" s="66" t="s">
        <v>192</v>
      </c>
      <c r="C506" s="51" t="s">
        <v>193</v>
      </c>
      <c r="D506" s="56">
        <v>0</v>
      </c>
      <c r="E506" s="56">
        <v>0</v>
      </c>
      <c r="F506" s="56">
        <v>0</v>
      </c>
      <c r="G506" s="56">
        <v>0</v>
      </c>
      <c r="H506" s="56">
        <v>0</v>
      </c>
      <c r="I506" s="56">
        <f t="shared" si="23"/>
        <v>0</v>
      </c>
      <c r="J506" s="56">
        <f t="shared" si="24"/>
        <v>0</v>
      </c>
      <c r="K506" s="57" t="str">
        <f t="shared" si="25"/>
        <v>NA</v>
      </c>
      <c r="L506" s="57" t="str">
        <f t="shared" si="26"/>
        <v>NA</v>
      </c>
      <c r="M506" s="57" t="str">
        <f t="shared" si="27"/>
        <v>NA</v>
      </c>
      <c r="R506" s="53"/>
      <c r="S506" s="53"/>
      <c r="T506" s="53"/>
      <c r="U506" s="53"/>
      <c r="V506" s="53"/>
    </row>
    <row r="507" spans="1:22" s="51" customFormat="1" x14ac:dyDescent="0.2">
      <c r="A507" s="63" t="s">
        <v>452</v>
      </c>
      <c r="B507" s="68"/>
      <c r="C507" s="63"/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f t="shared" si="23"/>
        <v>0</v>
      </c>
      <c r="J507" s="64">
        <f t="shared" si="24"/>
        <v>0</v>
      </c>
      <c r="K507" s="65" t="str">
        <f t="shared" si="25"/>
        <v>NA</v>
      </c>
      <c r="L507" s="65" t="str">
        <f t="shared" si="26"/>
        <v>NA</v>
      </c>
      <c r="M507" s="65" t="str">
        <f t="shared" si="27"/>
        <v>NA</v>
      </c>
      <c r="R507" s="53"/>
      <c r="S507" s="53"/>
      <c r="T507" s="53"/>
      <c r="U507" s="53"/>
      <c r="V507" s="53"/>
    </row>
    <row r="508" spans="1:22" s="51" customFormat="1" x14ac:dyDescent="0.2">
      <c r="A508" s="51" t="s">
        <v>388</v>
      </c>
      <c r="B508" s="66" t="s">
        <v>198</v>
      </c>
      <c r="C508" s="51" t="s">
        <v>199</v>
      </c>
      <c r="D508" s="56">
        <v>0</v>
      </c>
      <c r="E508" s="56">
        <v>0</v>
      </c>
      <c r="F508" s="56">
        <v>0</v>
      </c>
      <c r="G508" s="56">
        <v>0</v>
      </c>
      <c r="H508" s="56">
        <v>0</v>
      </c>
      <c r="I508" s="56">
        <f t="shared" si="23"/>
        <v>0</v>
      </c>
      <c r="J508" s="56">
        <f t="shared" si="24"/>
        <v>0</v>
      </c>
      <c r="K508" s="57" t="str">
        <f t="shared" si="25"/>
        <v>NA</v>
      </c>
      <c r="L508" s="57" t="str">
        <f t="shared" si="26"/>
        <v>NA</v>
      </c>
      <c r="M508" s="57" t="str">
        <f t="shared" si="27"/>
        <v>NA</v>
      </c>
      <c r="R508" s="53"/>
      <c r="S508" s="53"/>
      <c r="T508" s="53"/>
      <c r="U508" s="53"/>
      <c r="V508" s="53"/>
    </row>
    <row r="509" spans="1:22" s="51" customFormat="1" x14ac:dyDescent="0.2">
      <c r="B509" s="66" t="s">
        <v>389</v>
      </c>
      <c r="C509" s="51" t="s">
        <v>390</v>
      </c>
      <c r="D509" s="56">
        <v>8341293.6000000006</v>
      </c>
      <c r="E509" s="56">
        <v>8341293.6000000006</v>
      </c>
      <c r="F509" s="56">
        <v>0</v>
      </c>
      <c r="G509" s="56">
        <v>518765.78</v>
      </c>
      <c r="H509" s="56">
        <v>0</v>
      </c>
      <c r="I509" s="56">
        <f t="shared" si="23"/>
        <v>518765.78</v>
      </c>
      <c r="J509" s="56">
        <f t="shared" si="24"/>
        <v>7822527.8200000003</v>
      </c>
      <c r="K509" s="57">
        <f t="shared" si="25"/>
        <v>0.93780751465216372</v>
      </c>
      <c r="L509" s="57">
        <f t="shared" si="26"/>
        <v>-1</v>
      </c>
      <c r="M509" s="57">
        <f t="shared" si="27"/>
        <v>-0.7512300586086551</v>
      </c>
      <c r="R509" s="53"/>
      <c r="S509" s="53"/>
      <c r="T509" s="53"/>
      <c r="U509" s="53"/>
      <c r="V509" s="53"/>
    </row>
    <row r="510" spans="1:22" s="51" customFormat="1" x14ac:dyDescent="0.2">
      <c r="B510" s="66" t="s">
        <v>373</v>
      </c>
      <c r="C510" s="51" t="s">
        <v>374</v>
      </c>
      <c r="D510" s="56">
        <v>0</v>
      </c>
      <c r="E510" s="56">
        <v>0</v>
      </c>
      <c r="F510" s="56">
        <v>0</v>
      </c>
      <c r="G510" s="56">
        <v>0</v>
      </c>
      <c r="H510" s="56">
        <v>0</v>
      </c>
      <c r="I510" s="56">
        <f t="shared" si="23"/>
        <v>0</v>
      </c>
      <c r="J510" s="56">
        <f t="shared" si="24"/>
        <v>0</v>
      </c>
      <c r="K510" s="57" t="str">
        <f t="shared" si="25"/>
        <v>NA</v>
      </c>
      <c r="L510" s="57" t="str">
        <f t="shared" si="26"/>
        <v>NA</v>
      </c>
      <c r="M510" s="57" t="str">
        <f t="shared" si="27"/>
        <v>NA</v>
      </c>
      <c r="R510" s="53"/>
      <c r="S510" s="53"/>
      <c r="T510" s="53"/>
      <c r="U510" s="53"/>
      <c r="V510" s="53"/>
    </row>
    <row r="511" spans="1:22" s="51" customFormat="1" x14ac:dyDescent="0.2">
      <c r="A511" s="63" t="s">
        <v>391</v>
      </c>
      <c r="B511" s="68"/>
      <c r="C511" s="63"/>
      <c r="D511" s="64">
        <v>8341293.6000000006</v>
      </c>
      <c r="E511" s="64">
        <v>8341293.6000000006</v>
      </c>
      <c r="F511" s="64">
        <v>0</v>
      </c>
      <c r="G511" s="64">
        <v>518765.78</v>
      </c>
      <c r="H511" s="64">
        <v>0</v>
      </c>
      <c r="I511" s="64">
        <f t="shared" si="23"/>
        <v>518765.78</v>
      </c>
      <c r="J511" s="64">
        <f t="shared" si="24"/>
        <v>7822527.8200000003</v>
      </c>
      <c r="K511" s="65">
        <f t="shared" si="25"/>
        <v>0.93780751465216372</v>
      </c>
      <c r="L511" s="65">
        <f t="shared" si="26"/>
        <v>-1</v>
      </c>
      <c r="M511" s="65">
        <f t="shared" si="27"/>
        <v>-0.7512300586086551</v>
      </c>
      <c r="R511" s="53"/>
      <c r="S511" s="53"/>
      <c r="T511" s="53"/>
      <c r="U511" s="53"/>
      <c r="V511" s="53"/>
    </row>
    <row r="512" spans="1:22" s="51" customFormat="1" x14ac:dyDescent="0.2">
      <c r="A512" s="51" t="s">
        <v>392</v>
      </c>
      <c r="B512" s="66" t="s">
        <v>297</v>
      </c>
      <c r="C512" s="51" t="s">
        <v>298</v>
      </c>
      <c r="D512" s="56">
        <v>0</v>
      </c>
      <c r="E512" s="56">
        <v>0</v>
      </c>
      <c r="F512" s="56">
        <v>0</v>
      </c>
      <c r="G512" s="56">
        <v>0</v>
      </c>
      <c r="H512" s="56">
        <v>0</v>
      </c>
      <c r="I512" s="56">
        <f t="shared" si="23"/>
        <v>0</v>
      </c>
      <c r="J512" s="56">
        <f t="shared" si="24"/>
        <v>0</v>
      </c>
      <c r="K512" s="57" t="str">
        <f t="shared" si="25"/>
        <v>NA</v>
      </c>
      <c r="L512" s="57" t="str">
        <f t="shared" si="26"/>
        <v>NA</v>
      </c>
      <c r="M512" s="57" t="str">
        <f t="shared" si="27"/>
        <v>NA</v>
      </c>
      <c r="R512" s="53"/>
      <c r="S512" s="53"/>
      <c r="T512" s="53"/>
      <c r="U512" s="53"/>
      <c r="V512" s="53"/>
    </row>
    <row r="513" spans="1:25" s="51" customFormat="1" x14ac:dyDescent="0.2">
      <c r="B513" s="66" t="s">
        <v>393</v>
      </c>
      <c r="C513" s="51" t="s">
        <v>394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f t="shared" si="23"/>
        <v>0</v>
      </c>
      <c r="J513" s="56">
        <f t="shared" si="24"/>
        <v>0</v>
      </c>
      <c r="K513" s="57" t="str">
        <f t="shared" si="25"/>
        <v>NA</v>
      </c>
      <c r="L513" s="57" t="str">
        <f t="shared" si="26"/>
        <v>NA</v>
      </c>
      <c r="M513" s="57" t="str">
        <f t="shared" si="27"/>
        <v>NA</v>
      </c>
      <c r="R513" s="53"/>
      <c r="S513" s="53"/>
      <c r="T513" s="53"/>
      <c r="U513" s="53"/>
      <c r="V513" s="53"/>
    </row>
    <row r="514" spans="1:25" s="51" customFormat="1" x14ac:dyDescent="0.2">
      <c r="A514" s="63" t="s">
        <v>395</v>
      </c>
      <c r="B514" s="68"/>
      <c r="C514" s="63"/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f t="shared" si="23"/>
        <v>0</v>
      </c>
      <c r="J514" s="64">
        <f t="shared" si="24"/>
        <v>0</v>
      </c>
      <c r="K514" s="65" t="str">
        <f t="shared" si="25"/>
        <v>NA</v>
      </c>
      <c r="L514" s="65" t="str">
        <f t="shared" si="26"/>
        <v>NA</v>
      </c>
      <c r="M514" s="65" t="str">
        <f t="shared" si="27"/>
        <v>NA</v>
      </c>
      <c r="R514" s="53"/>
      <c r="S514" s="53"/>
      <c r="T514" s="53"/>
      <c r="U514" s="53"/>
      <c r="V514" s="53"/>
    </row>
    <row r="515" spans="1:25" s="17" customFormat="1" x14ac:dyDescent="0.2">
      <c r="A515" s="23"/>
      <c r="B515" s="31"/>
      <c r="C515" s="23"/>
      <c r="D515" s="18"/>
      <c r="E515" s="18"/>
      <c r="F515" s="18"/>
      <c r="G515" s="18"/>
      <c r="H515" s="18"/>
      <c r="I515" s="18"/>
      <c r="J515" s="18"/>
      <c r="K515" s="37"/>
      <c r="L515" s="37"/>
      <c r="M515" s="37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</row>
    <row r="516" spans="1:25" ht="15.75" x14ac:dyDescent="0.25">
      <c r="A516" s="25" t="s">
        <v>11</v>
      </c>
      <c r="B516" s="32"/>
      <c r="C516" s="25"/>
      <c r="D516" s="6">
        <f>+D102+D152+D188+D201+D223+D273+D293+D325+D397+D437+D476+D489+D494+D500+D507+D511+D514</f>
        <v>1474367167.4399989</v>
      </c>
      <c r="E516" s="6">
        <f t="shared" ref="E516:J516" si="48">+E102+E152+E188+E201+E223+E273+E293+E325+E397+E437+E476+E489+E494+E500+E507+E511+E514</f>
        <v>1474839611.4199991</v>
      </c>
      <c r="F516" s="6">
        <f t="shared" si="48"/>
        <v>123533366.31000003</v>
      </c>
      <c r="G516" s="6">
        <f t="shared" si="48"/>
        <v>205323440.46999997</v>
      </c>
      <c r="H516" s="6">
        <f t="shared" si="48"/>
        <v>59839539.719999999</v>
      </c>
      <c r="I516" s="6">
        <f t="shared" si="48"/>
        <v>265162980.18999997</v>
      </c>
      <c r="J516" s="6">
        <f t="shared" si="48"/>
        <v>1209676631.2299995</v>
      </c>
      <c r="K516" s="38">
        <f>IF(E516=0,"NA",J516/E516)</f>
        <v>0.82020893788261051</v>
      </c>
      <c r="L516" s="38">
        <f>IF(E516=0,"NA",(  ( F516 - (E516/$L$6)) / (E516/$L$6)))</f>
        <v>-0.91623945725795908</v>
      </c>
      <c r="M516" s="38">
        <f>IF(E516=0,"NA",(  ( G516 - ($M$6*(E516/12))) / ($M$6*(E516/12))))</f>
        <v>-0.44313011698319849</v>
      </c>
    </row>
    <row r="518" spans="1:25" x14ac:dyDescent="0.2">
      <c r="B518" s="67" t="s">
        <v>20</v>
      </c>
      <c r="C518" s="52" t="s">
        <v>21</v>
      </c>
    </row>
    <row r="530" spans="11:11" x14ac:dyDescent="0.2">
      <c r="K530" s="14"/>
    </row>
    <row r="531" spans="11:11" x14ac:dyDescent="0.2">
      <c r="K531" s="14"/>
    </row>
  </sheetData>
  <autoFilter ref="A7:M514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8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0" t="s">
        <v>555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1">
        <v>45199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3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22</v>
      </c>
      <c r="B8" s="51" t="s">
        <v>467</v>
      </c>
      <c r="C8" s="51" t="s">
        <v>468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469</v>
      </c>
      <c r="C9" s="51" t="s">
        <v>470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:I38" si="2">SUM(G9:H9)</f>
        <v>0</v>
      </c>
      <c r="J9" s="56">
        <f t="shared" ref="J9:J38" si="3">E9-I9</f>
        <v>0</v>
      </c>
      <c r="K9" s="57" t="str">
        <f t="shared" ref="K9:K38" si="4">IF(E9=0,"NA",J9/E9)</f>
        <v>NA</v>
      </c>
      <c r="L9" s="57" t="str">
        <f t="shared" ref="L9:L38" si="5">IF(E9=0,"NA",(  ( F9 - (E9/$L$6)) / (E9/$L$6)))</f>
        <v>NA</v>
      </c>
      <c r="M9" s="57" t="str">
        <f t="shared" ref="M9:M38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31</v>
      </c>
      <c r="C10" s="51" t="s">
        <v>32</v>
      </c>
      <c r="D10" s="56">
        <v>50500</v>
      </c>
      <c r="E10" s="56">
        <v>50500</v>
      </c>
      <c r="F10" s="56">
        <v>0</v>
      </c>
      <c r="G10" s="56">
        <v>0</v>
      </c>
      <c r="H10" s="56">
        <v>0</v>
      </c>
      <c r="I10" s="56">
        <f t="shared" si="2"/>
        <v>0</v>
      </c>
      <c r="J10" s="56">
        <f t="shared" si="3"/>
        <v>50500</v>
      </c>
      <c r="K10" s="57">
        <f t="shared" si="4"/>
        <v>1</v>
      </c>
      <c r="L10" s="57">
        <f t="shared" si="5"/>
        <v>-1</v>
      </c>
      <c r="M10" s="57">
        <f t="shared" si="6"/>
        <v>-1</v>
      </c>
      <c r="R10" s="53"/>
      <c r="S10" s="53"/>
      <c r="T10" s="53"/>
      <c r="U10" s="53"/>
      <c r="V10" s="53"/>
    </row>
    <row r="11" spans="1:22" s="51" customFormat="1" x14ac:dyDescent="0.2">
      <c r="B11" s="51" t="s">
        <v>471</v>
      </c>
      <c r="C11" s="51" t="s">
        <v>472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si="2"/>
        <v>0</v>
      </c>
      <c r="J11" s="56">
        <f t="shared" si="3"/>
        <v>0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473</v>
      </c>
      <c r="C12" s="51" t="s">
        <v>474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:I36" si="7">SUM(G12:H12)</f>
        <v>0</v>
      </c>
      <c r="J12" s="56">
        <f t="shared" ref="J12:J36" si="8">E12-I12</f>
        <v>0</v>
      </c>
      <c r="K12" s="57" t="str">
        <f t="shared" ref="K12:K36" si="9">IF(E12=0,"NA",J12/E12)</f>
        <v>NA</v>
      </c>
      <c r="L12" s="57" t="str">
        <f t="shared" ref="L12:L36" si="10">IF(E12=0,"NA",(  ( F12 - (E12/$L$6)) / (E12/$L$6)))</f>
        <v>NA</v>
      </c>
      <c r="M12" s="57" t="str">
        <f t="shared" ref="M12:M36" si="11"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33</v>
      </c>
      <c r="C13" s="51" t="s">
        <v>34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7"/>
        <v>0</v>
      </c>
      <c r="J13" s="56">
        <f t="shared" si="8"/>
        <v>0</v>
      </c>
      <c r="K13" s="57" t="str">
        <f t="shared" si="9"/>
        <v>NA</v>
      </c>
      <c r="L13" s="57" t="str">
        <f t="shared" si="10"/>
        <v>NA</v>
      </c>
      <c r="M13" s="57" t="str">
        <f t="shared" si="11"/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465</v>
      </c>
      <c r="C14" s="51" t="s">
        <v>466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7"/>
        <v>0</v>
      </c>
      <c r="J14" s="56">
        <f t="shared" si="8"/>
        <v>0</v>
      </c>
      <c r="K14" s="57" t="str">
        <f t="shared" si="9"/>
        <v>NA</v>
      </c>
      <c r="L14" s="57" t="str">
        <f t="shared" si="10"/>
        <v>NA</v>
      </c>
      <c r="M14" s="57" t="str">
        <f t="shared" si="11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35</v>
      </c>
      <c r="C15" s="51" t="s">
        <v>36</v>
      </c>
      <c r="D15" s="56">
        <v>5650</v>
      </c>
      <c r="E15" s="56">
        <v>5650</v>
      </c>
      <c r="F15" s="56">
        <v>0</v>
      </c>
      <c r="G15" s="56">
        <v>0</v>
      </c>
      <c r="H15" s="56">
        <v>0</v>
      </c>
      <c r="I15" s="56">
        <f t="shared" si="7"/>
        <v>0</v>
      </c>
      <c r="J15" s="56">
        <f t="shared" si="8"/>
        <v>5650</v>
      </c>
      <c r="K15" s="57">
        <f t="shared" si="9"/>
        <v>1</v>
      </c>
      <c r="L15" s="57">
        <f t="shared" si="10"/>
        <v>-1</v>
      </c>
      <c r="M15" s="57">
        <f t="shared" si="11"/>
        <v>-1</v>
      </c>
      <c r="R15" s="53"/>
      <c r="S15" s="53"/>
      <c r="T15" s="53"/>
      <c r="U15" s="53"/>
      <c r="V15" s="53"/>
    </row>
    <row r="16" spans="1:22" s="51" customFormat="1" x14ac:dyDescent="0.2">
      <c r="B16" s="51" t="s">
        <v>37</v>
      </c>
      <c r="C16" s="51" t="s">
        <v>38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7"/>
        <v>0</v>
      </c>
      <c r="J16" s="56">
        <f t="shared" si="8"/>
        <v>0</v>
      </c>
      <c r="K16" s="57" t="str">
        <f t="shared" si="9"/>
        <v>NA</v>
      </c>
      <c r="L16" s="57" t="str">
        <f t="shared" si="10"/>
        <v>NA</v>
      </c>
      <c r="M16" s="57" t="str">
        <f t="shared" si="11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475</v>
      </c>
      <c r="C17" s="51" t="s">
        <v>476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7"/>
        <v>0</v>
      </c>
      <c r="J17" s="56">
        <f t="shared" si="8"/>
        <v>0</v>
      </c>
      <c r="K17" s="57" t="str">
        <f t="shared" si="9"/>
        <v>NA</v>
      </c>
      <c r="L17" s="57" t="str">
        <f t="shared" si="10"/>
        <v>NA</v>
      </c>
      <c r="M17" s="57" t="str">
        <f t="shared" si="11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477</v>
      </c>
      <c r="C18" s="51" t="s">
        <v>478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7"/>
        <v>0</v>
      </c>
      <c r="J18" s="56">
        <f t="shared" si="8"/>
        <v>0</v>
      </c>
      <c r="K18" s="57" t="str">
        <f t="shared" si="9"/>
        <v>NA</v>
      </c>
      <c r="L18" s="57" t="str">
        <f t="shared" si="10"/>
        <v>NA</v>
      </c>
      <c r="M18" s="57" t="str">
        <f t="shared" si="11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479</v>
      </c>
      <c r="C19" s="51" t="s">
        <v>480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7"/>
        <v>0</v>
      </c>
      <c r="J19" s="56">
        <f t="shared" si="8"/>
        <v>0</v>
      </c>
      <c r="K19" s="57" t="str">
        <f t="shared" si="9"/>
        <v>NA</v>
      </c>
      <c r="L19" s="57" t="str">
        <f t="shared" si="10"/>
        <v>NA</v>
      </c>
      <c r="M19" s="57" t="str">
        <f t="shared" si="11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39</v>
      </c>
      <c r="C20" s="51" t="s">
        <v>40</v>
      </c>
      <c r="D20" s="56">
        <v>1800</v>
      </c>
      <c r="E20" s="56">
        <v>16800</v>
      </c>
      <c r="F20" s="56">
        <v>0</v>
      </c>
      <c r="G20" s="56">
        <v>0</v>
      </c>
      <c r="H20" s="56">
        <v>0</v>
      </c>
      <c r="I20" s="56">
        <f t="shared" si="7"/>
        <v>0</v>
      </c>
      <c r="J20" s="56">
        <f t="shared" si="8"/>
        <v>16800</v>
      </c>
      <c r="K20" s="57">
        <f t="shared" si="9"/>
        <v>1</v>
      </c>
      <c r="L20" s="57">
        <f t="shared" si="10"/>
        <v>-1</v>
      </c>
      <c r="M20" s="57">
        <f t="shared" si="11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481</v>
      </c>
      <c r="C21" s="51" t="s">
        <v>482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7"/>
        <v>0</v>
      </c>
      <c r="J21" s="56">
        <f t="shared" si="8"/>
        <v>0</v>
      </c>
      <c r="K21" s="57" t="str">
        <f t="shared" si="9"/>
        <v>NA</v>
      </c>
      <c r="L21" s="57" t="str">
        <f t="shared" si="10"/>
        <v>NA</v>
      </c>
      <c r="M21" s="57" t="str">
        <f t="shared" si="11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45</v>
      </c>
      <c r="C22" s="51" t="s">
        <v>46</v>
      </c>
      <c r="D22" s="56">
        <v>10330667.550000001</v>
      </c>
      <c r="E22" s="56">
        <v>10319076.33</v>
      </c>
      <c r="F22" s="56">
        <v>2568715.6599999997</v>
      </c>
      <c r="G22" s="56">
        <v>5981694.8399999999</v>
      </c>
      <c r="H22" s="56">
        <v>0</v>
      </c>
      <c r="I22" s="56">
        <f t="shared" si="7"/>
        <v>5981694.8399999999</v>
      </c>
      <c r="J22" s="56">
        <f t="shared" si="8"/>
        <v>4337381.49</v>
      </c>
      <c r="K22" s="57">
        <f t="shared" si="9"/>
        <v>0.42032652451559105</v>
      </c>
      <c r="L22" s="57">
        <f t="shared" si="10"/>
        <v>-0.7510711639439922</v>
      </c>
      <c r="M22" s="57">
        <f t="shared" si="11"/>
        <v>1.3186939019376358</v>
      </c>
      <c r="R22" s="53"/>
      <c r="S22" s="53"/>
      <c r="T22" s="53"/>
      <c r="U22" s="53"/>
      <c r="V22" s="53"/>
    </row>
    <row r="23" spans="1:22" s="51" customFormat="1" x14ac:dyDescent="0.2">
      <c r="B23" s="51" t="s">
        <v>463</v>
      </c>
      <c r="C23" s="51" t="s">
        <v>464</v>
      </c>
      <c r="D23" s="56">
        <v>412268</v>
      </c>
      <c r="E23" s="56">
        <v>412268</v>
      </c>
      <c r="F23" s="56">
        <v>7037.0999999999995</v>
      </c>
      <c r="G23" s="56">
        <v>15491.98</v>
      </c>
      <c r="H23" s="56">
        <v>0</v>
      </c>
      <c r="I23" s="56">
        <f t="shared" si="7"/>
        <v>15491.98</v>
      </c>
      <c r="J23" s="56">
        <f t="shared" si="8"/>
        <v>396776.02</v>
      </c>
      <c r="K23" s="57">
        <f t="shared" si="9"/>
        <v>0.96242255037985003</v>
      </c>
      <c r="L23" s="57">
        <f t="shared" si="10"/>
        <v>-0.98293076348394737</v>
      </c>
      <c r="M23" s="57">
        <f t="shared" si="11"/>
        <v>-0.8496902015194</v>
      </c>
      <c r="R23" s="53"/>
      <c r="S23" s="53"/>
      <c r="T23" s="53"/>
      <c r="U23" s="53"/>
      <c r="V23" s="53"/>
    </row>
    <row r="24" spans="1:22" s="51" customFormat="1" x14ac:dyDescent="0.2">
      <c r="A24" s="63" t="s">
        <v>51</v>
      </c>
      <c r="B24" s="63"/>
      <c r="C24" s="63"/>
      <c r="D24" s="64">
        <v>10800885.550000001</v>
      </c>
      <c r="E24" s="64">
        <v>10804294.33</v>
      </c>
      <c r="F24" s="64">
        <v>2575752.7599999998</v>
      </c>
      <c r="G24" s="64">
        <v>5997186.8200000003</v>
      </c>
      <c r="H24" s="64">
        <v>0</v>
      </c>
      <c r="I24" s="64">
        <f t="shared" si="7"/>
        <v>5997186.8200000003</v>
      </c>
      <c r="J24" s="64">
        <f t="shared" si="8"/>
        <v>4807107.51</v>
      </c>
      <c r="K24" s="65">
        <f t="shared" si="9"/>
        <v>0.44492563449074418</v>
      </c>
      <c r="L24" s="65">
        <f t="shared" si="10"/>
        <v>-0.76159916776350911</v>
      </c>
      <c r="M24" s="65">
        <f t="shared" si="11"/>
        <v>1.2202974620370233</v>
      </c>
      <c r="R24" s="53"/>
      <c r="S24" s="53"/>
      <c r="T24" s="53"/>
      <c r="U24" s="53"/>
      <c r="V24" s="53"/>
    </row>
    <row r="25" spans="1:22" s="51" customFormat="1" x14ac:dyDescent="0.2">
      <c r="A25" s="51" t="s">
        <v>52</v>
      </c>
      <c r="B25" s="51" t="s">
        <v>53</v>
      </c>
      <c r="C25" s="51" t="s">
        <v>54</v>
      </c>
      <c r="D25" s="56">
        <v>0</v>
      </c>
      <c r="E25" s="56">
        <v>0</v>
      </c>
      <c r="F25" s="56">
        <v>1311.59</v>
      </c>
      <c r="G25" s="56">
        <v>3949.27</v>
      </c>
      <c r="H25" s="56">
        <v>0</v>
      </c>
      <c r="I25" s="56">
        <f t="shared" si="7"/>
        <v>3949.27</v>
      </c>
      <c r="J25" s="56">
        <f t="shared" si="8"/>
        <v>-3949.27</v>
      </c>
      <c r="K25" s="57" t="str">
        <f t="shared" si="9"/>
        <v>NA</v>
      </c>
      <c r="L25" s="57" t="str">
        <f t="shared" si="10"/>
        <v>NA</v>
      </c>
      <c r="M25" s="57" t="str">
        <f t="shared" si="11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55</v>
      </c>
      <c r="B26" s="63"/>
      <c r="C26" s="63"/>
      <c r="D26" s="64">
        <v>0</v>
      </c>
      <c r="E26" s="64">
        <v>0</v>
      </c>
      <c r="F26" s="64">
        <v>1311.59</v>
      </c>
      <c r="G26" s="64">
        <v>3949.27</v>
      </c>
      <c r="H26" s="64">
        <v>0</v>
      </c>
      <c r="I26" s="64">
        <f t="shared" si="7"/>
        <v>3949.27</v>
      </c>
      <c r="J26" s="64">
        <f t="shared" si="8"/>
        <v>-3949.27</v>
      </c>
      <c r="K26" s="65" t="str">
        <f t="shared" si="9"/>
        <v>NA</v>
      </c>
      <c r="L26" s="65" t="str">
        <f t="shared" si="10"/>
        <v>NA</v>
      </c>
      <c r="M26" s="65" t="str">
        <f t="shared" si="11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56</v>
      </c>
      <c r="B27" s="51" t="s">
        <v>483</v>
      </c>
      <c r="C27" s="51" t="s">
        <v>484</v>
      </c>
      <c r="D27" s="56">
        <v>13374640</v>
      </c>
      <c r="E27" s="56">
        <v>13494640</v>
      </c>
      <c r="F27" s="56">
        <v>2904845.34</v>
      </c>
      <c r="G27" s="56">
        <v>2904845.34</v>
      </c>
      <c r="H27" s="56">
        <v>0</v>
      </c>
      <c r="I27" s="56">
        <f t="shared" si="7"/>
        <v>2904845.34</v>
      </c>
      <c r="J27" s="56">
        <f t="shared" si="8"/>
        <v>10589794.66</v>
      </c>
      <c r="K27" s="57">
        <f t="shared" si="9"/>
        <v>0.78474080523822798</v>
      </c>
      <c r="L27" s="57">
        <f t="shared" si="10"/>
        <v>-0.78474080523822798</v>
      </c>
      <c r="M27" s="57">
        <f t="shared" si="11"/>
        <v>-0.13896322095291172</v>
      </c>
      <c r="R27" s="53"/>
      <c r="S27" s="53"/>
      <c r="T27" s="53"/>
      <c r="U27" s="53"/>
      <c r="V27" s="53"/>
    </row>
    <row r="28" spans="1:22" s="51" customFormat="1" x14ac:dyDescent="0.2">
      <c r="B28" s="51" t="s">
        <v>67</v>
      </c>
      <c r="C28" s="51" t="s">
        <v>68</v>
      </c>
      <c r="D28" s="56">
        <v>1648756</v>
      </c>
      <c r="E28" s="56">
        <v>1846897</v>
      </c>
      <c r="F28" s="56">
        <v>0</v>
      </c>
      <c r="G28" s="56">
        <v>793010.44</v>
      </c>
      <c r="H28" s="56">
        <v>0</v>
      </c>
      <c r="I28" s="56">
        <f t="shared" si="7"/>
        <v>793010.44</v>
      </c>
      <c r="J28" s="56">
        <f t="shared" si="8"/>
        <v>1053886.56</v>
      </c>
      <c r="K28" s="57">
        <f t="shared" si="9"/>
        <v>0.57062551945235718</v>
      </c>
      <c r="L28" s="57">
        <f t="shared" si="10"/>
        <v>-1</v>
      </c>
      <c r="M28" s="57">
        <f t="shared" si="11"/>
        <v>0.7174979221905714</v>
      </c>
      <c r="R28" s="53"/>
      <c r="S28" s="53"/>
      <c r="T28" s="53"/>
      <c r="U28" s="53"/>
      <c r="V28" s="53"/>
    </row>
    <row r="29" spans="1:22" s="51" customFormat="1" x14ac:dyDescent="0.2">
      <c r="B29" s="51" t="s">
        <v>69</v>
      </c>
      <c r="C29" s="51" t="s">
        <v>70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7"/>
        <v>0</v>
      </c>
      <c r="J29" s="56">
        <f t="shared" si="8"/>
        <v>0</v>
      </c>
      <c r="K29" s="57" t="str">
        <f t="shared" si="9"/>
        <v>NA</v>
      </c>
      <c r="L29" s="57" t="str">
        <f t="shared" si="10"/>
        <v>NA</v>
      </c>
      <c r="M29" s="57" t="str">
        <f t="shared" si="11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75</v>
      </c>
      <c r="B30" s="63"/>
      <c r="C30" s="63"/>
      <c r="D30" s="64">
        <v>15023396</v>
      </c>
      <c r="E30" s="64">
        <v>15341537</v>
      </c>
      <c r="F30" s="64">
        <v>2904845.34</v>
      </c>
      <c r="G30" s="64">
        <v>3697855.78</v>
      </c>
      <c r="H30" s="64">
        <v>0</v>
      </c>
      <c r="I30" s="64">
        <f t="shared" si="7"/>
        <v>3697855.78</v>
      </c>
      <c r="J30" s="64">
        <f t="shared" si="8"/>
        <v>11643681.220000001</v>
      </c>
      <c r="K30" s="65">
        <f t="shared" si="9"/>
        <v>0.75896445186685013</v>
      </c>
      <c r="L30" s="65">
        <f t="shared" si="10"/>
        <v>-0.81065486854413615</v>
      </c>
      <c r="M30" s="65">
        <f t="shared" si="11"/>
        <v>-3.5857807467400485E-2</v>
      </c>
      <c r="R30" s="53"/>
      <c r="S30" s="53"/>
      <c r="T30" s="53"/>
      <c r="U30" s="53"/>
      <c r="V30" s="53"/>
    </row>
    <row r="31" spans="1:22" s="51" customFormat="1" x14ac:dyDescent="0.2">
      <c r="A31" s="51" t="s">
        <v>485</v>
      </c>
      <c r="B31" s="51" t="s">
        <v>494</v>
      </c>
      <c r="C31" s="51" t="s">
        <v>495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7"/>
        <v>0</v>
      </c>
      <c r="J31" s="56">
        <f t="shared" si="8"/>
        <v>0</v>
      </c>
      <c r="K31" s="57" t="str">
        <f t="shared" si="9"/>
        <v>NA</v>
      </c>
      <c r="L31" s="57" t="str">
        <f t="shared" si="10"/>
        <v>NA</v>
      </c>
      <c r="M31" s="57" t="str">
        <f t="shared" si="11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486</v>
      </c>
      <c r="C32" s="51" t="s">
        <v>487</v>
      </c>
      <c r="D32" s="56">
        <v>78175418.379999995</v>
      </c>
      <c r="E32" s="56">
        <v>76739346.030000001</v>
      </c>
      <c r="F32" s="56">
        <v>4750</v>
      </c>
      <c r="G32" s="56">
        <v>19335796.970000003</v>
      </c>
      <c r="H32" s="56">
        <v>0</v>
      </c>
      <c r="I32" s="56">
        <f t="shared" si="7"/>
        <v>19335796.970000003</v>
      </c>
      <c r="J32" s="56">
        <f t="shared" si="8"/>
        <v>57403549.060000002</v>
      </c>
      <c r="K32" s="57">
        <f t="shared" si="9"/>
        <v>0.74803281536382937</v>
      </c>
      <c r="L32" s="57">
        <f t="shared" si="10"/>
        <v>-0.99993810215690215</v>
      </c>
      <c r="M32" s="57">
        <f t="shared" si="11"/>
        <v>7.8687385446827591E-3</v>
      </c>
      <c r="R32" s="53"/>
      <c r="S32" s="53"/>
      <c r="T32" s="53"/>
      <c r="U32" s="53"/>
      <c r="V32" s="53"/>
    </row>
    <row r="33" spans="1:22" s="51" customFormat="1" x14ac:dyDescent="0.2">
      <c r="B33" s="51" t="s">
        <v>488</v>
      </c>
      <c r="C33" s="51" t="s">
        <v>489</v>
      </c>
      <c r="D33" s="56">
        <v>2828756.77</v>
      </c>
      <c r="E33" s="56">
        <v>2838256.77</v>
      </c>
      <c r="F33" s="56">
        <v>100151.11</v>
      </c>
      <c r="G33" s="56">
        <v>408704.58999999997</v>
      </c>
      <c r="H33" s="56">
        <v>0</v>
      </c>
      <c r="I33" s="56">
        <f t="shared" si="7"/>
        <v>408704.58999999997</v>
      </c>
      <c r="J33" s="56">
        <f t="shared" si="8"/>
        <v>2429552.1800000002</v>
      </c>
      <c r="K33" s="57">
        <f t="shared" si="9"/>
        <v>0.8560015449201237</v>
      </c>
      <c r="L33" s="57">
        <f t="shared" si="10"/>
        <v>-0.96471386554642136</v>
      </c>
      <c r="M33" s="57">
        <f t="shared" si="11"/>
        <v>-0.42400617968049459</v>
      </c>
      <c r="R33" s="53"/>
      <c r="S33" s="53"/>
      <c r="T33" s="53"/>
      <c r="U33" s="53"/>
      <c r="V33" s="53"/>
    </row>
    <row r="34" spans="1:22" s="51" customFormat="1" x14ac:dyDescent="0.2">
      <c r="B34" s="51" t="s">
        <v>490</v>
      </c>
      <c r="C34" s="51" t="s">
        <v>491</v>
      </c>
      <c r="D34" s="56">
        <v>351475415</v>
      </c>
      <c r="E34" s="56">
        <v>542222685.86000001</v>
      </c>
      <c r="F34" s="56">
        <v>0</v>
      </c>
      <c r="G34" s="56">
        <v>28416059.129999999</v>
      </c>
      <c r="H34" s="56">
        <v>0</v>
      </c>
      <c r="I34" s="56">
        <f t="shared" si="7"/>
        <v>28416059.129999999</v>
      </c>
      <c r="J34" s="56">
        <f t="shared" si="8"/>
        <v>513806626.73000002</v>
      </c>
      <c r="K34" s="57">
        <f t="shared" si="9"/>
        <v>0.94759337838303404</v>
      </c>
      <c r="L34" s="57">
        <f t="shared" si="10"/>
        <v>-1</v>
      </c>
      <c r="M34" s="57">
        <f t="shared" si="11"/>
        <v>-0.79037351353213636</v>
      </c>
      <c r="R34" s="53"/>
      <c r="S34" s="53"/>
      <c r="T34" s="53"/>
      <c r="U34" s="53"/>
      <c r="V34" s="53"/>
    </row>
    <row r="35" spans="1:22" s="51" customFormat="1" x14ac:dyDescent="0.2">
      <c r="B35" s="51" t="s">
        <v>492</v>
      </c>
      <c r="C35" s="51" t="s">
        <v>493</v>
      </c>
      <c r="D35" s="56">
        <v>332967.62</v>
      </c>
      <c r="E35" s="56">
        <v>1107150.6200000001</v>
      </c>
      <c r="F35" s="56">
        <v>0</v>
      </c>
      <c r="G35" s="56">
        <v>0</v>
      </c>
      <c r="H35" s="56">
        <v>0</v>
      </c>
      <c r="I35" s="56">
        <f t="shared" si="7"/>
        <v>0</v>
      </c>
      <c r="J35" s="56">
        <f t="shared" si="8"/>
        <v>1107150.6200000001</v>
      </c>
      <c r="K35" s="57">
        <f t="shared" si="9"/>
        <v>1</v>
      </c>
      <c r="L35" s="57">
        <f t="shared" si="10"/>
        <v>-1</v>
      </c>
      <c r="M35" s="57">
        <f t="shared" si="11"/>
        <v>-1</v>
      </c>
      <c r="R35" s="53"/>
      <c r="S35" s="53"/>
      <c r="T35" s="53"/>
      <c r="U35" s="53"/>
      <c r="V35" s="53"/>
    </row>
    <row r="36" spans="1:22" s="51" customFormat="1" x14ac:dyDescent="0.2">
      <c r="A36" s="63" t="s">
        <v>496</v>
      </c>
      <c r="B36" s="63"/>
      <c r="C36" s="63"/>
      <c r="D36" s="64">
        <v>432812557.76999998</v>
      </c>
      <c r="E36" s="64">
        <v>622907439.27999997</v>
      </c>
      <c r="F36" s="64">
        <v>104901.11</v>
      </c>
      <c r="G36" s="64">
        <v>48160560.689999998</v>
      </c>
      <c r="H36" s="64">
        <v>0</v>
      </c>
      <c r="I36" s="64">
        <f t="shared" si="7"/>
        <v>48160560.689999998</v>
      </c>
      <c r="J36" s="64">
        <f t="shared" si="8"/>
        <v>574746878.58999991</v>
      </c>
      <c r="K36" s="65">
        <f t="shared" si="9"/>
        <v>0.92268424222759737</v>
      </c>
      <c r="L36" s="65">
        <f t="shared" si="10"/>
        <v>-0.99983159438564218</v>
      </c>
      <c r="M36" s="65">
        <f t="shared" si="11"/>
        <v>-0.69073696891038994</v>
      </c>
      <c r="R36" s="53"/>
      <c r="S36" s="53"/>
      <c r="T36" s="53"/>
      <c r="U36" s="53"/>
      <c r="V36" s="53"/>
    </row>
    <row r="37" spans="1:22" s="51" customFormat="1" x14ac:dyDescent="0.2">
      <c r="A37" s="51" t="s">
        <v>76</v>
      </c>
      <c r="B37" s="51" t="s">
        <v>77</v>
      </c>
      <c r="C37" s="51" t="s">
        <v>78</v>
      </c>
      <c r="D37" s="56">
        <v>4998766</v>
      </c>
      <c r="E37" s="56">
        <v>4998766</v>
      </c>
      <c r="F37" s="56">
        <v>7037.1</v>
      </c>
      <c r="G37" s="56">
        <v>534257.76</v>
      </c>
      <c r="H37" s="56">
        <v>0</v>
      </c>
      <c r="I37" s="56">
        <f t="shared" si="2"/>
        <v>534257.76</v>
      </c>
      <c r="J37" s="56">
        <f t="shared" si="3"/>
        <v>4464508.24</v>
      </c>
      <c r="K37" s="57">
        <f t="shared" si="4"/>
        <v>0.8931220705270061</v>
      </c>
      <c r="L37" s="57">
        <f t="shared" si="5"/>
        <v>-0.99859223256299667</v>
      </c>
      <c r="M37" s="57">
        <f t="shared" si="6"/>
        <v>-0.57248828210802427</v>
      </c>
      <c r="R37" s="53"/>
      <c r="S37" s="53"/>
      <c r="T37" s="53"/>
      <c r="U37" s="53"/>
      <c r="V37" s="53"/>
    </row>
    <row r="38" spans="1:22" s="51" customFormat="1" x14ac:dyDescent="0.2">
      <c r="B38" s="51" t="s">
        <v>87</v>
      </c>
      <c r="C38" s="51" t="s">
        <v>88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2"/>
        <v>0</v>
      </c>
      <c r="J38" s="56">
        <f t="shared" si="3"/>
        <v>0</v>
      </c>
      <c r="K38" s="57" t="str">
        <f t="shared" si="4"/>
        <v>NA</v>
      </c>
      <c r="L38" s="57" t="str">
        <f t="shared" si="5"/>
        <v>NA</v>
      </c>
      <c r="M38" s="57" t="str">
        <f t="shared" si="6"/>
        <v>NA</v>
      </c>
      <c r="R38" s="53"/>
      <c r="S38" s="53"/>
      <c r="T38" s="53"/>
      <c r="U38" s="53"/>
      <c r="V38" s="53"/>
    </row>
    <row r="39" spans="1:22" s="51" customFormat="1" x14ac:dyDescent="0.2">
      <c r="A39" s="63" t="s">
        <v>89</v>
      </c>
      <c r="B39" s="63"/>
      <c r="C39" s="63"/>
      <c r="D39" s="64">
        <v>4998766</v>
      </c>
      <c r="E39" s="64">
        <v>4998766</v>
      </c>
      <c r="F39" s="64">
        <v>7037.1</v>
      </c>
      <c r="G39" s="64">
        <v>534257.76</v>
      </c>
      <c r="H39" s="64">
        <v>0</v>
      </c>
      <c r="I39" s="64">
        <f t="shared" ref="I39" si="12">SUM(G39:H39)</f>
        <v>534257.76</v>
      </c>
      <c r="J39" s="64">
        <f t="shared" ref="J39" si="13">E39-I39</f>
        <v>4464508.24</v>
      </c>
      <c r="K39" s="65">
        <f t="shared" ref="K39" si="14">IF(E39=0,"NA",J39/E39)</f>
        <v>0.8931220705270061</v>
      </c>
      <c r="L39" s="65">
        <f t="shared" ref="L39" si="15">IF(E39=0,"NA",(  ( F39 - (E39/$L$6)) / (E39/$L$6)))</f>
        <v>-0.99859223256299667</v>
      </c>
      <c r="M39" s="65">
        <f t="shared" ref="M39" si="16">IF(E39=0,"NA",(  ( G39 - ($M$6*(E39/12))) / ($M$6*(E39/12))))</f>
        <v>-0.57248828210802427</v>
      </c>
      <c r="R39" s="53"/>
      <c r="S39" s="53"/>
      <c r="T39" s="53"/>
      <c r="U39" s="53"/>
      <c r="V39" s="53"/>
    </row>
    <row r="40" spans="1:22" s="13" customFormat="1" ht="15.75" x14ac:dyDescent="0.25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  <c r="N40" s="17"/>
    </row>
    <row r="41" spans="1:22" customFormat="1" ht="15.75" x14ac:dyDescent="0.25">
      <c r="A41" s="25" t="s">
        <v>12</v>
      </c>
      <c r="B41" s="32"/>
      <c r="C41" s="25"/>
      <c r="D41" s="6">
        <f>+D24+D26+D30+D36+D39</f>
        <v>463635605.31999999</v>
      </c>
      <c r="E41" s="6">
        <f t="shared" ref="E41:J41" si="17">+E24+E26+E30+E36+E39</f>
        <v>654052036.61000001</v>
      </c>
      <c r="F41" s="6">
        <f t="shared" si="17"/>
        <v>5593847.8999999994</v>
      </c>
      <c r="G41" s="6">
        <f t="shared" si="17"/>
        <v>58393810.319999993</v>
      </c>
      <c r="H41" s="6">
        <f t="shared" si="17"/>
        <v>0</v>
      </c>
      <c r="I41" s="6">
        <f t="shared" si="17"/>
        <v>58393810.319999993</v>
      </c>
      <c r="J41" s="6">
        <f t="shared" si="17"/>
        <v>595658226.28999996</v>
      </c>
      <c r="K41" s="38">
        <f t="shared" ref="K41" si="18">IF(E41=0,"NA",J41/E41)</f>
        <v>0.91071993197565826</v>
      </c>
      <c r="L41" s="38">
        <f t="shared" ref="L41" si="19">IF(E41=0,"NA",(  ( F41 - (E41/$L$6)) / (E41/$L$6)))</f>
        <v>-0.99144739625153788</v>
      </c>
      <c r="M41" s="38">
        <f t="shared" ref="M41" si="20">IF(E41=0,"NA",(  ( G41 - ($M$6*(E41/12))) / ($M$6*(E41/12))))</f>
        <v>-0.64287972790263337</v>
      </c>
      <c r="N41" s="13"/>
      <c r="O41" s="17"/>
      <c r="P41" s="17"/>
      <c r="Q41" s="17"/>
      <c r="R41" s="17"/>
      <c r="S41" s="17"/>
      <c r="T41" s="17"/>
      <c r="U41" s="17"/>
      <c r="V41" s="17"/>
    </row>
    <row r="42" spans="1:22" x14ac:dyDescent="0.2">
      <c r="A42" s="21"/>
      <c r="B42" s="34"/>
      <c r="C42" s="21"/>
      <c r="D42" s="5"/>
      <c r="E42" s="5"/>
      <c r="F42" s="5"/>
      <c r="G42" s="5"/>
      <c r="H42" s="5"/>
      <c r="I42" s="5"/>
      <c r="J42" s="5"/>
      <c r="K42" s="40"/>
      <c r="L42" s="40"/>
      <c r="M42" s="40"/>
      <c r="N42"/>
    </row>
    <row r="43" spans="1:22" s="51" customFormat="1" x14ac:dyDescent="0.2">
      <c r="A43" s="51" t="s">
        <v>90</v>
      </c>
      <c r="B43" s="51" t="s">
        <v>91</v>
      </c>
      <c r="C43" s="51" t="s">
        <v>92</v>
      </c>
      <c r="D43" s="56">
        <v>15966899.780000001</v>
      </c>
      <c r="E43" s="56">
        <v>31669033.219999999</v>
      </c>
      <c r="F43" s="56">
        <v>1330195.5000000005</v>
      </c>
      <c r="G43" s="56">
        <v>1687580.5899999996</v>
      </c>
      <c r="H43" s="56">
        <v>149.32</v>
      </c>
      <c r="I43" s="56">
        <f t="shared" ref="I43" si="21">SUM(G43:H43)</f>
        <v>1687729.9099999997</v>
      </c>
      <c r="J43" s="56">
        <f t="shared" ref="J43" si="22">E43-I43</f>
        <v>29981303.309999999</v>
      </c>
      <c r="K43" s="57">
        <f t="shared" ref="K43" si="23">IF(E43=0,"NA",J43/E43)</f>
        <v>0.94670724874120427</v>
      </c>
      <c r="L43" s="57">
        <f t="shared" ref="L43" si="24">IF(E43=0,"NA",(  ( F43 - (E43/$L$6)) / (E43/$L$6)))</f>
        <v>-0.95799696533963219</v>
      </c>
      <c r="M43" s="57">
        <f t="shared" ref="M43" si="25">IF(E43=0,"NA",(  ( G43 - ($M$6*(E43/12))) / ($M$6*(E43/12))))</f>
        <v>-0.78684785502902699</v>
      </c>
      <c r="R43" s="53"/>
      <c r="S43" s="53"/>
      <c r="T43" s="53"/>
      <c r="U43" s="53"/>
      <c r="V43" s="53"/>
    </row>
    <row r="44" spans="1:22" s="51" customFormat="1" x14ac:dyDescent="0.2">
      <c r="B44" s="51" t="s">
        <v>396</v>
      </c>
      <c r="C44" s="51" t="s">
        <v>397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f t="shared" ref="I44:I73" si="26">SUM(G44:H44)</f>
        <v>0</v>
      </c>
      <c r="J44" s="56">
        <f t="shared" ref="J44:J73" si="27">E44-I44</f>
        <v>0</v>
      </c>
      <c r="K44" s="57" t="str">
        <f t="shared" ref="K44:K73" si="28">IF(E44=0,"NA",J44/E44)</f>
        <v>NA</v>
      </c>
      <c r="L44" s="57" t="str">
        <f t="shared" ref="L44:L73" si="29">IF(E44=0,"NA",(  ( F44 - (E44/$L$6)) / (E44/$L$6)))</f>
        <v>NA</v>
      </c>
      <c r="M44" s="57" t="str">
        <f t="shared" ref="M44:M73" si="30">IF(E44=0,"NA",(  ( G44 - ($M$6*(E44/12))) / ($M$6*(E44/12))))</f>
        <v>NA</v>
      </c>
      <c r="R44" s="53"/>
      <c r="S44" s="53"/>
      <c r="T44" s="53"/>
      <c r="U44" s="53"/>
      <c r="V44" s="53"/>
    </row>
    <row r="45" spans="1:22" s="51" customFormat="1" x14ac:dyDescent="0.2">
      <c r="B45" s="51" t="s">
        <v>93</v>
      </c>
      <c r="C45" s="51" t="s">
        <v>94</v>
      </c>
      <c r="D45" s="56">
        <v>76000</v>
      </c>
      <c r="E45" s="56">
        <v>4110.75</v>
      </c>
      <c r="F45" s="56">
        <v>11690</v>
      </c>
      <c r="G45" s="56">
        <v>13850</v>
      </c>
      <c r="H45" s="56">
        <v>0</v>
      </c>
      <c r="I45" s="56">
        <f t="shared" si="26"/>
        <v>13850</v>
      </c>
      <c r="J45" s="56">
        <f t="shared" si="27"/>
        <v>-9739.25</v>
      </c>
      <c r="K45" s="57">
        <f t="shared" si="28"/>
        <v>-2.3692148634677372</v>
      </c>
      <c r="L45" s="57">
        <f t="shared" si="29"/>
        <v>1.8437633035334184</v>
      </c>
      <c r="M45" s="57">
        <f t="shared" si="30"/>
        <v>12.476859453870949</v>
      </c>
      <c r="R45" s="53"/>
      <c r="S45" s="53"/>
      <c r="T45" s="53"/>
      <c r="U45" s="53"/>
      <c r="V45" s="53"/>
    </row>
    <row r="46" spans="1:22" s="51" customFormat="1" x14ac:dyDescent="0.2">
      <c r="B46" s="51" t="s">
        <v>95</v>
      </c>
      <c r="C46" s="51" t="s">
        <v>94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26"/>
        <v>0</v>
      </c>
      <c r="J46" s="56">
        <f t="shared" si="27"/>
        <v>0</v>
      </c>
      <c r="K46" s="57" t="str">
        <f t="shared" si="28"/>
        <v>NA</v>
      </c>
      <c r="L46" s="57" t="str">
        <f t="shared" si="29"/>
        <v>NA</v>
      </c>
      <c r="M46" s="57" t="str">
        <f t="shared" si="30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96</v>
      </c>
      <c r="C47" s="51" t="s">
        <v>97</v>
      </c>
      <c r="D47" s="56">
        <v>0</v>
      </c>
      <c r="E47" s="56">
        <v>33322</v>
      </c>
      <c r="F47" s="56">
        <v>0</v>
      </c>
      <c r="G47" s="56">
        <v>0</v>
      </c>
      <c r="H47" s="56">
        <v>0</v>
      </c>
      <c r="I47" s="56">
        <f t="shared" si="26"/>
        <v>0</v>
      </c>
      <c r="J47" s="56">
        <f t="shared" si="27"/>
        <v>33322</v>
      </c>
      <c r="K47" s="57">
        <f t="shared" si="28"/>
        <v>1</v>
      </c>
      <c r="L47" s="57">
        <f t="shared" si="29"/>
        <v>-1</v>
      </c>
      <c r="M47" s="57">
        <f t="shared" si="30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98</v>
      </c>
      <c r="C48" s="51" t="s">
        <v>99</v>
      </c>
      <c r="D48" s="56">
        <v>153500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6"/>
        <v>0</v>
      </c>
      <c r="J48" s="56">
        <f t="shared" si="27"/>
        <v>0</v>
      </c>
      <c r="K48" s="57" t="str">
        <f t="shared" si="28"/>
        <v>NA</v>
      </c>
      <c r="L48" s="57" t="str">
        <f t="shared" si="29"/>
        <v>NA</v>
      </c>
      <c r="M48" s="57" t="str">
        <f t="shared" si="30"/>
        <v>NA</v>
      </c>
      <c r="R48" s="53"/>
      <c r="S48" s="53"/>
      <c r="T48" s="53"/>
      <c r="U48" s="53"/>
      <c r="V48" s="53"/>
    </row>
    <row r="49" spans="2:22" s="51" customFormat="1" x14ac:dyDescent="0.2">
      <c r="B49" s="51" t="s">
        <v>100</v>
      </c>
      <c r="C49" s="51" t="s">
        <v>101</v>
      </c>
      <c r="D49" s="56">
        <v>450000</v>
      </c>
      <c r="E49" s="56">
        <v>451081</v>
      </c>
      <c r="F49" s="56">
        <v>947.55</v>
      </c>
      <c r="G49" s="56">
        <v>332144.56</v>
      </c>
      <c r="H49" s="56">
        <v>0</v>
      </c>
      <c r="I49" s="56">
        <f t="shared" si="26"/>
        <v>332144.56</v>
      </c>
      <c r="J49" s="56">
        <f t="shared" si="27"/>
        <v>118936.44</v>
      </c>
      <c r="K49" s="57">
        <f t="shared" si="28"/>
        <v>0.26366980653142119</v>
      </c>
      <c r="L49" s="57">
        <f t="shared" si="29"/>
        <v>-0.99789937949060148</v>
      </c>
      <c r="M49" s="57">
        <f t="shared" si="30"/>
        <v>1.9453207738743152</v>
      </c>
      <c r="R49" s="53"/>
      <c r="S49" s="53"/>
      <c r="T49" s="53"/>
      <c r="U49" s="53"/>
      <c r="V49" s="53"/>
    </row>
    <row r="50" spans="2:22" s="51" customFormat="1" x14ac:dyDescent="0.2">
      <c r="B50" s="51" t="s">
        <v>102</v>
      </c>
      <c r="C50" s="51" t="s">
        <v>103</v>
      </c>
      <c r="D50" s="56">
        <v>36978.629999999997</v>
      </c>
      <c r="E50" s="56">
        <v>36978.629999999997</v>
      </c>
      <c r="F50" s="56">
        <v>3116.92</v>
      </c>
      <c r="G50" s="56">
        <v>3116.92</v>
      </c>
      <c r="H50" s="56">
        <v>0</v>
      </c>
      <c r="I50" s="56">
        <f t="shared" si="26"/>
        <v>3116.92</v>
      </c>
      <c r="J50" s="56">
        <f t="shared" si="27"/>
        <v>33861.71</v>
      </c>
      <c r="K50" s="57">
        <f t="shared" si="28"/>
        <v>0.9157102358848882</v>
      </c>
      <c r="L50" s="57">
        <f t="shared" si="29"/>
        <v>-0.9157102358848882</v>
      </c>
      <c r="M50" s="57">
        <f t="shared" si="30"/>
        <v>-0.66284094353955236</v>
      </c>
      <c r="R50" s="53"/>
      <c r="S50" s="53"/>
      <c r="T50" s="53"/>
      <c r="U50" s="53"/>
      <c r="V50" s="53"/>
    </row>
    <row r="51" spans="2:22" s="51" customFormat="1" x14ac:dyDescent="0.2">
      <c r="B51" s="51" t="s">
        <v>104</v>
      </c>
      <c r="C51" s="51" t="s">
        <v>105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6"/>
        <v>0</v>
      </c>
      <c r="J51" s="56">
        <f t="shared" si="27"/>
        <v>0</v>
      </c>
      <c r="K51" s="57" t="str">
        <f t="shared" si="28"/>
        <v>NA</v>
      </c>
      <c r="L51" s="57" t="str">
        <f t="shared" si="29"/>
        <v>NA</v>
      </c>
      <c r="M51" s="57" t="str">
        <f t="shared" si="30"/>
        <v>NA</v>
      </c>
      <c r="R51" s="53"/>
      <c r="S51" s="53"/>
      <c r="T51" s="53"/>
      <c r="U51" s="53"/>
      <c r="V51" s="53"/>
    </row>
    <row r="52" spans="2:22" s="51" customFormat="1" x14ac:dyDescent="0.2">
      <c r="B52" s="51" t="s">
        <v>106</v>
      </c>
      <c r="C52" s="51" t="s">
        <v>107</v>
      </c>
      <c r="D52" s="56">
        <v>5135538.8300000057</v>
      </c>
      <c r="E52" s="56">
        <v>5062093.5900000054</v>
      </c>
      <c r="F52" s="56">
        <v>468908.24999999977</v>
      </c>
      <c r="G52" s="56">
        <v>672482.5299999998</v>
      </c>
      <c r="H52" s="56">
        <v>0</v>
      </c>
      <c r="I52" s="56">
        <f t="shared" si="26"/>
        <v>672482.5299999998</v>
      </c>
      <c r="J52" s="56">
        <f t="shared" si="27"/>
        <v>4389611.0600000061</v>
      </c>
      <c r="K52" s="57">
        <f t="shared" si="28"/>
        <v>0.8671532799534829</v>
      </c>
      <c r="L52" s="57">
        <f t="shared" si="29"/>
        <v>-0.90736871184556678</v>
      </c>
      <c r="M52" s="57">
        <f t="shared" si="30"/>
        <v>-0.46861311981393133</v>
      </c>
      <c r="R52" s="53"/>
      <c r="S52" s="53"/>
      <c r="T52" s="53"/>
      <c r="U52" s="53"/>
      <c r="V52" s="53"/>
    </row>
    <row r="53" spans="2:22" s="51" customFormat="1" x14ac:dyDescent="0.2">
      <c r="B53" s="51" t="s">
        <v>110</v>
      </c>
      <c r="C53" s="51" t="s">
        <v>111</v>
      </c>
      <c r="D53" s="56">
        <v>67164.78</v>
      </c>
      <c r="E53" s="56">
        <v>67164.78</v>
      </c>
      <c r="F53" s="56">
        <v>33798.94</v>
      </c>
      <c r="G53" s="56">
        <v>36077.979999999996</v>
      </c>
      <c r="H53" s="56">
        <v>0</v>
      </c>
      <c r="I53" s="56">
        <f t="shared" si="26"/>
        <v>36077.979999999996</v>
      </c>
      <c r="J53" s="56">
        <f t="shared" si="27"/>
        <v>31086.800000000003</v>
      </c>
      <c r="K53" s="57">
        <f t="shared" si="28"/>
        <v>0.46284377020218043</v>
      </c>
      <c r="L53" s="57">
        <f t="shared" si="29"/>
        <v>-0.49677583995659624</v>
      </c>
      <c r="M53" s="57">
        <f t="shared" si="30"/>
        <v>1.1486249191912783</v>
      </c>
      <c r="R53" s="53"/>
      <c r="S53" s="53"/>
      <c r="T53" s="53"/>
      <c r="U53" s="53"/>
      <c r="V53" s="53"/>
    </row>
    <row r="54" spans="2:22" s="51" customFormat="1" x14ac:dyDescent="0.2">
      <c r="B54" s="51" t="s">
        <v>112</v>
      </c>
      <c r="C54" s="51" t="s">
        <v>113</v>
      </c>
      <c r="D54" s="56">
        <v>181519.54</v>
      </c>
      <c r="E54" s="56">
        <v>181519.54</v>
      </c>
      <c r="F54" s="56">
        <v>15325.83</v>
      </c>
      <c r="G54" s="56">
        <v>15325.83</v>
      </c>
      <c r="H54" s="56">
        <v>0</v>
      </c>
      <c r="I54" s="56">
        <f t="shared" si="26"/>
        <v>15325.83</v>
      </c>
      <c r="J54" s="56">
        <f t="shared" si="27"/>
        <v>166193.71000000002</v>
      </c>
      <c r="K54" s="57">
        <f t="shared" si="28"/>
        <v>0.91556925496836328</v>
      </c>
      <c r="L54" s="57">
        <f t="shared" si="29"/>
        <v>-0.91556925496836328</v>
      </c>
      <c r="M54" s="57">
        <f t="shared" si="30"/>
        <v>-0.66227701987345267</v>
      </c>
      <c r="R54" s="53"/>
      <c r="S54" s="53"/>
      <c r="T54" s="53"/>
      <c r="U54" s="53"/>
      <c r="V54" s="53"/>
    </row>
    <row r="55" spans="2:22" s="51" customFormat="1" x14ac:dyDescent="0.2">
      <c r="B55" s="51" t="s">
        <v>204</v>
      </c>
      <c r="C55" s="51" t="s">
        <v>205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26"/>
        <v>0</v>
      </c>
      <c r="J55" s="56">
        <f t="shared" si="27"/>
        <v>0</v>
      </c>
      <c r="K55" s="57" t="str">
        <f t="shared" si="28"/>
        <v>NA</v>
      </c>
      <c r="L55" s="57" t="str">
        <f t="shared" si="29"/>
        <v>NA</v>
      </c>
      <c r="M55" s="57" t="str">
        <f t="shared" si="30"/>
        <v>NA</v>
      </c>
      <c r="R55" s="53"/>
      <c r="S55" s="53"/>
      <c r="T55" s="53"/>
      <c r="U55" s="53"/>
      <c r="V55" s="53"/>
    </row>
    <row r="56" spans="2:22" s="51" customFormat="1" x14ac:dyDescent="0.2">
      <c r="B56" s="51" t="s">
        <v>114</v>
      </c>
      <c r="C56" s="51" t="s">
        <v>115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26"/>
        <v>0</v>
      </c>
      <c r="J56" s="56">
        <f t="shared" si="27"/>
        <v>0</v>
      </c>
      <c r="K56" s="57" t="str">
        <f t="shared" si="28"/>
        <v>NA</v>
      </c>
      <c r="L56" s="57" t="str">
        <f t="shared" si="29"/>
        <v>NA</v>
      </c>
      <c r="M56" s="57" t="str">
        <f t="shared" si="30"/>
        <v>NA</v>
      </c>
      <c r="R56" s="53"/>
      <c r="S56" s="53"/>
      <c r="T56" s="53"/>
      <c r="U56" s="53"/>
      <c r="V56" s="53"/>
    </row>
    <row r="57" spans="2:22" s="51" customFormat="1" x14ac:dyDescent="0.2">
      <c r="B57" s="51" t="s">
        <v>116</v>
      </c>
      <c r="C57" s="51" t="s">
        <v>117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26"/>
        <v>0</v>
      </c>
      <c r="J57" s="56">
        <f t="shared" si="27"/>
        <v>0</v>
      </c>
      <c r="K57" s="57" t="str">
        <f t="shared" si="28"/>
        <v>NA</v>
      </c>
      <c r="L57" s="57" t="str">
        <f t="shared" si="29"/>
        <v>NA</v>
      </c>
      <c r="M57" s="57" t="str">
        <f t="shared" si="30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122</v>
      </c>
      <c r="C58" s="51" t="s">
        <v>123</v>
      </c>
      <c r="D58" s="56">
        <v>0</v>
      </c>
      <c r="E58" s="56">
        <v>0</v>
      </c>
      <c r="F58" s="56">
        <v>517127.05000000005</v>
      </c>
      <c r="G58" s="56">
        <v>709640.66999999993</v>
      </c>
      <c r="H58" s="56">
        <v>0</v>
      </c>
      <c r="I58" s="56">
        <f t="shared" si="26"/>
        <v>709640.66999999993</v>
      </c>
      <c r="J58" s="56">
        <f t="shared" si="27"/>
        <v>-709640.66999999993</v>
      </c>
      <c r="K58" s="57" t="str">
        <f t="shared" si="28"/>
        <v>NA</v>
      </c>
      <c r="L58" s="57" t="str">
        <f t="shared" si="29"/>
        <v>NA</v>
      </c>
      <c r="M58" s="57" t="str">
        <f t="shared" si="30"/>
        <v>NA</v>
      </c>
      <c r="R58" s="53"/>
      <c r="S58" s="53"/>
      <c r="T58" s="53"/>
      <c r="U58" s="53"/>
      <c r="V58" s="53"/>
    </row>
    <row r="59" spans="2:22" s="51" customFormat="1" x14ac:dyDescent="0.2">
      <c r="B59" s="51" t="s">
        <v>124</v>
      </c>
      <c r="C59" s="51" t="s">
        <v>125</v>
      </c>
      <c r="D59" s="56">
        <v>22334557</v>
      </c>
      <c r="E59" s="56">
        <v>66052095.340000004</v>
      </c>
      <c r="F59" s="56">
        <v>96806.36</v>
      </c>
      <c r="G59" s="56">
        <v>3228671.8900000006</v>
      </c>
      <c r="H59" s="56">
        <v>0</v>
      </c>
      <c r="I59" s="56">
        <f t="shared" si="26"/>
        <v>3228671.8900000006</v>
      </c>
      <c r="J59" s="56">
        <f t="shared" si="27"/>
        <v>62823423.450000003</v>
      </c>
      <c r="K59" s="57">
        <f t="shared" si="28"/>
        <v>0.95111931160729168</v>
      </c>
      <c r="L59" s="57">
        <f t="shared" si="29"/>
        <v>-0.99853439380686271</v>
      </c>
      <c r="M59" s="57">
        <f t="shared" si="30"/>
        <v>-0.80447724642916674</v>
      </c>
      <c r="R59" s="53"/>
      <c r="S59" s="53"/>
      <c r="T59" s="53"/>
      <c r="U59" s="53"/>
      <c r="V59" s="53"/>
    </row>
    <row r="60" spans="2:22" s="51" customFormat="1" x14ac:dyDescent="0.2">
      <c r="B60" s="51" t="s">
        <v>126</v>
      </c>
      <c r="C60" s="51" t="s">
        <v>127</v>
      </c>
      <c r="D60" s="56">
        <v>110348.75</v>
      </c>
      <c r="E60" s="56">
        <v>110348.75</v>
      </c>
      <c r="F60" s="56">
        <v>0</v>
      </c>
      <c r="G60" s="56">
        <v>62432.649999999994</v>
      </c>
      <c r="H60" s="56">
        <v>0</v>
      </c>
      <c r="I60" s="56">
        <f t="shared" si="26"/>
        <v>62432.649999999994</v>
      </c>
      <c r="J60" s="56">
        <f t="shared" si="27"/>
        <v>47916.100000000006</v>
      </c>
      <c r="K60" s="57">
        <f t="shared" si="28"/>
        <v>0.43422422093589647</v>
      </c>
      <c r="L60" s="57">
        <f t="shared" si="29"/>
        <v>-1</v>
      </c>
      <c r="M60" s="57">
        <f t="shared" si="30"/>
        <v>1.2631031162564141</v>
      </c>
      <c r="R60" s="53"/>
      <c r="S60" s="53"/>
      <c r="T60" s="53"/>
      <c r="U60" s="53"/>
      <c r="V60" s="53"/>
    </row>
    <row r="61" spans="2:22" s="51" customFormat="1" x14ac:dyDescent="0.2">
      <c r="B61" s="51" t="s">
        <v>128</v>
      </c>
      <c r="C61" s="51" t="s">
        <v>129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f t="shared" si="26"/>
        <v>0</v>
      </c>
      <c r="J61" s="56">
        <f t="shared" si="27"/>
        <v>0</v>
      </c>
      <c r="K61" s="57" t="str">
        <f t="shared" si="28"/>
        <v>NA</v>
      </c>
      <c r="L61" s="57" t="str">
        <f t="shared" si="29"/>
        <v>NA</v>
      </c>
      <c r="M61" s="57" t="str">
        <f t="shared" si="30"/>
        <v>NA</v>
      </c>
      <c r="R61" s="53"/>
      <c r="S61" s="53"/>
      <c r="T61" s="53"/>
      <c r="U61" s="53"/>
      <c r="V61" s="53"/>
    </row>
    <row r="62" spans="2:22" s="51" customFormat="1" x14ac:dyDescent="0.2">
      <c r="B62" s="51" t="s">
        <v>130</v>
      </c>
      <c r="C62" s="51" t="s">
        <v>131</v>
      </c>
      <c r="D62" s="56">
        <v>5435997.75</v>
      </c>
      <c r="E62" s="56">
        <v>12414937.75</v>
      </c>
      <c r="F62" s="56">
        <v>356717.33999999997</v>
      </c>
      <c r="G62" s="56">
        <v>377242.33999999997</v>
      </c>
      <c r="H62" s="56">
        <v>0</v>
      </c>
      <c r="I62" s="56">
        <f t="shared" si="26"/>
        <v>377242.33999999997</v>
      </c>
      <c r="J62" s="56">
        <f t="shared" si="27"/>
        <v>12037695.41</v>
      </c>
      <c r="K62" s="57">
        <f t="shared" si="28"/>
        <v>0.96961383555870029</v>
      </c>
      <c r="L62" s="57">
        <f t="shared" si="29"/>
        <v>-0.9712670858941681</v>
      </c>
      <c r="M62" s="57">
        <f t="shared" si="30"/>
        <v>-0.87845534223480104</v>
      </c>
      <c r="R62" s="53"/>
      <c r="S62" s="53"/>
      <c r="T62" s="53"/>
      <c r="U62" s="53"/>
      <c r="V62" s="53"/>
    </row>
    <row r="63" spans="2:22" s="51" customFormat="1" x14ac:dyDescent="0.2">
      <c r="B63" s="51" t="s">
        <v>563</v>
      </c>
      <c r="C63" s="51" t="s">
        <v>564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26"/>
        <v>0</v>
      </c>
      <c r="J63" s="56">
        <f t="shared" si="27"/>
        <v>0</v>
      </c>
      <c r="K63" s="57" t="str">
        <f t="shared" si="28"/>
        <v>NA</v>
      </c>
      <c r="L63" s="57" t="str">
        <f t="shared" si="29"/>
        <v>NA</v>
      </c>
      <c r="M63" s="57" t="str">
        <f t="shared" si="30"/>
        <v>NA</v>
      </c>
      <c r="R63" s="53"/>
      <c r="S63" s="53"/>
      <c r="T63" s="53"/>
      <c r="U63" s="53"/>
      <c r="V63" s="53"/>
    </row>
    <row r="64" spans="2:22" s="51" customFormat="1" x14ac:dyDescent="0.2">
      <c r="B64" s="51" t="s">
        <v>132</v>
      </c>
      <c r="C64" s="51" t="s">
        <v>133</v>
      </c>
      <c r="D64" s="56">
        <v>4033819.31</v>
      </c>
      <c r="E64" s="56">
        <v>17429748.219999999</v>
      </c>
      <c r="F64" s="56">
        <v>347754.63999999984</v>
      </c>
      <c r="G64" s="56">
        <v>825220.71000000043</v>
      </c>
      <c r="H64" s="56">
        <v>0</v>
      </c>
      <c r="I64" s="56">
        <f t="shared" si="26"/>
        <v>825220.71000000043</v>
      </c>
      <c r="J64" s="56">
        <f t="shared" si="27"/>
        <v>16604527.509999998</v>
      </c>
      <c r="K64" s="57">
        <f t="shared" si="28"/>
        <v>0.95265446754686389</v>
      </c>
      <c r="L64" s="57">
        <f t="shared" si="29"/>
        <v>-0.98004821207910708</v>
      </c>
      <c r="M64" s="57">
        <f t="shared" si="30"/>
        <v>-0.81061787018745579</v>
      </c>
      <c r="R64" s="53"/>
      <c r="S64" s="53"/>
      <c r="T64" s="53"/>
      <c r="U64" s="53"/>
      <c r="V64" s="53"/>
    </row>
    <row r="65" spans="2:22" s="51" customFormat="1" x14ac:dyDescent="0.2">
      <c r="B65" s="51" t="s">
        <v>144</v>
      </c>
      <c r="C65" s="51" t="s">
        <v>145</v>
      </c>
      <c r="D65" s="56">
        <v>1196732.9400000004</v>
      </c>
      <c r="E65" s="56">
        <v>4330039.7300000014</v>
      </c>
      <c r="F65" s="56">
        <v>81879.090000000026</v>
      </c>
      <c r="G65" s="56">
        <v>177653.63000000009</v>
      </c>
      <c r="H65" s="56">
        <v>0</v>
      </c>
      <c r="I65" s="56">
        <f t="shared" si="26"/>
        <v>177653.63000000009</v>
      </c>
      <c r="J65" s="56">
        <f t="shared" si="27"/>
        <v>4152386.1000000015</v>
      </c>
      <c r="K65" s="57">
        <f t="shared" si="28"/>
        <v>0.95897182449178131</v>
      </c>
      <c r="L65" s="57">
        <f t="shared" si="29"/>
        <v>-0.98109045295064767</v>
      </c>
      <c r="M65" s="57">
        <f t="shared" si="30"/>
        <v>-0.83588729796712502</v>
      </c>
      <c r="R65" s="53"/>
      <c r="S65" s="53"/>
      <c r="T65" s="53"/>
      <c r="U65" s="53"/>
      <c r="V65" s="53"/>
    </row>
    <row r="66" spans="2:22" s="51" customFormat="1" x14ac:dyDescent="0.2">
      <c r="B66" s="51" t="s">
        <v>146</v>
      </c>
      <c r="C66" s="51" t="s">
        <v>147</v>
      </c>
      <c r="D66" s="56">
        <v>35829898.060000002</v>
      </c>
      <c r="E66" s="56">
        <v>5614080.3199999994</v>
      </c>
      <c r="F66" s="56">
        <v>13020.16</v>
      </c>
      <c r="G66" s="56">
        <v>150477.82999999999</v>
      </c>
      <c r="H66" s="56">
        <v>153125.25</v>
      </c>
      <c r="I66" s="56">
        <f t="shared" si="26"/>
        <v>303603.07999999996</v>
      </c>
      <c r="J66" s="56">
        <f t="shared" si="27"/>
        <v>5310477.2399999993</v>
      </c>
      <c r="K66" s="57">
        <f t="shared" si="28"/>
        <v>0.94592113708839842</v>
      </c>
      <c r="L66" s="57">
        <f t="shared" si="29"/>
        <v>-0.99768080268577275</v>
      </c>
      <c r="M66" s="57">
        <f t="shared" si="30"/>
        <v>-0.89278540995295197</v>
      </c>
      <c r="R66" s="53"/>
      <c r="S66" s="53"/>
      <c r="T66" s="53"/>
      <c r="U66" s="53"/>
      <c r="V66" s="53"/>
    </row>
    <row r="67" spans="2:22" s="51" customFormat="1" x14ac:dyDescent="0.2">
      <c r="B67" s="51" t="s">
        <v>152</v>
      </c>
      <c r="C67" s="51" t="s">
        <v>153</v>
      </c>
      <c r="D67" s="56">
        <v>2008053</v>
      </c>
      <c r="E67" s="56">
        <v>9715264.9199999999</v>
      </c>
      <c r="F67" s="56">
        <v>186573.72</v>
      </c>
      <c r="G67" s="56">
        <v>539199.12</v>
      </c>
      <c r="H67" s="56">
        <v>32673.91</v>
      </c>
      <c r="I67" s="56">
        <f t="shared" si="26"/>
        <v>571873.03</v>
      </c>
      <c r="J67" s="56">
        <f t="shared" si="27"/>
        <v>9143391.8900000006</v>
      </c>
      <c r="K67" s="57">
        <f t="shared" si="28"/>
        <v>0.94113665096020882</v>
      </c>
      <c r="L67" s="57">
        <f t="shared" si="29"/>
        <v>-0.9807958175575926</v>
      </c>
      <c r="M67" s="57">
        <f t="shared" si="30"/>
        <v>-0.77799921075132139</v>
      </c>
      <c r="R67" s="53"/>
      <c r="S67" s="53"/>
      <c r="T67" s="53"/>
      <c r="U67" s="53"/>
      <c r="V67" s="53"/>
    </row>
    <row r="68" spans="2:22" s="51" customFormat="1" x14ac:dyDescent="0.2">
      <c r="B68" s="51" t="s">
        <v>398</v>
      </c>
      <c r="C68" s="51" t="s">
        <v>399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26"/>
        <v>0</v>
      </c>
      <c r="J68" s="56">
        <f t="shared" si="27"/>
        <v>0</v>
      </c>
      <c r="K68" s="57" t="str">
        <f t="shared" si="28"/>
        <v>NA</v>
      </c>
      <c r="L68" s="57" t="str">
        <f t="shared" si="29"/>
        <v>NA</v>
      </c>
      <c r="M68" s="57" t="str">
        <f t="shared" si="30"/>
        <v>NA</v>
      </c>
      <c r="R68" s="53"/>
      <c r="S68" s="53"/>
      <c r="T68" s="53"/>
      <c r="U68" s="53"/>
      <c r="V68" s="53"/>
    </row>
    <row r="69" spans="2:22" s="51" customFormat="1" x14ac:dyDescent="0.2">
      <c r="B69" s="51" t="s">
        <v>253</v>
      </c>
      <c r="C69" s="51" t="s">
        <v>254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26"/>
        <v>0</v>
      </c>
      <c r="J69" s="56">
        <f t="shared" si="27"/>
        <v>0</v>
      </c>
      <c r="K69" s="57" t="str">
        <f t="shared" si="28"/>
        <v>NA</v>
      </c>
      <c r="L69" s="57" t="str">
        <f t="shared" si="29"/>
        <v>NA</v>
      </c>
      <c r="M69" s="57" t="str">
        <f t="shared" si="30"/>
        <v>NA</v>
      </c>
      <c r="R69" s="53"/>
      <c r="S69" s="53"/>
      <c r="T69" s="53"/>
      <c r="U69" s="53"/>
      <c r="V69" s="53"/>
    </row>
    <row r="70" spans="2:22" s="51" customFormat="1" x14ac:dyDescent="0.2">
      <c r="B70" s="51" t="s">
        <v>313</v>
      </c>
      <c r="C70" s="51" t="s">
        <v>314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26"/>
        <v>0</v>
      </c>
      <c r="J70" s="56">
        <f t="shared" si="27"/>
        <v>0</v>
      </c>
      <c r="K70" s="57" t="str">
        <f t="shared" si="28"/>
        <v>NA</v>
      </c>
      <c r="L70" s="57" t="str">
        <f t="shared" si="29"/>
        <v>NA</v>
      </c>
      <c r="M70" s="57" t="str">
        <f t="shared" si="30"/>
        <v>NA</v>
      </c>
      <c r="R70" s="53"/>
      <c r="S70" s="53"/>
      <c r="T70" s="53"/>
      <c r="U70" s="53"/>
      <c r="V70" s="53"/>
    </row>
    <row r="71" spans="2:22" s="51" customFormat="1" x14ac:dyDescent="0.2">
      <c r="B71" s="51" t="s">
        <v>154</v>
      </c>
      <c r="C71" s="51" t="s">
        <v>155</v>
      </c>
      <c r="D71" s="56">
        <v>15080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26"/>
        <v>0</v>
      </c>
      <c r="J71" s="56">
        <f t="shared" si="27"/>
        <v>0</v>
      </c>
      <c r="K71" s="57" t="str">
        <f t="shared" si="28"/>
        <v>NA</v>
      </c>
      <c r="L71" s="57" t="str">
        <f t="shared" si="29"/>
        <v>NA</v>
      </c>
      <c r="M71" s="57" t="str">
        <f t="shared" si="30"/>
        <v>NA</v>
      </c>
      <c r="R71" s="53"/>
      <c r="S71" s="53"/>
      <c r="T71" s="53"/>
      <c r="U71" s="53"/>
      <c r="V71" s="53"/>
    </row>
    <row r="72" spans="2:22" s="51" customFormat="1" x14ac:dyDescent="0.2">
      <c r="B72" s="51" t="s">
        <v>220</v>
      </c>
      <c r="C72" s="51" t="s">
        <v>221</v>
      </c>
      <c r="D72" s="56">
        <v>450000</v>
      </c>
      <c r="E72" s="56">
        <v>450000</v>
      </c>
      <c r="F72" s="56">
        <v>0</v>
      </c>
      <c r="G72" s="56">
        <v>0</v>
      </c>
      <c r="H72" s="56">
        <v>0</v>
      </c>
      <c r="I72" s="56">
        <f t="shared" si="26"/>
        <v>0</v>
      </c>
      <c r="J72" s="56">
        <f t="shared" si="27"/>
        <v>450000</v>
      </c>
      <c r="K72" s="57">
        <f t="shared" si="28"/>
        <v>1</v>
      </c>
      <c r="L72" s="57">
        <f t="shared" si="29"/>
        <v>-1</v>
      </c>
      <c r="M72" s="57">
        <f t="shared" si="30"/>
        <v>-1</v>
      </c>
      <c r="R72" s="53"/>
      <c r="S72" s="53"/>
      <c r="T72" s="53"/>
      <c r="U72" s="53"/>
      <c r="V72" s="53"/>
    </row>
    <row r="73" spans="2:22" s="51" customFormat="1" x14ac:dyDescent="0.2">
      <c r="B73" s="51" t="s">
        <v>156</v>
      </c>
      <c r="C73" s="51" t="s">
        <v>157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26"/>
        <v>0</v>
      </c>
      <c r="J73" s="56">
        <f t="shared" si="27"/>
        <v>0</v>
      </c>
      <c r="K73" s="57" t="str">
        <f t="shared" si="28"/>
        <v>NA</v>
      </c>
      <c r="L73" s="57" t="str">
        <f t="shared" si="29"/>
        <v>NA</v>
      </c>
      <c r="M73" s="57" t="str">
        <f t="shared" si="30"/>
        <v>NA</v>
      </c>
      <c r="R73" s="53"/>
      <c r="S73" s="53"/>
      <c r="T73" s="53"/>
      <c r="U73" s="53"/>
      <c r="V73" s="53"/>
    </row>
    <row r="74" spans="2:22" s="51" customFormat="1" x14ac:dyDescent="0.2">
      <c r="B74" s="51" t="s">
        <v>158</v>
      </c>
      <c r="C74" s="51" t="s">
        <v>159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ref="I74:I84" si="31">SUM(G74:H74)</f>
        <v>0</v>
      </c>
      <c r="J74" s="56">
        <f t="shared" ref="J74:J84" si="32">E74-I74</f>
        <v>0</v>
      </c>
      <c r="K74" s="57" t="str">
        <f t="shared" ref="K74:K84" si="33">IF(E74=0,"NA",J74/E74)</f>
        <v>NA</v>
      </c>
      <c r="L74" s="57" t="str">
        <f t="shared" ref="L74:L84" si="34">IF(E74=0,"NA",(  ( F74 - (E74/$L$6)) / (E74/$L$6)))</f>
        <v>NA</v>
      </c>
      <c r="M74" s="57" t="str">
        <f t="shared" ref="M74:M84" si="35">IF(E74=0,"NA",(  ( G74 - ($M$6*(E74/12))) / ($M$6*(E74/12))))</f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400</v>
      </c>
      <c r="C75" s="51" t="s">
        <v>401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31"/>
        <v>0</v>
      </c>
      <c r="J75" s="56">
        <f t="shared" si="32"/>
        <v>0</v>
      </c>
      <c r="K75" s="57" t="str">
        <f t="shared" si="33"/>
        <v>NA</v>
      </c>
      <c r="L75" s="57" t="str">
        <f t="shared" si="34"/>
        <v>NA</v>
      </c>
      <c r="M75" s="57" t="str">
        <f t="shared" si="35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222</v>
      </c>
      <c r="C76" s="51" t="s">
        <v>223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31"/>
        <v>0</v>
      </c>
      <c r="J76" s="56">
        <f t="shared" si="32"/>
        <v>0</v>
      </c>
      <c r="K76" s="57" t="str">
        <f t="shared" si="33"/>
        <v>NA</v>
      </c>
      <c r="L76" s="57" t="str">
        <f t="shared" si="34"/>
        <v>NA</v>
      </c>
      <c r="M76" s="57" t="str">
        <f t="shared" si="35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160</v>
      </c>
      <c r="C77" s="51" t="s">
        <v>161</v>
      </c>
      <c r="D77" s="56">
        <v>502000</v>
      </c>
      <c r="E77" s="56">
        <v>1119239.1600000001</v>
      </c>
      <c r="F77" s="56">
        <v>0</v>
      </c>
      <c r="G77" s="56">
        <v>0</v>
      </c>
      <c r="H77" s="56">
        <v>0</v>
      </c>
      <c r="I77" s="56">
        <f t="shared" si="31"/>
        <v>0</v>
      </c>
      <c r="J77" s="56">
        <f t="shared" si="32"/>
        <v>1119239.1600000001</v>
      </c>
      <c r="K77" s="57">
        <f t="shared" si="33"/>
        <v>1</v>
      </c>
      <c r="L77" s="57">
        <f t="shared" si="34"/>
        <v>-1</v>
      </c>
      <c r="M77" s="57">
        <f t="shared" si="35"/>
        <v>-1</v>
      </c>
      <c r="R77" s="53"/>
      <c r="S77" s="53"/>
      <c r="T77" s="53"/>
      <c r="U77" s="53"/>
      <c r="V77" s="53"/>
    </row>
    <row r="78" spans="2:22" s="51" customFormat="1" x14ac:dyDescent="0.2">
      <c r="B78" s="51" t="s">
        <v>162</v>
      </c>
      <c r="C78" s="51" t="s">
        <v>163</v>
      </c>
      <c r="D78" s="56">
        <v>6643605.8200000003</v>
      </c>
      <c r="E78" s="56">
        <v>8452953.6700000018</v>
      </c>
      <c r="F78" s="56">
        <v>267149.19</v>
      </c>
      <c r="G78" s="56">
        <v>369213.56000000006</v>
      </c>
      <c r="H78" s="56">
        <v>533651.94999999995</v>
      </c>
      <c r="I78" s="56">
        <f t="shared" si="31"/>
        <v>902865.51</v>
      </c>
      <c r="J78" s="56">
        <f t="shared" si="32"/>
        <v>7550088.160000002</v>
      </c>
      <c r="K78" s="57">
        <f t="shared" si="33"/>
        <v>0.89318934596739608</v>
      </c>
      <c r="L78" s="57">
        <f t="shared" si="34"/>
        <v>-0.96839575840239989</v>
      </c>
      <c r="M78" s="57">
        <f t="shared" si="35"/>
        <v>-0.82528542120827686</v>
      </c>
      <c r="R78" s="53"/>
      <c r="S78" s="53"/>
      <c r="T78" s="53"/>
      <c r="U78" s="53"/>
      <c r="V78" s="53"/>
    </row>
    <row r="79" spans="2:22" s="51" customFormat="1" x14ac:dyDescent="0.2">
      <c r="B79" s="51" t="s">
        <v>402</v>
      </c>
      <c r="C79" s="51" t="s">
        <v>403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6">
        <f t="shared" si="31"/>
        <v>0</v>
      </c>
      <c r="J79" s="56">
        <f t="shared" si="32"/>
        <v>0</v>
      </c>
      <c r="K79" s="57" t="str">
        <f t="shared" si="33"/>
        <v>NA</v>
      </c>
      <c r="L79" s="57" t="str">
        <f t="shared" si="34"/>
        <v>NA</v>
      </c>
      <c r="M79" s="57" t="str">
        <f t="shared" si="35"/>
        <v>NA</v>
      </c>
      <c r="R79" s="53"/>
      <c r="S79" s="53"/>
      <c r="T79" s="53"/>
      <c r="U79" s="53"/>
      <c r="V79" s="53"/>
    </row>
    <row r="80" spans="2:22" s="51" customFormat="1" x14ac:dyDescent="0.2">
      <c r="B80" s="51" t="s">
        <v>164</v>
      </c>
      <c r="C80" s="51" t="s">
        <v>165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31"/>
        <v>0</v>
      </c>
      <c r="J80" s="56">
        <f t="shared" si="32"/>
        <v>0</v>
      </c>
      <c r="K80" s="57" t="str">
        <f t="shared" si="33"/>
        <v>NA</v>
      </c>
      <c r="L80" s="57" t="str">
        <f t="shared" si="34"/>
        <v>NA</v>
      </c>
      <c r="M80" s="57" t="str">
        <f t="shared" si="35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295</v>
      </c>
      <c r="C81" s="51" t="s">
        <v>296</v>
      </c>
      <c r="D81" s="56">
        <v>1000</v>
      </c>
      <c r="E81" s="56">
        <v>1000</v>
      </c>
      <c r="F81" s="56">
        <v>0</v>
      </c>
      <c r="G81" s="56">
        <v>0</v>
      </c>
      <c r="H81" s="56">
        <v>0</v>
      </c>
      <c r="I81" s="56">
        <f t="shared" si="31"/>
        <v>0</v>
      </c>
      <c r="J81" s="56">
        <f t="shared" si="32"/>
        <v>1000</v>
      </c>
      <c r="K81" s="57">
        <f t="shared" si="33"/>
        <v>1</v>
      </c>
      <c r="L81" s="57">
        <f t="shared" si="34"/>
        <v>-1</v>
      </c>
      <c r="M81" s="57">
        <f t="shared" si="35"/>
        <v>-1</v>
      </c>
      <c r="R81" s="53"/>
      <c r="S81" s="53"/>
      <c r="T81" s="53"/>
      <c r="U81" s="53"/>
      <c r="V81" s="53"/>
    </row>
    <row r="82" spans="2:22" s="51" customFormat="1" x14ac:dyDescent="0.2">
      <c r="B82" s="51" t="s">
        <v>166</v>
      </c>
      <c r="C82" s="51" t="s">
        <v>167</v>
      </c>
      <c r="D82" s="56">
        <v>398626</v>
      </c>
      <c r="E82" s="56">
        <v>111430.8</v>
      </c>
      <c r="F82" s="56">
        <v>270.52</v>
      </c>
      <c r="G82" s="56">
        <v>3066.37</v>
      </c>
      <c r="H82" s="56">
        <v>0</v>
      </c>
      <c r="I82" s="56">
        <f t="shared" si="31"/>
        <v>3066.37</v>
      </c>
      <c r="J82" s="56">
        <f t="shared" si="32"/>
        <v>108364.43000000001</v>
      </c>
      <c r="K82" s="57">
        <f t="shared" si="33"/>
        <v>0.97248184523489023</v>
      </c>
      <c r="L82" s="57">
        <f t="shared" si="34"/>
        <v>-0.99757230496415705</v>
      </c>
      <c r="M82" s="57">
        <f t="shared" si="35"/>
        <v>-0.8899273809395607</v>
      </c>
      <c r="R82" s="53"/>
      <c r="S82" s="53"/>
      <c r="T82" s="53"/>
      <c r="U82" s="53"/>
      <c r="V82" s="53"/>
    </row>
    <row r="83" spans="2:22" s="51" customFormat="1" x14ac:dyDescent="0.2">
      <c r="B83" s="51" t="s">
        <v>170</v>
      </c>
      <c r="C83" s="51" t="s">
        <v>171</v>
      </c>
      <c r="D83" s="56">
        <v>28000</v>
      </c>
      <c r="E83" s="56">
        <v>28000</v>
      </c>
      <c r="F83" s="56">
        <v>0</v>
      </c>
      <c r="G83" s="56">
        <v>9958.4599999999991</v>
      </c>
      <c r="H83" s="56">
        <v>0</v>
      </c>
      <c r="I83" s="56">
        <f t="shared" si="31"/>
        <v>9958.4599999999991</v>
      </c>
      <c r="J83" s="56">
        <f t="shared" si="32"/>
        <v>18041.54</v>
      </c>
      <c r="K83" s="57">
        <f t="shared" si="33"/>
        <v>0.64434071428571427</v>
      </c>
      <c r="L83" s="57">
        <f t="shared" si="34"/>
        <v>-1</v>
      </c>
      <c r="M83" s="57">
        <f t="shared" si="35"/>
        <v>0.42263714285714271</v>
      </c>
      <c r="R83" s="53"/>
      <c r="S83" s="53"/>
      <c r="T83" s="53"/>
      <c r="U83" s="53"/>
      <c r="V83" s="53"/>
    </row>
    <row r="84" spans="2:22" s="51" customFormat="1" x14ac:dyDescent="0.2">
      <c r="B84" s="51" t="s">
        <v>172</v>
      </c>
      <c r="C84" s="51" t="s">
        <v>173</v>
      </c>
      <c r="D84" s="56">
        <v>14226410.75</v>
      </c>
      <c r="E84" s="56">
        <v>15392402.720000001</v>
      </c>
      <c r="F84" s="56">
        <v>393879.30000000016</v>
      </c>
      <c r="G84" s="56">
        <v>1255056.0099999998</v>
      </c>
      <c r="H84" s="56">
        <v>351011.16999999987</v>
      </c>
      <c r="I84" s="56">
        <f t="shared" si="31"/>
        <v>1606067.1799999997</v>
      </c>
      <c r="J84" s="56">
        <f t="shared" si="32"/>
        <v>13786335.540000001</v>
      </c>
      <c r="K84" s="57">
        <f t="shared" si="33"/>
        <v>0.89565844857260857</v>
      </c>
      <c r="L84" s="57">
        <f t="shared" si="34"/>
        <v>-0.97441079816030174</v>
      </c>
      <c r="M84" s="57">
        <f t="shared" si="35"/>
        <v>-0.67385052669671841</v>
      </c>
      <c r="R84" s="53"/>
      <c r="S84" s="53"/>
      <c r="T84" s="53"/>
      <c r="U84" s="53"/>
      <c r="V84" s="53"/>
    </row>
    <row r="85" spans="2:22" s="51" customFormat="1" x14ac:dyDescent="0.2">
      <c r="B85" s="51" t="s">
        <v>404</v>
      </c>
      <c r="C85" s="51" t="s">
        <v>405</v>
      </c>
      <c r="D85" s="56">
        <v>4313025.7299999995</v>
      </c>
      <c r="E85" s="56">
        <v>4475.82</v>
      </c>
      <c r="F85" s="56">
        <v>0</v>
      </c>
      <c r="G85" s="56">
        <v>0</v>
      </c>
      <c r="H85" s="56">
        <v>0</v>
      </c>
      <c r="I85" s="56">
        <f t="shared" ref="I85:I482" si="36">SUM(G85:H85)</f>
        <v>0</v>
      </c>
      <c r="J85" s="56">
        <f t="shared" ref="J85:J482" si="37">E85-I85</f>
        <v>4475.82</v>
      </c>
      <c r="K85" s="57">
        <f t="shared" ref="K85:K482" si="38">IF(E85=0,"NA",J85/E85)</f>
        <v>1</v>
      </c>
      <c r="L85" s="57">
        <f t="shared" ref="L85:L482" si="39">IF(E85=0,"NA",(  ( F85 - (E85/$L$6)) / (E85/$L$6)))</f>
        <v>-1</v>
      </c>
      <c r="M85" s="57">
        <f t="shared" ref="M85:M482" si="40">IF(E85=0,"NA",(  ( G85 - ($M$6*(E85/12))) / ($M$6*(E85/12))))</f>
        <v>-1</v>
      </c>
      <c r="R85" s="53"/>
      <c r="S85" s="53"/>
      <c r="T85" s="53"/>
      <c r="U85" s="53"/>
      <c r="V85" s="53"/>
    </row>
    <row r="86" spans="2:22" s="51" customFormat="1" x14ac:dyDescent="0.2">
      <c r="B86" s="51" t="s">
        <v>174</v>
      </c>
      <c r="C86" s="51" t="s">
        <v>175</v>
      </c>
      <c r="D86" s="56">
        <v>286362.90000000002</v>
      </c>
      <c r="E86" s="56">
        <v>276545.37</v>
      </c>
      <c r="F86" s="56">
        <v>19484.939999999999</v>
      </c>
      <c r="G86" s="56">
        <v>101175.06000000001</v>
      </c>
      <c r="H86" s="56">
        <v>61322.9</v>
      </c>
      <c r="I86" s="56">
        <f t="shared" si="36"/>
        <v>162497.96000000002</v>
      </c>
      <c r="J86" s="56">
        <f t="shared" si="37"/>
        <v>114047.40999999997</v>
      </c>
      <c r="K86" s="57">
        <f t="shared" si="38"/>
        <v>0.41240035947808484</v>
      </c>
      <c r="L86" s="57">
        <f t="shared" si="39"/>
        <v>-0.9295416155403361</v>
      </c>
      <c r="M86" s="57">
        <f t="shared" si="40"/>
        <v>0.46341354404161622</v>
      </c>
      <c r="R86" s="53"/>
      <c r="S86" s="53"/>
      <c r="T86" s="53"/>
      <c r="U86" s="53"/>
      <c r="V86" s="53"/>
    </row>
    <row r="87" spans="2:22" s="51" customFormat="1" x14ac:dyDescent="0.2">
      <c r="B87" s="51" t="s">
        <v>176</v>
      </c>
      <c r="C87" s="51" t="s">
        <v>177</v>
      </c>
      <c r="D87" s="56">
        <v>689466</v>
      </c>
      <c r="E87" s="56">
        <v>425949.52</v>
      </c>
      <c r="F87" s="56">
        <v>0</v>
      </c>
      <c r="G87" s="56">
        <v>21350.29</v>
      </c>
      <c r="H87" s="56">
        <v>29532.559999999998</v>
      </c>
      <c r="I87" s="56">
        <f t="shared" si="36"/>
        <v>50882.85</v>
      </c>
      <c r="J87" s="56">
        <f t="shared" si="37"/>
        <v>375066.67000000004</v>
      </c>
      <c r="K87" s="57">
        <f t="shared" si="38"/>
        <v>0.88054253471162502</v>
      </c>
      <c r="L87" s="57">
        <f t="shared" si="39"/>
        <v>-1</v>
      </c>
      <c r="M87" s="57">
        <f t="shared" si="40"/>
        <v>-0.79950403512604018</v>
      </c>
      <c r="R87" s="53"/>
      <c r="S87" s="53"/>
      <c r="T87" s="53"/>
      <c r="U87" s="53"/>
      <c r="V87" s="53"/>
    </row>
    <row r="88" spans="2:22" s="51" customFormat="1" x14ac:dyDescent="0.2">
      <c r="B88" s="51" t="s">
        <v>178</v>
      </c>
      <c r="C88" s="51" t="s">
        <v>179</v>
      </c>
      <c r="D88" s="56">
        <v>1372502.02</v>
      </c>
      <c r="E88" s="56">
        <v>4464018.7399999993</v>
      </c>
      <c r="F88" s="56">
        <v>30849.910000000003</v>
      </c>
      <c r="G88" s="56">
        <v>430920.19000000006</v>
      </c>
      <c r="H88" s="56">
        <v>135817.24000000002</v>
      </c>
      <c r="I88" s="56">
        <f t="shared" si="36"/>
        <v>566737.43000000005</v>
      </c>
      <c r="J88" s="56">
        <f t="shared" si="37"/>
        <v>3897281.3099999991</v>
      </c>
      <c r="K88" s="57">
        <f t="shared" si="38"/>
        <v>0.87304322338037488</v>
      </c>
      <c r="L88" s="57">
        <f t="shared" si="39"/>
        <v>-0.99308920687909119</v>
      </c>
      <c r="M88" s="57">
        <f t="shared" si="40"/>
        <v>-0.6138724184656984</v>
      </c>
      <c r="R88" s="53"/>
      <c r="S88" s="53"/>
      <c r="T88" s="53"/>
      <c r="U88" s="53"/>
      <c r="V88" s="53"/>
    </row>
    <row r="89" spans="2:22" s="51" customFormat="1" x14ac:dyDescent="0.2">
      <c r="B89" s="51" t="s">
        <v>180</v>
      </c>
      <c r="C89" s="51" t="s">
        <v>181</v>
      </c>
      <c r="D89" s="56">
        <v>1330466.48</v>
      </c>
      <c r="E89" s="56">
        <v>30218733.269999996</v>
      </c>
      <c r="F89" s="56">
        <v>366103.87</v>
      </c>
      <c r="G89" s="56">
        <v>634241.85999999987</v>
      </c>
      <c r="H89" s="56">
        <v>3275612.2100000004</v>
      </c>
      <c r="I89" s="56">
        <f t="shared" si="36"/>
        <v>3909854.0700000003</v>
      </c>
      <c r="J89" s="56">
        <f t="shared" si="37"/>
        <v>26308879.199999996</v>
      </c>
      <c r="K89" s="57">
        <f t="shared" si="38"/>
        <v>0.87061489192594466</v>
      </c>
      <c r="L89" s="57">
        <f t="shared" si="39"/>
        <v>-0.98788487039715012</v>
      </c>
      <c r="M89" s="57">
        <f t="shared" si="40"/>
        <v>-0.91604653254878154</v>
      </c>
      <c r="R89" s="53"/>
      <c r="S89" s="53"/>
      <c r="T89" s="53"/>
      <c r="U89" s="53"/>
      <c r="V89" s="53"/>
    </row>
    <row r="90" spans="2:22" s="51" customFormat="1" x14ac:dyDescent="0.2">
      <c r="B90" s="51" t="s">
        <v>182</v>
      </c>
      <c r="C90" s="51" t="s">
        <v>183</v>
      </c>
      <c r="D90" s="56">
        <v>5900</v>
      </c>
      <c r="E90" s="56">
        <v>4673445.8899999997</v>
      </c>
      <c r="F90" s="56">
        <v>0</v>
      </c>
      <c r="G90" s="56">
        <v>0</v>
      </c>
      <c r="H90" s="56">
        <v>3593803.48</v>
      </c>
      <c r="I90" s="56">
        <f t="shared" si="36"/>
        <v>3593803.48</v>
      </c>
      <c r="J90" s="56">
        <f t="shared" si="37"/>
        <v>1079642.4099999997</v>
      </c>
      <c r="K90" s="57">
        <f t="shared" si="38"/>
        <v>0.23101634969395135</v>
      </c>
      <c r="L90" s="57">
        <f t="shared" si="39"/>
        <v>-1</v>
      </c>
      <c r="M90" s="57">
        <f t="shared" si="40"/>
        <v>-1</v>
      </c>
      <c r="R90" s="53"/>
      <c r="S90" s="53"/>
      <c r="T90" s="53"/>
      <c r="U90" s="53"/>
      <c r="V90" s="53"/>
    </row>
    <row r="91" spans="2:22" s="51" customFormat="1" x14ac:dyDescent="0.2">
      <c r="B91" s="51" t="s">
        <v>184</v>
      </c>
      <c r="C91" s="51" t="s">
        <v>185</v>
      </c>
      <c r="D91" s="56">
        <v>11352784.449999999</v>
      </c>
      <c r="E91" s="56">
        <v>24020700.740000002</v>
      </c>
      <c r="F91" s="56">
        <v>0</v>
      </c>
      <c r="G91" s="56">
        <v>0</v>
      </c>
      <c r="H91" s="56">
        <v>14028063.85</v>
      </c>
      <c r="I91" s="56">
        <f t="shared" si="36"/>
        <v>14028063.85</v>
      </c>
      <c r="J91" s="56">
        <f t="shared" si="37"/>
        <v>9992636.8900000025</v>
      </c>
      <c r="K91" s="57">
        <f t="shared" si="38"/>
        <v>0.41600105667858223</v>
      </c>
      <c r="L91" s="57">
        <f t="shared" si="39"/>
        <v>-1</v>
      </c>
      <c r="M91" s="57">
        <f t="shared" si="40"/>
        <v>-1</v>
      </c>
      <c r="R91" s="53"/>
      <c r="S91" s="53"/>
      <c r="T91" s="53"/>
      <c r="U91" s="53"/>
      <c r="V91" s="53"/>
    </row>
    <row r="92" spans="2:22" s="51" customFormat="1" x14ac:dyDescent="0.2">
      <c r="B92" s="51" t="s">
        <v>186</v>
      </c>
      <c r="C92" s="51" t="s">
        <v>187</v>
      </c>
      <c r="D92" s="56">
        <v>410512.23</v>
      </c>
      <c r="E92" s="56">
        <v>2453130.83</v>
      </c>
      <c r="F92" s="56">
        <v>81900.23</v>
      </c>
      <c r="G92" s="56">
        <v>116437.51000000002</v>
      </c>
      <c r="H92" s="56">
        <v>66367.110000000015</v>
      </c>
      <c r="I92" s="56">
        <f t="shared" si="36"/>
        <v>182804.62000000005</v>
      </c>
      <c r="J92" s="56">
        <f t="shared" si="37"/>
        <v>2270326.21</v>
      </c>
      <c r="K92" s="57">
        <f t="shared" si="38"/>
        <v>0.92548109633435238</v>
      </c>
      <c r="L92" s="57">
        <f t="shared" si="39"/>
        <v>-0.96661399832474493</v>
      </c>
      <c r="M92" s="57">
        <f t="shared" si="40"/>
        <v>-0.81014056229524456</v>
      </c>
      <c r="R92" s="53"/>
      <c r="S92" s="53"/>
      <c r="T92" s="53"/>
      <c r="U92" s="53"/>
      <c r="V92" s="53"/>
    </row>
    <row r="93" spans="2:22" s="51" customFormat="1" x14ac:dyDescent="0.2">
      <c r="B93" s="51" t="s">
        <v>192</v>
      </c>
      <c r="C93" s="51" t="s">
        <v>193</v>
      </c>
      <c r="D93" s="56">
        <v>494768</v>
      </c>
      <c r="E93" s="56">
        <v>357261</v>
      </c>
      <c r="F93" s="56">
        <v>0</v>
      </c>
      <c r="G93" s="56">
        <v>59375.1</v>
      </c>
      <c r="H93" s="56">
        <v>1229.97</v>
      </c>
      <c r="I93" s="56">
        <f t="shared" si="36"/>
        <v>60605.07</v>
      </c>
      <c r="J93" s="56">
        <f t="shared" si="37"/>
        <v>296655.93</v>
      </c>
      <c r="K93" s="57">
        <f t="shared" si="38"/>
        <v>0.83036192027677247</v>
      </c>
      <c r="L93" s="57">
        <f t="shared" si="39"/>
        <v>-1</v>
      </c>
      <c r="M93" s="57">
        <f t="shared" si="40"/>
        <v>-0.33521878962439228</v>
      </c>
      <c r="R93" s="53"/>
      <c r="S93" s="53"/>
      <c r="T93" s="53"/>
      <c r="U93" s="53"/>
      <c r="V93" s="53"/>
    </row>
    <row r="94" spans="2:22" s="51" customFormat="1" x14ac:dyDescent="0.2">
      <c r="B94" s="51" t="s">
        <v>194</v>
      </c>
      <c r="C94" s="51" t="s">
        <v>195</v>
      </c>
      <c r="D94" s="56">
        <v>42282</v>
      </c>
      <c r="E94" s="56">
        <v>410</v>
      </c>
      <c r="F94" s="56">
        <v>32955</v>
      </c>
      <c r="G94" s="56">
        <v>289480</v>
      </c>
      <c r="H94" s="56">
        <v>0</v>
      </c>
      <c r="I94" s="56">
        <f t="shared" si="36"/>
        <v>289480</v>
      </c>
      <c r="J94" s="56">
        <f t="shared" si="37"/>
        <v>-289070</v>
      </c>
      <c r="K94" s="57">
        <f t="shared" si="38"/>
        <v>-705.04878048780483</v>
      </c>
      <c r="L94" s="57">
        <f t="shared" si="39"/>
        <v>79.378048780487802</v>
      </c>
      <c r="M94" s="57">
        <f t="shared" si="40"/>
        <v>2823.1951219512193</v>
      </c>
      <c r="R94" s="53"/>
      <c r="S94" s="53"/>
      <c r="T94" s="53"/>
      <c r="U94" s="53"/>
      <c r="V94" s="53"/>
    </row>
    <row r="95" spans="2:22" s="51" customFormat="1" x14ac:dyDescent="0.2">
      <c r="B95" s="51" t="s">
        <v>196</v>
      </c>
      <c r="C95" s="51" t="s">
        <v>197</v>
      </c>
      <c r="D95" s="56">
        <v>116434</v>
      </c>
      <c r="E95" s="56">
        <v>35300</v>
      </c>
      <c r="F95" s="56">
        <v>0</v>
      </c>
      <c r="G95" s="56">
        <v>2168.5</v>
      </c>
      <c r="H95" s="56">
        <v>2400</v>
      </c>
      <c r="I95" s="56">
        <f t="shared" si="36"/>
        <v>4568.5</v>
      </c>
      <c r="J95" s="56">
        <f t="shared" si="37"/>
        <v>30731.5</v>
      </c>
      <c r="K95" s="57">
        <f t="shared" si="38"/>
        <v>0.87058073654390933</v>
      </c>
      <c r="L95" s="57">
        <f t="shared" si="39"/>
        <v>-1</v>
      </c>
      <c r="M95" s="57">
        <f t="shared" si="40"/>
        <v>-0.75427762039660051</v>
      </c>
      <c r="R95" s="53"/>
      <c r="S95" s="53"/>
      <c r="T95" s="53"/>
      <c r="U95" s="53"/>
      <c r="V95" s="53"/>
    </row>
    <row r="96" spans="2:22" s="51" customFormat="1" x14ac:dyDescent="0.2">
      <c r="B96" s="51" t="s">
        <v>198</v>
      </c>
      <c r="C96" s="51" t="s">
        <v>199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f t="shared" si="36"/>
        <v>0</v>
      </c>
      <c r="J96" s="56">
        <f t="shared" si="37"/>
        <v>0</v>
      </c>
      <c r="K96" s="57" t="str">
        <f t="shared" si="38"/>
        <v>NA</v>
      </c>
      <c r="L96" s="57" t="str">
        <f t="shared" si="39"/>
        <v>NA</v>
      </c>
      <c r="M96" s="57" t="str">
        <f t="shared" si="40"/>
        <v>NA</v>
      </c>
      <c r="R96" s="53"/>
      <c r="S96" s="53"/>
      <c r="T96" s="53"/>
      <c r="U96" s="53"/>
      <c r="V96" s="53"/>
    </row>
    <row r="97" spans="1:22" s="51" customFormat="1" x14ac:dyDescent="0.2">
      <c r="A97" s="63" t="s">
        <v>200</v>
      </c>
      <c r="B97" s="63"/>
      <c r="C97" s="63"/>
      <c r="D97" s="64">
        <v>135696234.75</v>
      </c>
      <c r="E97" s="64">
        <v>245656816.07000002</v>
      </c>
      <c r="F97" s="64">
        <v>4656454.3100000005</v>
      </c>
      <c r="G97" s="64">
        <v>12123560.16</v>
      </c>
      <c r="H97" s="64">
        <v>22264760.919999998</v>
      </c>
      <c r="I97" s="64">
        <f t="shared" si="36"/>
        <v>34388321.079999998</v>
      </c>
      <c r="J97" s="64">
        <f t="shared" si="37"/>
        <v>211268494.99000001</v>
      </c>
      <c r="K97" s="65">
        <f t="shared" si="38"/>
        <v>0.86001478961527755</v>
      </c>
      <c r="L97" s="65">
        <f t="shared" si="39"/>
        <v>-0.98104488047800331</v>
      </c>
      <c r="M97" s="65">
        <f t="shared" si="40"/>
        <v>-0.80259354730795851</v>
      </c>
      <c r="R97" s="53"/>
      <c r="S97" s="53"/>
      <c r="T97" s="53"/>
      <c r="U97" s="53"/>
      <c r="V97" s="53"/>
    </row>
    <row r="98" spans="1:22" s="51" customFormat="1" x14ac:dyDescent="0.2">
      <c r="A98" s="51" t="s">
        <v>201</v>
      </c>
      <c r="B98" s="51" t="s">
        <v>93</v>
      </c>
      <c r="C98" s="51" t="s">
        <v>94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f t="shared" si="36"/>
        <v>0</v>
      </c>
      <c r="J98" s="56">
        <f t="shared" si="37"/>
        <v>0</v>
      </c>
      <c r="K98" s="57" t="str">
        <f t="shared" si="38"/>
        <v>NA</v>
      </c>
      <c r="L98" s="57" t="str">
        <f t="shared" si="39"/>
        <v>NA</v>
      </c>
      <c r="M98" s="57" t="str">
        <f t="shared" si="40"/>
        <v>NA</v>
      </c>
      <c r="R98" s="53"/>
      <c r="S98" s="53"/>
      <c r="T98" s="53"/>
      <c r="U98" s="53"/>
      <c r="V98" s="53"/>
    </row>
    <row r="99" spans="1:22" s="51" customFormat="1" x14ac:dyDescent="0.2">
      <c r="B99" s="51" t="s">
        <v>95</v>
      </c>
      <c r="C99" s="51" t="s">
        <v>94</v>
      </c>
      <c r="D99" s="56">
        <v>0</v>
      </c>
      <c r="E99" s="56">
        <v>1642.5</v>
      </c>
      <c r="F99" s="56">
        <v>292.5</v>
      </c>
      <c r="G99" s="56">
        <v>292.5</v>
      </c>
      <c r="H99" s="56">
        <v>0</v>
      </c>
      <c r="I99" s="56">
        <f t="shared" si="36"/>
        <v>292.5</v>
      </c>
      <c r="J99" s="56">
        <f t="shared" si="37"/>
        <v>1350</v>
      </c>
      <c r="K99" s="57">
        <f t="shared" si="38"/>
        <v>0.82191780821917804</v>
      </c>
      <c r="L99" s="57">
        <f t="shared" si="39"/>
        <v>-0.82191780821917804</v>
      </c>
      <c r="M99" s="57">
        <f t="shared" si="40"/>
        <v>-0.28767123287671231</v>
      </c>
      <c r="R99" s="53"/>
      <c r="S99" s="53"/>
      <c r="T99" s="53"/>
      <c r="U99" s="53"/>
      <c r="V99" s="53"/>
    </row>
    <row r="100" spans="1:22" s="51" customFormat="1" x14ac:dyDescent="0.2">
      <c r="B100" s="51" t="s">
        <v>98</v>
      </c>
      <c r="C100" s="51" t="s">
        <v>99</v>
      </c>
      <c r="D100" s="56">
        <v>0</v>
      </c>
      <c r="E100" s="56">
        <v>1960</v>
      </c>
      <c r="F100" s="56">
        <v>0</v>
      </c>
      <c r="G100" s="56">
        <v>0</v>
      </c>
      <c r="H100" s="56">
        <v>0</v>
      </c>
      <c r="I100" s="56">
        <f t="shared" si="36"/>
        <v>0</v>
      </c>
      <c r="J100" s="56">
        <f t="shared" si="37"/>
        <v>1960</v>
      </c>
      <c r="K100" s="57">
        <f t="shared" si="38"/>
        <v>1</v>
      </c>
      <c r="L100" s="57">
        <f t="shared" si="39"/>
        <v>-1</v>
      </c>
      <c r="M100" s="57">
        <f t="shared" si="40"/>
        <v>-1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106</v>
      </c>
      <c r="C101" s="51" t="s">
        <v>107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36"/>
        <v>0</v>
      </c>
      <c r="J101" s="56">
        <f t="shared" si="37"/>
        <v>0</v>
      </c>
      <c r="K101" s="57" t="str">
        <f t="shared" si="38"/>
        <v>NA</v>
      </c>
      <c r="L101" s="57" t="str">
        <f t="shared" si="39"/>
        <v>NA</v>
      </c>
      <c r="M101" s="57" t="str">
        <f t="shared" si="40"/>
        <v>NA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108</v>
      </c>
      <c r="C102" s="51" t="s">
        <v>109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f t="shared" si="36"/>
        <v>0</v>
      </c>
      <c r="J102" s="56">
        <f t="shared" si="37"/>
        <v>0</v>
      </c>
      <c r="K102" s="57" t="str">
        <f t="shared" si="38"/>
        <v>NA</v>
      </c>
      <c r="L102" s="57" t="str">
        <f t="shared" si="39"/>
        <v>NA</v>
      </c>
      <c r="M102" s="57" t="str">
        <f t="shared" si="40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110</v>
      </c>
      <c r="C103" s="51" t="s">
        <v>111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36"/>
        <v>0</v>
      </c>
      <c r="J103" s="56">
        <f t="shared" si="37"/>
        <v>0</v>
      </c>
      <c r="K103" s="57" t="str">
        <f t="shared" si="38"/>
        <v>NA</v>
      </c>
      <c r="L103" s="57" t="str">
        <f t="shared" si="39"/>
        <v>NA</v>
      </c>
      <c r="M103" s="57" t="str">
        <f t="shared" si="40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202</v>
      </c>
      <c r="C104" s="51" t="s">
        <v>203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36"/>
        <v>0</v>
      </c>
      <c r="J104" s="56">
        <f t="shared" si="37"/>
        <v>0</v>
      </c>
      <c r="K104" s="57" t="str">
        <f t="shared" si="38"/>
        <v>NA</v>
      </c>
      <c r="L104" s="57" t="str">
        <f t="shared" si="39"/>
        <v>NA</v>
      </c>
      <c r="M104" s="57" t="str">
        <f t="shared" si="40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204</v>
      </c>
      <c r="C105" s="51" t="s">
        <v>205</v>
      </c>
      <c r="D105" s="56">
        <v>76504.44</v>
      </c>
      <c r="E105" s="56">
        <v>77504.44</v>
      </c>
      <c r="F105" s="56">
        <v>6446.16</v>
      </c>
      <c r="G105" s="56">
        <v>6446.16</v>
      </c>
      <c r="H105" s="56">
        <v>0</v>
      </c>
      <c r="I105" s="56">
        <f t="shared" si="36"/>
        <v>6446.16</v>
      </c>
      <c r="J105" s="56">
        <f t="shared" si="37"/>
        <v>71058.28</v>
      </c>
      <c r="K105" s="57">
        <f t="shared" si="38"/>
        <v>0.91682850685715545</v>
      </c>
      <c r="L105" s="57">
        <f t="shared" si="39"/>
        <v>-0.91682850685715545</v>
      </c>
      <c r="M105" s="57">
        <f t="shared" si="40"/>
        <v>-0.66731402742862223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114</v>
      </c>
      <c r="C106" s="51" t="s">
        <v>115</v>
      </c>
      <c r="D106" s="56">
        <v>127235.51</v>
      </c>
      <c r="E106" s="56">
        <v>127235.51</v>
      </c>
      <c r="F106" s="56">
        <v>0</v>
      </c>
      <c r="G106" s="56">
        <v>0</v>
      </c>
      <c r="H106" s="56">
        <v>0</v>
      </c>
      <c r="I106" s="56">
        <f t="shared" si="36"/>
        <v>0</v>
      </c>
      <c r="J106" s="56">
        <f t="shared" si="37"/>
        <v>127235.51</v>
      </c>
      <c r="K106" s="57">
        <f t="shared" si="38"/>
        <v>1</v>
      </c>
      <c r="L106" s="57">
        <f t="shared" si="39"/>
        <v>-1</v>
      </c>
      <c r="M106" s="57">
        <f t="shared" si="40"/>
        <v>-1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242</v>
      </c>
      <c r="C107" s="51" t="s">
        <v>243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36"/>
        <v>0</v>
      </c>
      <c r="J107" s="56">
        <f t="shared" si="37"/>
        <v>0</v>
      </c>
      <c r="K107" s="57" t="str">
        <f t="shared" si="38"/>
        <v>NA</v>
      </c>
      <c r="L107" s="57" t="str">
        <f t="shared" si="39"/>
        <v>NA</v>
      </c>
      <c r="M107" s="57" t="str">
        <f t="shared" si="40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206</v>
      </c>
      <c r="C108" s="51" t="s">
        <v>207</v>
      </c>
      <c r="D108" s="56">
        <v>793567.13</v>
      </c>
      <c r="E108" s="56">
        <v>793567.13</v>
      </c>
      <c r="F108" s="56">
        <v>86540.07</v>
      </c>
      <c r="G108" s="56">
        <v>123655.69</v>
      </c>
      <c r="H108" s="56">
        <v>0</v>
      </c>
      <c r="I108" s="56">
        <f t="shared" si="36"/>
        <v>123655.69</v>
      </c>
      <c r="J108" s="56">
        <f t="shared" si="37"/>
        <v>669911.43999999994</v>
      </c>
      <c r="K108" s="57">
        <f t="shared" si="38"/>
        <v>0.84417740437409494</v>
      </c>
      <c r="L108" s="57">
        <f t="shared" si="39"/>
        <v>-0.89094801595423945</v>
      </c>
      <c r="M108" s="57">
        <f t="shared" si="40"/>
        <v>-0.37670961749637982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116</v>
      </c>
      <c r="C109" s="51" t="s">
        <v>117</v>
      </c>
      <c r="D109" s="56">
        <v>0</v>
      </c>
      <c r="E109" s="56">
        <v>0</v>
      </c>
      <c r="F109" s="56">
        <v>0</v>
      </c>
      <c r="G109" s="56">
        <v>0</v>
      </c>
      <c r="H109" s="56">
        <v>0</v>
      </c>
      <c r="I109" s="56">
        <f t="shared" si="36"/>
        <v>0</v>
      </c>
      <c r="J109" s="56">
        <f t="shared" si="37"/>
        <v>0</v>
      </c>
      <c r="K109" s="57" t="str">
        <f t="shared" si="38"/>
        <v>NA</v>
      </c>
      <c r="L109" s="57" t="str">
        <f t="shared" si="39"/>
        <v>NA</v>
      </c>
      <c r="M109" s="57" t="str">
        <f t="shared" si="40"/>
        <v>NA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118</v>
      </c>
      <c r="C110" s="51" t="s">
        <v>119</v>
      </c>
      <c r="D110" s="56">
        <v>0</v>
      </c>
      <c r="E110" s="56">
        <v>200109</v>
      </c>
      <c r="F110" s="56">
        <v>0</v>
      </c>
      <c r="G110" s="56">
        <v>0</v>
      </c>
      <c r="H110" s="56">
        <v>0</v>
      </c>
      <c r="I110" s="56">
        <f t="shared" si="36"/>
        <v>0</v>
      </c>
      <c r="J110" s="56">
        <f t="shared" si="37"/>
        <v>200109</v>
      </c>
      <c r="K110" s="57">
        <f t="shared" si="38"/>
        <v>1</v>
      </c>
      <c r="L110" s="57">
        <f t="shared" si="39"/>
        <v>-1</v>
      </c>
      <c r="M110" s="57">
        <f t="shared" si="40"/>
        <v>-1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208</v>
      </c>
      <c r="C111" s="51" t="s">
        <v>209</v>
      </c>
      <c r="D111" s="56">
        <v>0</v>
      </c>
      <c r="E111" s="56">
        <v>0</v>
      </c>
      <c r="F111" s="56">
        <v>0</v>
      </c>
      <c r="G111" s="56">
        <v>0</v>
      </c>
      <c r="H111" s="56">
        <v>0</v>
      </c>
      <c r="I111" s="56">
        <f t="shared" si="36"/>
        <v>0</v>
      </c>
      <c r="J111" s="56">
        <f t="shared" si="37"/>
        <v>0</v>
      </c>
      <c r="K111" s="57" t="str">
        <f t="shared" si="38"/>
        <v>NA</v>
      </c>
      <c r="L111" s="57" t="str">
        <f t="shared" si="39"/>
        <v>NA</v>
      </c>
      <c r="M111" s="57" t="str">
        <f t="shared" si="40"/>
        <v>NA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210</v>
      </c>
      <c r="C112" s="51" t="s">
        <v>211</v>
      </c>
      <c r="D112" s="56">
        <v>129819.26000000001</v>
      </c>
      <c r="E112" s="56">
        <v>129819.26000000001</v>
      </c>
      <c r="F112" s="56">
        <v>11786.74</v>
      </c>
      <c r="G112" s="56">
        <v>11786.74</v>
      </c>
      <c r="H112" s="56">
        <v>0</v>
      </c>
      <c r="I112" s="56">
        <f t="shared" si="36"/>
        <v>11786.74</v>
      </c>
      <c r="J112" s="56">
        <f t="shared" si="37"/>
        <v>118032.52</v>
      </c>
      <c r="K112" s="57">
        <f t="shared" si="38"/>
        <v>0.9092065383826714</v>
      </c>
      <c r="L112" s="57">
        <f t="shared" si="39"/>
        <v>-0.9092065383826714</v>
      </c>
      <c r="M112" s="57">
        <f t="shared" si="40"/>
        <v>-0.63682615353068572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212</v>
      </c>
      <c r="C113" s="51" t="s">
        <v>213</v>
      </c>
      <c r="D113" s="56">
        <v>1243957.4700000004</v>
      </c>
      <c r="E113" s="56">
        <v>1238190.4700000004</v>
      </c>
      <c r="F113" s="56">
        <v>99776.82</v>
      </c>
      <c r="G113" s="56">
        <v>205388.22999999992</v>
      </c>
      <c r="H113" s="56">
        <v>0</v>
      </c>
      <c r="I113" s="56">
        <f t="shared" si="36"/>
        <v>205388.22999999992</v>
      </c>
      <c r="J113" s="56">
        <f t="shared" si="37"/>
        <v>1032802.2400000005</v>
      </c>
      <c r="K113" s="57">
        <f t="shared" si="38"/>
        <v>0.83412226553480107</v>
      </c>
      <c r="L113" s="57">
        <f t="shared" si="39"/>
        <v>-0.91941722827183447</v>
      </c>
      <c r="M113" s="57">
        <f t="shared" si="40"/>
        <v>-0.33648906213920432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406</v>
      </c>
      <c r="C114" s="51" t="s">
        <v>407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f t="shared" si="36"/>
        <v>0</v>
      </c>
      <c r="J114" s="56">
        <f t="shared" si="37"/>
        <v>0</v>
      </c>
      <c r="K114" s="57" t="str">
        <f t="shared" si="38"/>
        <v>NA</v>
      </c>
      <c r="L114" s="57" t="str">
        <f t="shared" si="39"/>
        <v>NA</v>
      </c>
      <c r="M114" s="57" t="str">
        <f t="shared" si="40"/>
        <v>NA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367</v>
      </c>
      <c r="C115" s="51" t="s">
        <v>368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f t="shared" si="36"/>
        <v>0</v>
      </c>
      <c r="J115" s="56">
        <f t="shared" si="37"/>
        <v>0</v>
      </c>
      <c r="K115" s="57" t="str">
        <f t="shared" si="38"/>
        <v>NA</v>
      </c>
      <c r="L115" s="57" t="str">
        <f t="shared" si="39"/>
        <v>NA</v>
      </c>
      <c r="M115" s="57" t="str">
        <f t="shared" si="40"/>
        <v>NA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120</v>
      </c>
      <c r="C116" s="51" t="s">
        <v>121</v>
      </c>
      <c r="D116" s="56">
        <v>274169.63</v>
      </c>
      <c r="E116" s="56">
        <v>290169.63</v>
      </c>
      <c r="F116" s="56">
        <v>23189.48</v>
      </c>
      <c r="G116" s="56">
        <v>53632.639999999999</v>
      </c>
      <c r="H116" s="56">
        <v>0</v>
      </c>
      <c r="I116" s="56">
        <f t="shared" si="36"/>
        <v>53632.639999999999</v>
      </c>
      <c r="J116" s="56">
        <f t="shared" si="37"/>
        <v>236536.99</v>
      </c>
      <c r="K116" s="57">
        <f t="shared" si="38"/>
        <v>0.81516797605593661</v>
      </c>
      <c r="L116" s="57">
        <f t="shared" si="39"/>
        <v>-0.92008302178281032</v>
      </c>
      <c r="M116" s="57">
        <f t="shared" si="40"/>
        <v>-0.26067190422374664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122</v>
      </c>
      <c r="C117" s="51" t="s">
        <v>123</v>
      </c>
      <c r="D117" s="56">
        <v>368685.02</v>
      </c>
      <c r="E117" s="56">
        <v>4450743.83</v>
      </c>
      <c r="F117" s="56">
        <v>13983</v>
      </c>
      <c r="G117" s="56">
        <v>32352.879999999997</v>
      </c>
      <c r="H117" s="56">
        <v>0</v>
      </c>
      <c r="I117" s="56">
        <f t="shared" si="36"/>
        <v>32352.879999999997</v>
      </c>
      <c r="J117" s="56">
        <f t="shared" si="37"/>
        <v>4418390.95</v>
      </c>
      <c r="K117" s="57">
        <f t="shared" si="38"/>
        <v>0.99273090493729899</v>
      </c>
      <c r="L117" s="57">
        <f t="shared" si="39"/>
        <v>-0.99685827795665338</v>
      </c>
      <c r="M117" s="57">
        <f t="shared" si="40"/>
        <v>-0.97092361974919605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124</v>
      </c>
      <c r="C118" s="51" t="s">
        <v>125</v>
      </c>
      <c r="D118" s="56">
        <v>3397116.12</v>
      </c>
      <c r="E118" s="56">
        <v>14494846.579999991</v>
      </c>
      <c r="F118" s="56">
        <v>990239.5</v>
      </c>
      <c r="G118" s="56">
        <v>1163971.6200000001</v>
      </c>
      <c r="H118" s="56">
        <v>0</v>
      </c>
      <c r="I118" s="56">
        <f t="shared" si="36"/>
        <v>1163971.6200000001</v>
      </c>
      <c r="J118" s="56">
        <f t="shared" si="37"/>
        <v>13330874.95999999</v>
      </c>
      <c r="K118" s="57">
        <f t="shared" si="38"/>
        <v>0.91969755501889539</v>
      </c>
      <c r="L118" s="57">
        <f t="shared" si="39"/>
        <v>-0.93168334038344813</v>
      </c>
      <c r="M118" s="57">
        <f t="shared" si="40"/>
        <v>-0.67879022007558198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126</v>
      </c>
      <c r="C119" s="51" t="s">
        <v>127</v>
      </c>
      <c r="D119" s="56">
        <v>0</v>
      </c>
      <c r="E119" s="56">
        <v>0</v>
      </c>
      <c r="F119" s="56">
        <v>0</v>
      </c>
      <c r="G119" s="56">
        <v>0</v>
      </c>
      <c r="H119" s="56">
        <v>0</v>
      </c>
      <c r="I119" s="56">
        <f t="shared" si="36"/>
        <v>0</v>
      </c>
      <c r="J119" s="56">
        <f t="shared" si="37"/>
        <v>0</v>
      </c>
      <c r="K119" s="57" t="str">
        <f t="shared" si="38"/>
        <v>NA</v>
      </c>
      <c r="L119" s="57" t="str">
        <f t="shared" si="39"/>
        <v>NA</v>
      </c>
      <c r="M119" s="57" t="str">
        <f t="shared" si="40"/>
        <v>NA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128</v>
      </c>
      <c r="C120" s="51" t="s">
        <v>129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f t="shared" si="36"/>
        <v>0</v>
      </c>
      <c r="J120" s="56">
        <f t="shared" si="37"/>
        <v>0</v>
      </c>
      <c r="K120" s="57" t="str">
        <f t="shared" si="38"/>
        <v>NA</v>
      </c>
      <c r="L120" s="57" t="str">
        <f t="shared" si="39"/>
        <v>NA</v>
      </c>
      <c r="M120" s="57" t="str">
        <f t="shared" si="40"/>
        <v>NA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130</v>
      </c>
      <c r="C121" s="51" t="s">
        <v>131</v>
      </c>
      <c r="D121" s="56">
        <v>922500.56</v>
      </c>
      <c r="E121" s="56">
        <v>1564020.62</v>
      </c>
      <c r="F121" s="56">
        <v>205883.54</v>
      </c>
      <c r="G121" s="56">
        <v>235533.54</v>
      </c>
      <c r="H121" s="56">
        <v>0</v>
      </c>
      <c r="I121" s="56">
        <f t="shared" si="36"/>
        <v>235533.54</v>
      </c>
      <c r="J121" s="56">
        <f t="shared" si="37"/>
        <v>1328487.08</v>
      </c>
      <c r="K121" s="57">
        <f t="shared" si="38"/>
        <v>0.84940509288170385</v>
      </c>
      <c r="L121" s="57">
        <f t="shared" si="39"/>
        <v>-0.86836264345415082</v>
      </c>
      <c r="M121" s="57">
        <f t="shared" si="40"/>
        <v>-0.39762037152681534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563</v>
      </c>
      <c r="C122" s="51" t="s">
        <v>564</v>
      </c>
      <c r="D122" s="56">
        <v>0</v>
      </c>
      <c r="E122" s="56">
        <v>0</v>
      </c>
      <c r="F122" s="56">
        <v>0</v>
      </c>
      <c r="G122" s="56">
        <v>0</v>
      </c>
      <c r="H122" s="56">
        <v>0</v>
      </c>
      <c r="I122" s="56">
        <f t="shared" si="36"/>
        <v>0</v>
      </c>
      <c r="J122" s="56">
        <f t="shared" si="37"/>
        <v>0</v>
      </c>
      <c r="K122" s="57" t="str">
        <f t="shared" si="38"/>
        <v>NA</v>
      </c>
      <c r="L122" s="57" t="str">
        <f t="shared" si="39"/>
        <v>NA</v>
      </c>
      <c r="M122" s="57" t="str">
        <f t="shared" si="40"/>
        <v>NA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132</v>
      </c>
      <c r="C123" s="51" t="s">
        <v>133</v>
      </c>
      <c r="D123" s="56">
        <v>832211.45999999985</v>
      </c>
      <c r="E123" s="56">
        <v>1919888.8</v>
      </c>
      <c r="F123" s="56">
        <v>231155.56999999998</v>
      </c>
      <c r="G123" s="56">
        <v>290217.61</v>
      </c>
      <c r="H123" s="56">
        <v>0</v>
      </c>
      <c r="I123" s="56">
        <f t="shared" si="36"/>
        <v>290217.61</v>
      </c>
      <c r="J123" s="56">
        <f t="shared" si="37"/>
        <v>1629671.19</v>
      </c>
      <c r="K123" s="57">
        <f t="shared" si="38"/>
        <v>0.84883623989056023</v>
      </c>
      <c r="L123" s="57">
        <f t="shared" si="39"/>
        <v>-0.87959950076275251</v>
      </c>
      <c r="M123" s="57">
        <f t="shared" si="40"/>
        <v>-0.39534495956224136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408</v>
      </c>
      <c r="C124" s="51" t="s">
        <v>409</v>
      </c>
      <c r="D124" s="56">
        <v>0</v>
      </c>
      <c r="E124" s="56">
        <v>0</v>
      </c>
      <c r="F124" s="56">
        <v>0</v>
      </c>
      <c r="G124" s="56">
        <v>0</v>
      </c>
      <c r="H124" s="56">
        <v>0</v>
      </c>
      <c r="I124" s="56">
        <f t="shared" si="36"/>
        <v>0</v>
      </c>
      <c r="J124" s="56">
        <f t="shared" si="37"/>
        <v>0</v>
      </c>
      <c r="K124" s="57" t="str">
        <f t="shared" si="38"/>
        <v>NA</v>
      </c>
      <c r="L124" s="57" t="str">
        <f t="shared" si="39"/>
        <v>NA</v>
      </c>
      <c r="M124" s="57" t="str">
        <f t="shared" si="40"/>
        <v>NA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144</v>
      </c>
      <c r="C125" s="51" t="s">
        <v>145</v>
      </c>
      <c r="D125" s="56">
        <v>175155.41</v>
      </c>
      <c r="E125" s="56">
        <v>494249.64</v>
      </c>
      <c r="F125" s="56">
        <v>46358.239999999998</v>
      </c>
      <c r="G125" s="56">
        <v>58654.12</v>
      </c>
      <c r="H125" s="56">
        <v>0</v>
      </c>
      <c r="I125" s="56">
        <f t="shared" si="36"/>
        <v>58654.12</v>
      </c>
      <c r="J125" s="56">
        <f t="shared" si="37"/>
        <v>435595.52000000002</v>
      </c>
      <c r="K125" s="57">
        <f t="shared" si="38"/>
        <v>0.88132693429984088</v>
      </c>
      <c r="L125" s="57">
        <f t="shared" si="39"/>
        <v>-0.90620480775666323</v>
      </c>
      <c r="M125" s="57">
        <f t="shared" si="40"/>
        <v>-0.52530773719936341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146</v>
      </c>
      <c r="C126" s="51" t="s">
        <v>147</v>
      </c>
      <c r="D126" s="56">
        <v>32355780</v>
      </c>
      <c r="E126" s="56">
        <v>10228856.600000001</v>
      </c>
      <c r="F126" s="56">
        <v>544291.49</v>
      </c>
      <c r="G126" s="56">
        <v>940048.76</v>
      </c>
      <c r="H126" s="56">
        <v>476536.97000000003</v>
      </c>
      <c r="I126" s="56">
        <f t="shared" si="36"/>
        <v>1416585.73</v>
      </c>
      <c r="J126" s="56">
        <f t="shared" si="37"/>
        <v>8812270.870000001</v>
      </c>
      <c r="K126" s="57">
        <f t="shared" si="38"/>
        <v>0.86151084276614065</v>
      </c>
      <c r="L126" s="57">
        <f t="shared" si="39"/>
        <v>-0.94678862835949817</v>
      </c>
      <c r="M126" s="57">
        <f t="shared" si="40"/>
        <v>-0.63239341531095472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154</v>
      </c>
      <c r="C127" s="51" t="s">
        <v>155</v>
      </c>
      <c r="D127" s="56">
        <v>0</v>
      </c>
      <c r="E127" s="56">
        <v>0</v>
      </c>
      <c r="F127" s="56">
        <v>0</v>
      </c>
      <c r="G127" s="56">
        <v>0</v>
      </c>
      <c r="H127" s="56">
        <v>0</v>
      </c>
      <c r="I127" s="56">
        <f t="shared" si="36"/>
        <v>0</v>
      </c>
      <c r="J127" s="56">
        <f t="shared" si="37"/>
        <v>0</v>
      </c>
      <c r="K127" s="57" t="str">
        <f t="shared" si="38"/>
        <v>NA</v>
      </c>
      <c r="L127" s="57" t="str">
        <f t="shared" si="39"/>
        <v>NA</v>
      </c>
      <c r="M127" s="57" t="str">
        <f t="shared" si="40"/>
        <v>NA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222</v>
      </c>
      <c r="C128" s="51" t="s">
        <v>223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f t="shared" si="36"/>
        <v>0</v>
      </c>
      <c r="J128" s="56">
        <f t="shared" si="37"/>
        <v>0</v>
      </c>
      <c r="K128" s="57" t="str">
        <f t="shared" si="38"/>
        <v>NA</v>
      </c>
      <c r="L128" s="57" t="str">
        <f t="shared" si="39"/>
        <v>NA</v>
      </c>
      <c r="M128" s="57" t="str">
        <f t="shared" si="40"/>
        <v>NA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160</v>
      </c>
      <c r="C129" s="51" t="s">
        <v>161</v>
      </c>
      <c r="D129" s="56">
        <v>83727</v>
      </c>
      <c r="E129" s="56">
        <v>81697</v>
      </c>
      <c r="F129" s="56">
        <v>932.4</v>
      </c>
      <c r="G129" s="56">
        <v>-527.25</v>
      </c>
      <c r="H129" s="56">
        <v>4191.5</v>
      </c>
      <c r="I129" s="56">
        <f t="shared" si="36"/>
        <v>3664.25</v>
      </c>
      <c r="J129" s="56">
        <f t="shared" si="37"/>
        <v>78032.75</v>
      </c>
      <c r="K129" s="57">
        <f t="shared" si="38"/>
        <v>0.95514829185894223</v>
      </c>
      <c r="L129" s="57">
        <f t="shared" si="39"/>
        <v>-0.98858709622140351</v>
      </c>
      <c r="M129" s="57">
        <f t="shared" si="40"/>
        <v>-1.0258149014039684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162</v>
      </c>
      <c r="C130" s="51" t="s">
        <v>163</v>
      </c>
      <c r="D130" s="56">
        <v>857320</v>
      </c>
      <c r="E130" s="56">
        <v>2961054</v>
      </c>
      <c r="F130" s="56">
        <v>0</v>
      </c>
      <c r="G130" s="56">
        <v>18923</v>
      </c>
      <c r="H130" s="56">
        <v>679416.3</v>
      </c>
      <c r="I130" s="56">
        <f t="shared" si="36"/>
        <v>698339.3</v>
      </c>
      <c r="J130" s="56">
        <f t="shared" si="37"/>
        <v>2262714.7000000002</v>
      </c>
      <c r="K130" s="57">
        <f t="shared" si="38"/>
        <v>0.76415853949303192</v>
      </c>
      <c r="L130" s="57">
        <f t="shared" si="39"/>
        <v>-1</v>
      </c>
      <c r="M130" s="57">
        <f t="shared" si="40"/>
        <v>-0.97443748070788305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166</v>
      </c>
      <c r="C131" s="51" t="s">
        <v>167</v>
      </c>
      <c r="D131" s="56">
        <v>36500</v>
      </c>
      <c r="E131" s="56">
        <v>55500</v>
      </c>
      <c r="F131" s="56">
        <v>261.35000000000002</v>
      </c>
      <c r="G131" s="56">
        <v>448.03</v>
      </c>
      <c r="H131" s="56">
        <v>0</v>
      </c>
      <c r="I131" s="56">
        <f t="shared" si="36"/>
        <v>448.03</v>
      </c>
      <c r="J131" s="56">
        <f t="shared" si="37"/>
        <v>55051.97</v>
      </c>
      <c r="K131" s="57">
        <f t="shared" si="38"/>
        <v>0.99192738738738739</v>
      </c>
      <c r="L131" s="57">
        <f t="shared" si="39"/>
        <v>-0.99529099099099105</v>
      </c>
      <c r="M131" s="57">
        <f t="shared" si="40"/>
        <v>-0.96770954954954946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170</v>
      </c>
      <c r="C132" s="51" t="s">
        <v>171</v>
      </c>
      <c r="D132" s="56">
        <v>8000</v>
      </c>
      <c r="E132" s="56">
        <v>8000</v>
      </c>
      <c r="F132" s="56">
        <v>0</v>
      </c>
      <c r="G132" s="56">
        <v>0</v>
      </c>
      <c r="H132" s="56">
        <v>0</v>
      </c>
      <c r="I132" s="56">
        <f t="shared" si="36"/>
        <v>0</v>
      </c>
      <c r="J132" s="56">
        <f t="shared" si="37"/>
        <v>8000</v>
      </c>
      <c r="K132" s="57">
        <f t="shared" si="38"/>
        <v>1</v>
      </c>
      <c r="L132" s="57">
        <f t="shared" si="39"/>
        <v>-1</v>
      </c>
      <c r="M132" s="57">
        <f t="shared" si="40"/>
        <v>-1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172</v>
      </c>
      <c r="C133" s="51" t="s">
        <v>173</v>
      </c>
      <c r="D133" s="56">
        <v>522850.01999999996</v>
      </c>
      <c r="E133" s="56">
        <v>643740.94000000006</v>
      </c>
      <c r="F133" s="56">
        <v>68274.209999999992</v>
      </c>
      <c r="G133" s="56">
        <v>127813.57999999999</v>
      </c>
      <c r="H133" s="56">
        <v>383456.86000000004</v>
      </c>
      <c r="I133" s="56">
        <f t="shared" si="36"/>
        <v>511270.44000000006</v>
      </c>
      <c r="J133" s="56">
        <f t="shared" si="37"/>
        <v>132470.5</v>
      </c>
      <c r="K133" s="57">
        <f t="shared" si="38"/>
        <v>0.2057823136120564</v>
      </c>
      <c r="L133" s="57">
        <f t="shared" si="39"/>
        <v>-0.89394148211235414</v>
      </c>
      <c r="M133" s="57">
        <f t="shared" si="40"/>
        <v>-0.20580735474117912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174</v>
      </c>
      <c r="C134" s="51" t="s">
        <v>175</v>
      </c>
      <c r="D134" s="56">
        <v>5260</v>
      </c>
      <c r="E134" s="56">
        <v>7460</v>
      </c>
      <c r="F134" s="56">
        <v>6209.48</v>
      </c>
      <c r="G134" s="56">
        <v>6209.48</v>
      </c>
      <c r="H134" s="56">
        <v>651.70000000000005</v>
      </c>
      <c r="I134" s="56">
        <f t="shared" si="36"/>
        <v>6861.1799999999994</v>
      </c>
      <c r="J134" s="56">
        <f t="shared" si="37"/>
        <v>598.82000000000062</v>
      </c>
      <c r="K134" s="57">
        <f t="shared" si="38"/>
        <v>8.0270777479892849E-2</v>
      </c>
      <c r="L134" s="57">
        <f t="shared" si="39"/>
        <v>-0.16763002680965153</v>
      </c>
      <c r="M134" s="57">
        <f t="shared" si="40"/>
        <v>2.3294798927613938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176</v>
      </c>
      <c r="C135" s="51" t="s">
        <v>177</v>
      </c>
      <c r="D135" s="56">
        <v>4741.6000000000004</v>
      </c>
      <c r="E135" s="56">
        <v>6000</v>
      </c>
      <c r="F135" s="56">
        <v>0</v>
      </c>
      <c r="G135" s="56">
        <v>12000</v>
      </c>
      <c r="H135" s="56">
        <v>641.66999999999996</v>
      </c>
      <c r="I135" s="56">
        <f t="shared" si="36"/>
        <v>12641.67</v>
      </c>
      <c r="J135" s="56">
        <f t="shared" si="37"/>
        <v>-6641.67</v>
      </c>
      <c r="K135" s="57">
        <f t="shared" si="38"/>
        <v>-1.1069450000000001</v>
      </c>
      <c r="L135" s="57">
        <f t="shared" si="39"/>
        <v>-1</v>
      </c>
      <c r="M135" s="57">
        <f t="shared" si="40"/>
        <v>7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178</v>
      </c>
      <c r="C136" s="51" t="s">
        <v>179</v>
      </c>
      <c r="D136" s="56">
        <v>18131.02</v>
      </c>
      <c r="E136" s="56">
        <v>142141.79</v>
      </c>
      <c r="F136" s="56">
        <v>10874.74</v>
      </c>
      <c r="G136" s="56">
        <v>19831.71</v>
      </c>
      <c r="H136" s="56">
        <v>116746.71</v>
      </c>
      <c r="I136" s="56">
        <f t="shared" si="36"/>
        <v>136578.42000000001</v>
      </c>
      <c r="J136" s="56">
        <f t="shared" si="37"/>
        <v>5563.3699999999953</v>
      </c>
      <c r="K136" s="57">
        <f t="shared" si="38"/>
        <v>3.9139580274034788E-2</v>
      </c>
      <c r="L136" s="57">
        <f t="shared" si="39"/>
        <v>-0.92349371708348416</v>
      </c>
      <c r="M136" s="57">
        <f t="shared" si="40"/>
        <v>-0.44191753881810558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180</v>
      </c>
      <c r="C137" s="51" t="s">
        <v>181</v>
      </c>
      <c r="D137" s="56">
        <v>96034</v>
      </c>
      <c r="E137" s="56">
        <v>141300</v>
      </c>
      <c r="F137" s="56">
        <v>649.99</v>
      </c>
      <c r="G137" s="56">
        <v>23853.98</v>
      </c>
      <c r="H137" s="56">
        <v>29424.850000000002</v>
      </c>
      <c r="I137" s="56">
        <f t="shared" si="36"/>
        <v>53278.83</v>
      </c>
      <c r="J137" s="56">
        <f t="shared" si="37"/>
        <v>88021.17</v>
      </c>
      <c r="K137" s="57">
        <f t="shared" si="38"/>
        <v>0.62293821656050952</v>
      </c>
      <c r="L137" s="57">
        <f t="shared" si="39"/>
        <v>-0.99539992922859166</v>
      </c>
      <c r="M137" s="57">
        <f t="shared" si="40"/>
        <v>-0.32472809624911536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353</v>
      </c>
      <c r="C138" s="51" t="s">
        <v>354</v>
      </c>
      <c r="D138" s="56">
        <v>0</v>
      </c>
      <c r="E138" s="56">
        <v>0</v>
      </c>
      <c r="F138" s="56">
        <v>0</v>
      </c>
      <c r="G138" s="56">
        <v>0</v>
      </c>
      <c r="H138" s="56">
        <v>0</v>
      </c>
      <c r="I138" s="56">
        <f t="shared" si="36"/>
        <v>0</v>
      </c>
      <c r="J138" s="56">
        <f t="shared" si="37"/>
        <v>0</v>
      </c>
      <c r="K138" s="57" t="str">
        <f t="shared" si="38"/>
        <v>NA</v>
      </c>
      <c r="L138" s="57" t="str">
        <f t="shared" si="39"/>
        <v>NA</v>
      </c>
      <c r="M138" s="57" t="str">
        <f t="shared" si="40"/>
        <v>NA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184</v>
      </c>
      <c r="C139" s="51" t="s">
        <v>185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36"/>
        <v>0</v>
      </c>
      <c r="J139" s="56">
        <f t="shared" si="37"/>
        <v>0</v>
      </c>
      <c r="K139" s="57" t="str">
        <f t="shared" si="38"/>
        <v>NA</v>
      </c>
      <c r="L139" s="57" t="str">
        <f t="shared" si="39"/>
        <v>NA</v>
      </c>
      <c r="M139" s="57" t="str">
        <f t="shared" si="40"/>
        <v>NA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186</v>
      </c>
      <c r="C140" s="51" t="s">
        <v>187</v>
      </c>
      <c r="D140" s="56">
        <v>95116</v>
      </c>
      <c r="E140" s="56">
        <v>100137</v>
      </c>
      <c r="F140" s="56">
        <v>17025.829999999998</v>
      </c>
      <c r="G140" s="56">
        <v>20199.559999999998</v>
      </c>
      <c r="H140" s="56">
        <v>1044.3600000000001</v>
      </c>
      <c r="I140" s="56">
        <f t="shared" si="36"/>
        <v>21243.919999999998</v>
      </c>
      <c r="J140" s="56">
        <f t="shared" si="37"/>
        <v>78893.08</v>
      </c>
      <c r="K140" s="57">
        <f t="shared" si="38"/>
        <v>0.78785144352237435</v>
      </c>
      <c r="L140" s="57">
        <f t="shared" si="39"/>
        <v>-0.8299746347503919</v>
      </c>
      <c r="M140" s="57">
        <f t="shared" si="40"/>
        <v>-0.19312302146059906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188</v>
      </c>
      <c r="C141" s="51" t="s">
        <v>189</v>
      </c>
      <c r="D141" s="56">
        <v>0</v>
      </c>
      <c r="E141" s="56">
        <v>0</v>
      </c>
      <c r="F141" s="56">
        <v>0</v>
      </c>
      <c r="G141" s="56">
        <v>0</v>
      </c>
      <c r="H141" s="56">
        <v>0</v>
      </c>
      <c r="I141" s="56">
        <f t="shared" si="36"/>
        <v>0</v>
      </c>
      <c r="J141" s="56">
        <f t="shared" si="37"/>
        <v>0</v>
      </c>
      <c r="K141" s="57" t="str">
        <f t="shared" si="38"/>
        <v>NA</v>
      </c>
      <c r="L141" s="57" t="str">
        <f t="shared" si="39"/>
        <v>NA</v>
      </c>
      <c r="M141" s="57" t="str">
        <f t="shared" si="40"/>
        <v>NA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192</v>
      </c>
      <c r="C142" s="51" t="s">
        <v>193</v>
      </c>
      <c r="D142" s="56">
        <v>0</v>
      </c>
      <c r="E142" s="56">
        <v>30380</v>
      </c>
      <c r="F142" s="56">
        <v>0</v>
      </c>
      <c r="G142" s="56">
        <v>0</v>
      </c>
      <c r="H142" s="56">
        <v>0</v>
      </c>
      <c r="I142" s="56">
        <f t="shared" si="36"/>
        <v>0</v>
      </c>
      <c r="J142" s="56">
        <f t="shared" si="37"/>
        <v>30380</v>
      </c>
      <c r="K142" s="57">
        <f t="shared" si="38"/>
        <v>1</v>
      </c>
      <c r="L142" s="57">
        <f t="shared" si="39"/>
        <v>-1</v>
      </c>
      <c r="M142" s="57">
        <f t="shared" si="40"/>
        <v>-1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194</v>
      </c>
      <c r="C143" s="51" t="s">
        <v>195</v>
      </c>
      <c r="D143" s="56">
        <v>0</v>
      </c>
      <c r="E143" s="56">
        <v>100000</v>
      </c>
      <c r="F143" s="56">
        <v>0</v>
      </c>
      <c r="G143" s="56">
        <v>0</v>
      </c>
      <c r="H143" s="56">
        <v>0</v>
      </c>
      <c r="I143" s="56">
        <f t="shared" si="36"/>
        <v>0</v>
      </c>
      <c r="J143" s="56">
        <f t="shared" si="37"/>
        <v>100000</v>
      </c>
      <c r="K143" s="57">
        <f t="shared" si="38"/>
        <v>1</v>
      </c>
      <c r="L143" s="57">
        <f t="shared" si="39"/>
        <v>-1</v>
      </c>
      <c r="M143" s="57">
        <f t="shared" si="40"/>
        <v>-1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196</v>
      </c>
      <c r="C144" s="51" t="s">
        <v>197</v>
      </c>
      <c r="D144" s="56">
        <v>10600</v>
      </c>
      <c r="E144" s="56">
        <v>20600</v>
      </c>
      <c r="F144" s="56">
        <v>0</v>
      </c>
      <c r="G144" s="56">
        <v>0</v>
      </c>
      <c r="H144" s="56">
        <v>1043.5</v>
      </c>
      <c r="I144" s="56">
        <f t="shared" si="36"/>
        <v>1043.5</v>
      </c>
      <c r="J144" s="56">
        <f t="shared" si="37"/>
        <v>19556.5</v>
      </c>
      <c r="K144" s="57">
        <f t="shared" si="38"/>
        <v>0.94934466019417474</v>
      </c>
      <c r="L144" s="57">
        <f t="shared" si="39"/>
        <v>-1</v>
      </c>
      <c r="M144" s="57">
        <f t="shared" si="40"/>
        <v>-1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198</v>
      </c>
      <c r="C145" s="51" t="s">
        <v>199</v>
      </c>
      <c r="D145" s="56">
        <v>0</v>
      </c>
      <c r="E145" s="56">
        <v>0</v>
      </c>
      <c r="F145" s="56">
        <v>0</v>
      </c>
      <c r="G145" s="56">
        <v>0</v>
      </c>
      <c r="H145" s="56">
        <v>0</v>
      </c>
      <c r="I145" s="56">
        <f t="shared" si="36"/>
        <v>0</v>
      </c>
      <c r="J145" s="56">
        <f t="shared" si="37"/>
        <v>0</v>
      </c>
      <c r="K145" s="57" t="str">
        <f t="shared" si="38"/>
        <v>NA</v>
      </c>
      <c r="L145" s="57" t="str">
        <f t="shared" si="39"/>
        <v>NA</v>
      </c>
      <c r="M145" s="57" t="str">
        <f t="shared" si="40"/>
        <v>NA</v>
      </c>
      <c r="R145" s="53"/>
      <c r="S145" s="53"/>
      <c r="T145" s="53"/>
      <c r="U145" s="53"/>
      <c r="V145" s="53"/>
    </row>
    <row r="146" spans="1:22" s="51" customFormat="1" x14ac:dyDescent="0.2">
      <c r="A146" s="63" t="s">
        <v>228</v>
      </c>
      <c r="B146" s="63"/>
      <c r="C146" s="63"/>
      <c r="D146" s="64">
        <v>42434981.650000006</v>
      </c>
      <c r="E146" s="64">
        <v>40310814.739999987</v>
      </c>
      <c r="F146" s="64">
        <v>2364171.1100000008</v>
      </c>
      <c r="G146" s="64">
        <v>3350732.58</v>
      </c>
      <c r="H146" s="64">
        <v>1693154.4200000002</v>
      </c>
      <c r="I146" s="64">
        <f t="shared" si="36"/>
        <v>5043887</v>
      </c>
      <c r="J146" s="64">
        <f t="shared" si="37"/>
        <v>35266927.739999987</v>
      </c>
      <c r="K146" s="65">
        <f t="shared" si="38"/>
        <v>0.87487509164643584</v>
      </c>
      <c r="L146" s="65">
        <f t="shared" si="39"/>
        <v>-0.94135144314872754</v>
      </c>
      <c r="M146" s="65">
        <f t="shared" si="40"/>
        <v>-0.66751030941827094</v>
      </c>
      <c r="R146" s="53"/>
      <c r="S146" s="53"/>
      <c r="T146" s="53"/>
      <c r="U146" s="53"/>
      <c r="V146" s="53"/>
    </row>
    <row r="147" spans="1:22" s="51" customFormat="1" x14ac:dyDescent="0.2">
      <c r="A147" s="51" t="s">
        <v>229</v>
      </c>
      <c r="B147" s="51" t="s">
        <v>91</v>
      </c>
      <c r="C147" s="51" t="s">
        <v>92</v>
      </c>
      <c r="D147" s="56">
        <v>0</v>
      </c>
      <c r="E147" s="56">
        <v>0</v>
      </c>
      <c r="F147" s="56">
        <v>0</v>
      </c>
      <c r="G147" s="56">
        <v>0</v>
      </c>
      <c r="H147" s="56">
        <v>0</v>
      </c>
      <c r="I147" s="56">
        <f t="shared" si="36"/>
        <v>0</v>
      </c>
      <c r="J147" s="56">
        <f t="shared" si="37"/>
        <v>0</v>
      </c>
      <c r="K147" s="57" t="str">
        <f t="shared" si="38"/>
        <v>NA</v>
      </c>
      <c r="L147" s="57" t="str">
        <f t="shared" si="39"/>
        <v>NA</v>
      </c>
      <c r="M147" s="57" t="str">
        <f t="shared" si="40"/>
        <v>NA</v>
      </c>
      <c r="R147" s="53"/>
      <c r="S147" s="53"/>
      <c r="T147" s="53"/>
      <c r="U147" s="53"/>
      <c r="V147" s="53"/>
    </row>
    <row r="148" spans="1:22" s="51" customFormat="1" x14ac:dyDescent="0.2">
      <c r="B148" s="51" t="s">
        <v>93</v>
      </c>
      <c r="C148" s="51" t="s">
        <v>94</v>
      </c>
      <c r="D148" s="56">
        <v>0</v>
      </c>
      <c r="E148" s="56">
        <v>540.30999999999995</v>
      </c>
      <c r="F148" s="56">
        <v>3080</v>
      </c>
      <c r="G148" s="56">
        <v>3080</v>
      </c>
      <c r="H148" s="56">
        <v>0</v>
      </c>
      <c r="I148" s="56">
        <f t="shared" si="36"/>
        <v>3080</v>
      </c>
      <c r="J148" s="56">
        <f t="shared" si="37"/>
        <v>-2539.69</v>
      </c>
      <c r="K148" s="57">
        <f t="shared" si="38"/>
        <v>-4.7004312339212682</v>
      </c>
      <c r="L148" s="57">
        <f t="shared" si="39"/>
        <v>4.7004312339212682</v>
      </c>
      <c r="M148" s="57">
        <f t="shared" si="40"/>
        <v>21.801724935685073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95</v>
      </c>
      <c r="C149" s="51" t="s">
        <v>94</v>
      </c>
      <c r="D149" s="56">
        <v>0</v>
      </c>
      <c r="E149" s="56">
        <v>0</v>
      </c>
      <c r="F149" s="56">
        <v>0</v>
      </c>
      <c r="G149" s="56">
        <v>0</v>
      </c>
      <c r="H149" s="56">
        <v>0</v>
      </c>
      <c r="I149" s="56">
        <f t="shared" si="36"/>
        <v>0</v>
      </c>
      <c r="J149" s="56">
        <f t="shared" si="37"/>
        <v>0</v>
      </c>
      <c r="K149" s="57" t="str">
        <f t="shared" si="38"/>
        <v>NA</v>
      </c>
      <c r="L149" s="57" t="str">
        <f t="shared" si="39"/>
        <v>NA</v>
      </c>
      <c r="M149" s="57" t="str">
        <f t="shared" si="40"/>
        <v>NA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96</v>
      </c>
      <c r="C150" s="51" t="s">
        <v>97</v>
      </c>
      <c r="D150" s="56">
        <v>0</v>
      </c>
      <c r="E150" s="56">
        <v>0</v>
      </c>
      <c r="F150" s="56">
        <v>401.01</v>
      </c>
      <c r="G150" s="56">
        <v>802.02</v>
      </c>
      <c r="H150" s="56">
        <v>0</v>
      </c>
      <c r="I150" s="56">
        <f t="shared" si="36"/>
        <v>802.02</v>
      </c>
      <c r="J150" s="56">
        <f t="shared" si="37"/>
        <v>-802.02</v>
      </c>
      <c r="K150" s="57" t="str">
        <f t="shared" si="38"/>
        <v>NA</v>
      </c>
      <c r="L150" s="57" t="str">
        <f t="shared" si="39"/>
        <v>NA</v>
      </c>
      <c r="M150" s="57" t="str">
        <f t="shared" si="40"/>
        <v>NA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98</v>
      </c>
      <c r="C151" s="51" t="s">
        <v>99</v>
      </c>
      <c r="D151" s="56">
        <v>0</v>
      </c>
      <c r="E151" s="56">
        <v>7750</v>
      </c>
      <c r="F151" s="56">
        <v>0</v>
      </c>
      <c r="G151" s="56">
        <v>2710</v>
      </c>
      <c r="H151" s="56">
        <v>0</v>
      </c>
      <c r="I151" s="56">
        <f t="shared" si="36"/>
        <v>2710</v>
      </c>
      <c r="J151" s="56">
        <f t="shared" si="37"/>
        <v>5040</v>
      </c>
      <c r="K151" s="57">
        <f t="shared" si="38"/>
        <v>0.65032258064516124</v>
      </c>
      <c r="L151" s="57">
        <f t="shared" si="39"/>
        <v>-1</v>
      </c>
      <c r="M151" s="57">
        <f t="shared" si="40"/>
        <v>0.39870967741935481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108</v>
      </c>
      <c r="C152" s="51" t="s">
        <v>109</v>
      </c>
      <c r="D152" s="56">
        <v>87605.85</v>
      </c>
      <c r="E152" s="56">
        <v>57102.26</v>
      </c>
      <c r="F152" s="56">
        <v>7536.8</v>
      </c>
      <c r="G152" s="56">
        <v>18945.82</v>
      </c>
      <c r="H152" s="56">
        <v>0</v>
      </c>
      <c r="I152" s="56">
        <f t="shared" si="36"/>
        <v>18945.82</v>
      </c>
      <c r="J152" s="56">
        <f t="shared" si="37"/>
        <v>38156.44</v>
      </c>
      <c r="K152" s="57">
        <f t="shared" si="38"/>
        <v>0.66821243152197485</v>
      </c>
      <c r="L152" s="57">
        <f t="shared" si="39"/>
        <v>-0.8680122292882978</v>
      </c>
      <c r="M152" s="57">
        <f t="shared" si="40"/>
        <v>0.32715027391210094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212</v>
      </c>
      <c r="C153" s="51" t="s">
        <v>213</v>
      </c>
      <c r="D153" s="56">
        <v>0</v>
      </c>
      <c r="E153" s="56">
        <v>0</v>
      </c>
      <c r="F153" s="56">
        <v>0</v>
      </c>
      <c r="G153" s="56">
        <v>0</v>
      </c>
      <c r="H153" s="56">
        <v>0</v>
      </c>
      <c r="I153" s="56">
        <f t="shared" si="36"/>
        <v>0</v>
      </c>
      <c r="J153" s="56">
        <f t="shared" si="37"/>
        <v>0</v>
      </c>
      <c r="K153" s="57" t="str">
        <f t="shared" si="38"/>
        <v>NA</v>
      </c>
      <c r="L153" s="57" t="str">
        <f t="shared" si="39"/>
        <v>NA</v>
      </c>
      <c r="M153" s="57" t="str">
        <f t="shared" si="40"/>
        <v>NA</v>
      </c>
      <c r="R153" s="53"/>
      <c r="S153" s="53"/>
      <c r="T153" s="53"/>
      <c r="U153" s="53"/>
      <c r="V153" s="53"/>
    </row>
    <row r="154" spans="1:22" s="51" customFormat="1" x14ac:dyDescent="0.2">
      <c r="B154" s="51" t="s">
        <v>120</v>
      </c>
      <c r="C154" s="51" t="s">
        <v>121</v>
      </c>
      <c r="D154" s="56">
        <v>368917.07</v>
      </c>
      <c r="E154" s="56">
        <v>376771.07</v>
      </c>
      <c r="F154" s="56">
        <v>24933.41</v>
      </c>
      <c r="G154" s="56">
        <v>83623.429999999993</v>
      </c>
      <c r="H154" s="56">
        <v>0</v>
      </c>
      <c r="I154" s="56">
        <f t="shared" si="36"/>
        <v>83623.429999999993</v>
      </c>
      <c r="J154" s="56">
        <f t="shared" si="37"/>
        <v>293147.64</v>
      </c>
      <c r="K154" s="57">
        <f t="shared" si="38"/>
        <v>0.77805241256978674</v>
      </c>
      <c r="L154" s="57">
        <f t="shared" si="39"/>
        <v>-0.93382344881203327</v>
      </c>
      <c r="M154" s="57">
        <f t="shared" si="40"/>
        <v>-0.11220965027914706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122</v>
      </c>
      <c r="C155" s="51" t="s">
        <v>123</v>
      </c>
      <c r="D155" s="56">
        <v>145391.41999999998</v>
      </c>
      <c r="E155" s="56">
        <v>145391.41999999998</v>
      </c>
      <c r="F155" s="56">
        <v>20681.050000000003</v>
      </c>
      <c r="G155" s="56">
        <v>47499.43</v>
      </c>
      <c r="H155" s="56">
        <v>0</v>
      </c>
      <c r="I155" s="56">
        <f t="shared" si="36"/>
        <v>47499.43</v>
      </c>
      <c r="J155" s="56">
        <f t="shared" si="37"/>
        <v>97891.989999999991</v>
      </c>
      <c r="K155" s="57">
        <f t="shared" si="38"/>
        <v>0.67329963487529043</v>
      </c>
      <c r="L155" s="57">
        <f t="shared" si="39"/>
        <v>-0.85775604915338188</v>
      </c>
      <c r="M155" s="57">
        <f t="shared" si="40"/>
        <v>0.30680146049883839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124</v>
      </c>
      <c r="C156" s="51" t="s">
        <v>125</v>
      </c>
      <c r="D156" s="56">
        <v>0</v>
      </c>
      <c r="E156" s="56">
        <v>943681.07000000007</v>
      </c>
      <c r="F156" s="56">
        <v>0</v>
      </c>
      <c r="G156" s="56">
        <v>0</v>
      </c>
      <c r="H156" s="56">
        <v>0</v>
      </c>
      <c r="I156" s="56">
        <f t="shared" si="36"/>
        <v>0</v>
      </c>
      <c r="J156" s="56">
        <f t="shared" si="37"/>
        <v>943681.07000000007</v>
      </c>
      <c r="K156" s="57">
        <f t="shared" si="38"/>
        <v>1</v>
      </c>
      <c r="L156" s="57">
        <f t="shared" si="39"/>
        <v>-1</v>
      </c>
      <c r="M156" s="57">
        <f t="shared" si="40"/>
        <v>-1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126</v>
      </c>
      <c r="C157" s="51" t="s">
        <v>127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36"/>
        <v>0</v>
      </c>
      <c r="J157" s="56">
        <f t="shared" si="37"/>
        <v>0</v>
      </c>
      <c r="K157" s="57" t="str">
        <f t="shared" si="38"/>
        <v>NA</v>
      </c>
      <c r="L157" s="57" t="str">
        <f t="shared" si="39"/>
        <v>NA</v>
      </c>
      <c r="M157" s="57" t="str">
        <f t="shared" si="40"/>
        <v>NA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128</v>
      </c>
      <c r="C158" s="51" t="s">
        <v>129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f t="shared" si="36"/>
        <v>0</v>
      </c>
      <c r="J158" s="56">
        <f t="shared" si="37"/>
        <v>0</v>
      </c>
      <c r="K158" s="57" t="str">
        <f t="shared" si="38"/>
        <v>NA</v>
      </c>
      <c r="L158" s="57" t="str">
        <f t="shared" si="39"/>
        <v>NA</v>
      </c>
      <c r="M158" s="57" t="str">
        <f t="shared" si="40"/>
        <v>NA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130</v>
      </c>
      <c r="C159" s="51" t="s">
        <v>131</v>
      </c>
      <c r="D159" s="56">
        <v>60750</v>
      </c>
      <c r="E159" s="56">
        <v>60750</v>
      </c>
      <c r="F159" s="56">
        <v>3549.1</v>
      </c>
      <c r="G159" s="56">
        <v>10489.1</v>
      </c>
      <c r="H159" s="56">
        <v>0</v>
      </c>
      <c r="I159" s="56">
        <f t="shared" si="36"/>
        <v>10489.1</v>
      </c>
      <c r="J159" s="56">
        <f t="shared" si="37"/>
        <v>50260.9</v>
      </c>
      <c r="K159" s="57">
        <f t="shared" si="38"/>
        <v>0.82733991769547333</v>
      </c>
      <c r="L159" s="57">
        <f t="shared" si="39"/>
        <v>-0.94157860082304534</v>
      </c>
      <c r="M159" s="57">
        <f t="shared" si="40"/>
        <v>-0.30935967078189297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563</v>
      </c>
      <c r="C160" s="51" t="s">
        <v>564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36"/>
        <v>0</v>
      </c>
      <c r="J160" s="56">
        <f t="shared" si="37"/>
        <v>0</v>
      </c>
      <c r="K160" s="57" t="str">
        <f t="shared" si="38"/>
        <v>NA</v>
      </c>
      <c r="L160" s="57" t="str">
        <f t="shared" si="39"/>
        <v>NA</v>
      </c>
      <c r="M160" s="57" t="str">
        <f t="shared" si="40"/>
        <v>NA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132</v>
      </c>
      <c r="C161" s="51" t="s">
        <v>133</v>
      </c>
      <c r="D161" s="56">
        <v>85108.15</v>
      </c>
      <c r="E161" s="56">
        <v>86605.15</v>
      </c>
      <c r="F161" s="56">
        <v>7031.65</v>
      </c>
      <c r="G161" s="56">
        <v>21225.29</v>
      </c>
      <c r="H161" s="56">
        <v>0</v>
      </c>
      <c r="I161" s="56">
        <f t="shared" si="36"/>
        <v>21225.29</v>
      </c>
      <c r="J161" s="56">
        <f t="shared" si="37"/>
        <v>65379.859999999993</v>
      </c>
      <c r="K161" s="57">
        <f t="shared" si="38"/>
        <v>0.75491884720481406</v>
      </c>
      <c r="L161" s="57">
        <f t="shared" si="39"/>
        <v>-0.91880794617872041</v>
      </c>
      <c r="M161" s="57">
        <f t="shared" si="40"/>
        <v>-1.9675388819256023E-2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144</v>
      </c>
      <c r="C162" s="51" t="s">
        <v>145</v>
      </c>
      <c r="D162" s="56">
        <v>24495.13</v>
      </c>
      <c r="E162" s="56">
        <v>52411.689999999981</v>
      </c>
      <c r="F162" s="56">
        <v>2972.15</v>
      </c>
      <c r="G162" s="56">
        <v>22449.150000000005</v>
      </c>
      <c r="H162" s="56">
        <v>0</v>
      </c>
      <c r="I162" s="56">
        <f t="shared" si="36"/>
        <v>22449.150000000005</v>
      </c>
      <c r="J162" s="56">
        <f t="shared" si="37"/>
        <v>29962.539999999975</v>
      </c>
      <c r="K162" s="57">
        <f t="shared" si="38"/>
        <v>0.57167666221028146</v>
      </c>
      <c r="L162" s="57">
        <f t="shared" si="39"/>
        <v>-0.94329223117972338</v>
      </c>
      <c r="M162" s="57">
        <f t="shared" si="40"/>
        <v>0.71329335115887393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146</v>
      </c>
      <c r="C163" s="51" t="s">
        <v>147</v>
      </c>
      <c r="D163" s="56">
        <v>26915378.09</v>
      </c>
      <c r="E163" s="56">
        <v>1100471.0899999999</v>
      </c>
      <c r="F163" s="56">
        <v>91794.68</v>
      </c>
      <c r="G163" s="56">
        <v>91794.68</v>
      </c>
      <c r="H163" s="56">
        <v>0</v>
      </c>
      <c r="I163" s="56">
        <f t="shared" si="36"/>
        <v>91794.68</v>
      </c>
      <c r="J163" s="56">
        <f t="shared" si="37"/>
        <v>1008676.4099999999</v>
      </c>
      <c r="K163" s="57">
        <f t="shared" si="38"/>
        <v>0.91658601408602203</v>
      </c>
      <c r="L163" s="57">
        <f t="shared" si="39"/>
        <v>-0.91658601408602203</v>
      </c>
      <c r="M163" s="57">
        <f t="shared" si="40"/>
        <v>-0.666344056344088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301</v>
      </c>
      <c r="C164" s="51" t="s">
        <v>302</v>
      </c>
      <c r="D164" s="56">
        <v>0</v>
      </c>
      <c r="E164" s="56">
        <v>0</v>
      </c>
      <c r="F164" s="56">
        <v>0</v>
      </c>
      <c r="G164" s="56">
        <v>0</v>
      </c>
      <c r="H164" s="56">
        <v>0</v>
      </c>
      <c r="I164" s="56">
        <f t="shared" si="36"/>
        <v>0</v>
      </c>
      <c r="J164" s="56">
        <f t="shared" si="37"/>
        <v>0</v>
      </c>
      <c r="K164" s="57" t="str">
        <f t="shared" si="38"/>
        <v>NA</v>
      </c>
      <c r="L164" s="57" t="str">
        <f t="shared" si="39"/>
        <v>NA</v>
      </c>
      <c r="M164" s="57" t="str">
        <f t="shared" si="40"/>
        <v>NA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232</v>
      </c>
      <c r="C165" s="51" t="s">
        <v>233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36"/>
        <v>0</v>
      </c>
      <c r="J165" s="56">
        <f t="shared" si="37"/>
        <v>0</v>
      </c>
      <c r="K165" s="57" t="str">
        <f t="shared" si="38"/>
        <v>NA</v>
      </c>
      <c r="L165" s="57" t="str">
        <f t="shared" si="39"/>
        <v>NA</v>
      </c>
      <c r="M165" s="57" t="str">
        <f t="shared" si="40"/>
        <v>NA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152</v>
      </c>
      <c r="C166" s="51" t="s">
        <v>153</v>
      </c>
      <c r="D166" s="56">
        <v>45000</v>
      </c>
      <c r="E166" s="56">
        <v>47000</v>
      </c>
      <c r="F166" s="56">
        <v>0</v>
      </c>
      <c r="G166" s="56">
        <v>2000</v>
      </c>
      <c r="H166" s="56">
        <v>0</v>
      </c>
      <c r="I166" s="56">
        <f t="shared" si="36"/>
        <v>2000</v>
      </c>
      <c r="J166" s="56">
        <f t="shared" si="37"/>
        <v>45000</v>
      </c>
      <c r="K166" s="57">
        <f t="shared" si="38"/>
        <v>0.95744680851063835</v>
      </c>
      <c r="L166" s="57">
        <f t="shared" si="39"/>
        <v>-1</v>
      </c>
      <c r="M166" s="57">
        <f t="shared" si="40"/>
        <v>-0.82978723404255317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154</v>
      </c>
      <c r="C167" s="51" t="s">
        <v>155</v>
      </c>
      <c r="D167" s="56">
        <v>0</v>
      </c>
      <c r="E167" s="56">
        <v>0</v>
      </c>
      <c r="F167" s="56">
        <v>0</v>
      </c>
      <c r="G167" s="56">
        <v>0</v>
      </c>
      <c r="H167" s="56">
        <v>0</v>
      </c>
      <c r="I167" s="56">
        <f t="shared" si="36"/>
        <v>0</v>
      </c>
      <c r="J167" s="56">
        <f t="shared" si="37"/>
        <v>0</v>
      </c>
      <c r="K167" s="57" t="str">
        <f t="shared" si="38"/>
        <v>NA</v>
      </c>
      <c r="L167" s="57" t="str">
        <f t="shared" si="39"/>
        <v>NA</v>
      </c>
      <c r="M167" s="57" t="str">
        <f t="shared" si="40"/>
        <v>NA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156</v>
      </c>
      <c r="C168" s="51" t="s">
        <v>157</v>
      </c>
      <c r="D168" s="56">
        <v>2000</v>
      </c>
      <c r="E168" s="56">
        <v>2000</v>
      </c>
      <c r="F168" s="56">
        <v>0</v>
      </c>
      <c r="G168" s="56">
        <v>0</v>
      </c>
      <c r="H168" s="56">
        <v>0</v>
      </c>
      <c r="I168" s="56">
        <f t="shared" si="36"/>
        <v>0</v>
      </c>
      <c r="J168" s="56">
        <f t="shared" si="37"/>
        <v>2000</v>
      </c>
      <c r="K168" s="57">
        <f t="shared" si="38"/>
        <v>1</v>
      </c>
      <c r="L168" s="57">
        <f t="shared" si="39"/>
        <v>-1</v>
      </c>
      <c r="M168" s="57">
        <f t="shared" si="40"/>
        <v>-1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160</v>
      </c>
      <c r="C169" s="51" t="s">
        <v>161</v>
      </c>
      <c r="D169" s="56">
        <v>2500</v>
      </c>
      <c r="E169" s="56">
        <v>2500</v>
      </c>
      <c r="F169" s="56">
        <v>0</v>
      </c>
      <c r="G169" s="56">
        <v>0</v>
      </c>
      <c r="H169" s="56">
        <v>0</v>
      </c>
      <c r="I169" s="56">
        <f t="shared" si="36"/>
        <v>0</v>
      </c>
      <c r="J169" s="56">
        <f t="shared" si="37"/>
        <v>2500</v>
      </c>
      <c r="K169" s="57">
        <f t="shared" si="38"/>
        <v>1</v>
      </c>
      <c r="L169" s="57">
        <f t="shared" si="39"/>
        <v>-1</v>
      </c>
      <c r="M169" s="57">
        <f t="shared" si="40"/>
        <v>-1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162</v>
      </c>
      <c r="C170" s="51" t="s">
        <v>163</v>
      </c>
      <c r="D170" s="56">
        <v>3830</v>
      </c>
      <c r="E170" s="56">
        <v>1303253</v>
      </c>
      <c r="F170" s="56">
        <v>1650</v>
      </c>
      <c r="G170" s="56">
        <v>1650</v>
      </c>
      <c r="H170" s="56">
        <v>0</v>
      </c>
      <c r="I170" s="56">
        <f t="shared" si="36"/>
        <v>1650</v>
      </c>
      <c r="J170" s="56">
        <f t="shared" si="37"/>
        <v>1301603</v>
      </c>
      <c r="K170" s="57">
        <f t="shared" si="38"/>
        <v>0.99873393730917936</v>
      </c>
      <c r="L170" s="57">
        <f t="shared" si="39"/>
        <v>-0.99873393730917936</v>
      </c>
      <c r="M170" s="57">
        <f t="shared" si="40"/>
        <v>-0.99493574923671768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166</v>
      </c>
      <c r="C171" s="51" t="s">
        <v>167</v>
      </c>
      <c r="D171" s="56">
        <v>80557.210000000006</v>
      </c>
      <c r="E171" s="56">
        <v>78570.510000000009</v>
      </c>
      <c r="F171" s="56">
        <v>0</v>
      </c>
      <c r="G171" s="56">
        <v>1469.4</v>
      </c>
      <c r="H171" s="56">
        <v>0</v>
      </c>
      <c r="I171" s="56">
        <f t="shared" si="36"/>
        <v>1469.4</v>
      </c>
      <c r="J171" s="56">
        <f t="shared" si="37"/>
        <v>77101.110000000015</v>
      </c>
      <c r="K171" s="57">
        <f t="shared" si="38"/>
        <v>0.98129832681498452</v>
      </c>
      <c r="L171" s="57">
        <f t="shared" si="39"/>
        <v>-1</v>
      </c>
      <c r="M171" s="57">
        <f t="shared" si="40"/>
        <v>-0.92519330725993754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170</v>
      </c>
      <c r="C172" s="51" t="s">
        <v>171</v>
      </c>
      <c r="D172" s="56">
        <v>26566</v>
      </c>
      <c r="E172" s="56">
        <v>33766</v>
      </c>
      <c r="F172" s="56">
        <v>0</v>
      </c>
      <c r="G172" s="56">
        <v>0</v>
      </c>
      <c r="H172" s="56">
        <v>0</v>
      </c>
      <c r="I172" s="56">
        <f t="shared" si="36"/>
        <v>0</v>
      </c>
      <c r="J172" s="56">
        <f t="shared" si="37"/>
        <v>33766</v>
      </c>
      <c r="K172" s="57">
        <f t="shared" si="38"/>
        <v>1</v>
      </c>
      <c r="L172" s="57">
        <f t="shared" si="39"/>
        <v>-1</v>
      </c>
      <c r="M172" s="57">
        <f t="shared" si="40"/>
        <v>-1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172</v>
      </c>
      <c r="C173" s="51" t="s">
        <v>173</v>
      </c>
      <c r="D173" s="56">
        <v>287024.45999999996</v>
      </c>
      <c r="E173" s="56">
        <v>467380.45999999996</v>
      </c>
      <c r="F173" s="56">
        <v>460.5</v>
      </c>
      <c r="G173" s="56">
        <v>11896.68</v>
      </c>
      <c r="H173" s="56">
        <v>15780.580000000004</v>
      </c>
      <c r="I173" s="56">
        <f t="shared" si="36"/>
        <v>27677.260000000002</v>
      </c>
      <c r="J173" s="56">
        <f t="shared" si="37"/>
        <v>439703.19999999995</v>
      </c>
      <c r="K173" s="57">
        <f t="shared" si="38"/>
        <v>0.94078216278018978</v>
      </c>
      <c r="L173" s="57">
        <f t="shared" si="39"/>
        <v>-0.9990147213257482</v>
      </c>
      <c r="M173" s="57">
        <f t="shared" si="40"/>
        <v>-0.89818419024192842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174</v>
      </c>
      <c r="C174" s="51" t="s">
        <v>175</v>
      </c>
      <c r="D174" s="56">
        <v>22570</v>
      </c>
      <c r="E174" s="56">
        <v>8669.36</v>
      </c>
      <c r="F174" s="56">
        <v>0</v>
      </c>
      <c r="G174" s="56">
        <v>0</v>
      </c>
      <c r="H174" s="56">
        <v>49.36</v>
      </c>
      <c r="I174" s="56">
        <f t="shared" si="36"/>
        <v>49.36</v>
      </c>
      <c r="J174" s="56">
        <f t="shared" si="37"/>
        <v>8620</v>
      </c>
      <c r="K174" s="57">
        <f t="shared" si="38"/>
        <v>0.99430638478503597</v>
      </c>
      <c r="L174" s="57">
        <f t="shared" si="39"/>
        <v>-1</v>
      </c>
      <c r="M174" s="57">
        <f t="shared" si="40"/>
        <v>-1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176</v>
      </c>
      <c r="C175" s="51" t="s">
        <v>177</v>
      </c>
      <c r="D175" s="56">
        <v>320231</v>
      </c>
      <c r="E175" s="56">
        <v>330594</v>
      </c>
      <c r="F175" s="56">
        <v>0</v>
      </c>
      <c r="G175" s="56">
        <v>0</v>
      </c>
      <c r="H175" s="56">
        <v>76.97</v>
      </c>
      <c r="I175" s="56">
        <f t="shared" si="36"/>
        <v>76.97</v>
      </c>
      <c r="J175" s="56">
        <f t="shared" si="37"/>
        <v>330517.03000000003</v>
      </c>
      <c r="K175" s="57">
        <f t="shared" si="38"/>
        <v>0.9997671766577737</v>
      </c>
      <c r="L175" s="57">
        <f t="shared" si="39"/>
        <v>-1</v>
      </c>
      <c r="M175" s="57">
        <f t="shared" si="40"/>
        <v>-1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178</v>
      </c>
      <c r="C176" s="51" t="s">
        <v>179</v>
      </c>
      <c r="D176" s="56">
        <v>33969</v>
      </c>
      <c r="E176" s="56">
        <v>55647.64</v>
      </c>
      <c r="F176" s="56">
        <v>9110.5</v>
      </c>
      <c r="G176" s="56">
        <v>9110.5</v>
      </c>
      <c r="H176" s="56">
        <v>12561.329999999998</v>
      </c>
      <c r="I176" s="56">
        <f t="shared" si="36"/>
        <v>21671.829999999998</v>
      </c>
      <c r="J176" s="56">
        <f t="shared" si="37"/>
        <v>33975.81</v>
      </c>
      <c r="K176" s="57">
        <f t="shared" si="38"/>
        <v>0.61055257689274867</v>
      </c>
      <c r="L176" s="57">
        <f t="shared" si="39"/>
        <v>-0.83628236525394428</v>
      </c>
      <c r="M176" s="57">
        <f t="shared" si="40"/>
        <v>-0.34512946101577713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180</v>
      </c>
      <c r="C177" s="51" t="s">
        <v>181</v>
      </c>
      <c r="D177" s="56">
        <v>27482</v>
      </c>
      <c r="E177" s="56">
        <v>31472</v>
      </c>
      <c r="F177" s="56">
        <v>28959.53</v>
      </c>
      <c r="G177" s="56">
        <v>46521.83</v>
      </c>
      <c r="H177" s="56">
        <v>193.08</v>
      </c>
      <c r="I177" s="56">
        <f t="shared" si="36"/>
        <v>46714.91</v>
      </c>
      <c r="J177" s="56">
        <f t="shared" si="37"/>
        <v>-15242.910000000003</v>
      </c>
      <c r="K177" s="57">
        <f t="shared" si="38"/>
        <v>-0.4843324224707678</v>
      </c>
      <c r="L177" s="57">
        <f t="shared" si="39"/>
        <v>-7.9831914082358957E-2</v>
      </c>
      <c r="M177" s="57">
        <f t="shared" si="40"/>
        <v>4.9127897813929842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184</v>
      </c>
      <c r="C178" s="51" t="s">
        <v>185</v>
      </c>
      <c r="D178" s="56">
        <v>0</v>
      </c>
      <c r="E178" s="56">
        <v>0</v>
      </c>
      <c r="F178" s="56">
        <v>0</v>
      </c>
      <c r="G178" s="56">
        <v>0</v>
      </c>
      <c r="H178" s="56">
        <v>0</v>
      </c>
      <c r="I178" s="56">
        <f t="shared" si="36"/>
        <v>0</v>
      </c>
      <c r="J178" s="56">
        <f t="shared" si="37"/>
        <v>0</v>
      </c>
      <c r="K178" s="57" t="str">
        <f t="shared" si="38"/>
        <v>NA</v>
      </c>
      <c r="L178" s="57" t="str">
        <f t="shared" si="39"/>
        <v>NA</v>
      </c>
      <c r="M178" s="57" t="str">
        <f t="shared" si="40"/>
        <v>NA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186</v>
      </c>
      <c r="C179" s="51" t="s">
        <v>187</v>
      </c>
      <c r="D179" s="56">
        <v>8100</v>
      </c>
      <c r="E179" s="56">
        <v>18223.53</v>
      </c>
      <c r="F179" s="56">
        <v>75.53</v>
      </c>
      <c r="G179" s="56">
        <v>1995.53</v>
      </c>
      <c r="H179" s="56">
        <v>0</v>
      </c>
      <c r="I179" s="56">
        <f t="shared" si="36"/>
        <v>1995.53</v>
      </c>
      <c r="J179" s="56">
        <f t="shared" si="37"/>
        <v>16227.999999999998</v>
      </c>
      <c r="K179" s="57">
        <f t="shared" si="38"/>
        <v>0.89049706615567892</v>
      </c>
      <c r="L179" s="57">
        <f t="shared" si="39"/>
        <v>-0.99585535842945916</v>
      </c>
      <c r="M179" s="57">
        <f t="shared" si="40"/>
        <v>-0.56198826462271578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192</v>
      </c>
      <c r="C180" s="51" t="s">
        <v>193</v>
      </c>
      <c r="D180" s="56">
        <v>1000</v>
      </c>
      <c r="E180" s="56">
        <v>1000</v>
      </c>
      <c r="F180" s="56">
        <v>0</v>
      </c>
      <c r="G180" s="56">
        <v>0</v>
      </c>
      <c r="H180" s="56">
        <v>0</v>
      </c>
      <c r="I180" s="56">
        <f t="shared" si="36"/>
        <v>0</v>
      </c>
      <c r="J180" s="56">
        <f t="shared" si="37"/>
        <v>1000</v>
      </c>
      <c r="K180" s="57">
        <f t="shared" si="38"/>
        <v>1</v>
      </c>
      <c r="L180" s="57">
        <f t="shared" si="39"/>
        <v>-1</v>
      </c>
      <c r="M180" s="57">
        <f t="shared" si="40"/>
        <v>-1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196</v>
      </c>
      <c r="C181" s="51" t="s">
        <v>197</v>
      </c>
      <c r="D181" s="56">
        <v>48335</v>
      </c>
      <c r="E181" s="56">
        <v>49235</v>
      </c>
      <c r="F181" s="56">
        <v>150</v>
      </c>
      <c r="G181" s="56">
        <v>4268</v>
      </c>
      <c r="H181" s="56">
        <v>3200</v>
      </c>
      <c r="I181" s="56">
        <f t="shared" si="36"/>
        <v>7468</v>
      </c>
      <c r="J181" s="56">
        <f t="shared" si="37"/>
        <v>41767</v>
      </c>
      <c r="K181" s="57">
        <f t="shared" si="38"/>
        <v>0.84831928506144005</v>
      </c>
      <c r="L181" s="57">
        <f t="shared" si="39"/>
        <v>-0.99695338681832035</v>
      </c>
      <c r="M181" s="57">
        <f t="shared" si="40"/>
        <v>-0.65325479841576117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410</v>
      </c>
      <c r="C182" s="51" t="s">
        <v>84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f t="shared" si="36"/>
        <v>0</v>
      </c>
      <c r="J182" s="56">
        <f t="shared" si="37"/>
        <v>0</v>
      </c>
      <c r="K182" s="57" t="str">
        <f t="shared" si="38"/>
        <v>NA</v>
      </c>
      <c r="L182" s="57" t="str">
        <f t="shared" si="39"/>
        <v>NA</v>
      </c>
      <c r="M182" s="57" t="str">
        <f t="shared" si="40"/>
        <v>NA</v>
      </c>
      <c r="R182" s="53"/>
      <c r="S182" s="53"/>
      <c r="T182" s="53"/>
      <c r="U182" s="53"/>
      <c r="V182" s="53"/>
    </row>
    <row r="183" spans="1:22" s="51" customFormat="1" x14ac:dyDescent="0.2">
      <c r="A183" s="63" t="s">
        <v>238</v>
      </c>
      <c r="B183" s="63"/>
      <c r="C183" s="63"/>
      <c r="D183" s="64">
        <v>28596810.380000003</v>
      </c>
      <c r="E183" s="64">
        <v>5260785.5599999996</v>
      </c>
      <c r="F183" s="64">
        <v>202385.90999999997</v>
      </c>
      <c r="G183" s="64">
        <v>381530.86000000004</v>
      </c>
      <c r="H183" s="64">
        <v>31861.320000000003</v>
      </c>
      <c r="I183" s="64">
        <f t="shared" si="36"/>
        <v>413392.18000000005</v>
      </c>
      <c r="J183" s="64">
        <f t="shared" si="37"/>
        <v>4847393.38</v>
      </c>
      <c r="K183" s="65">
        <f t="shared" si="38"/>
        <v>0.92142006639784046</v>
      </c>
      <c r="L183" s="65">
        <f t="shared" si="39"/>
        <v>-0.9615293366947274</v>
      </c>
      <c r="M183" s="65">
        <f t="shared" si="40"/>
        <v>-0.70990578829067486</v>
      </c>
      <c r="R183" s="53"/>
      <c r="S183" s="53"/>
      <c r="T183" s="53"/>
      <c r="U183" s="53"/>
      <c r="V183" s="53"/>
    </row>
    <row r="184" spans="1:22" s="51" customFormat="1" x14ac:dyDescent="0.2">
      <c r="A184" s="51" t="s">
        <v>239</v>
      </c>
      <c r="B184" s="51" t="s">
        <v>93</v>
      </c>
      <c r="C184" s="51" t="s">
        <v>94</v>
      </c>
      <c r="D184" s="56">
        <v>0</v>
      </c>
      <c r="E184" s="56">
        <v>28230</v>
      </c>
      <c r="F184" s="56">
        <v>1620</v>
      </c>
      <c r="G184" s="56">
        <v>1620</v>
      </c>
      <c r="H184" s="56">
        <v>0</v>
      </c>
      <c r="I184" s="56">
        <f t="shared" si="36"/>
        <v>1620</v>
      </c>
      <c r="J184" s="56">
        <f t="shared" si="37"/>
        <v>26610</v>
      </c>
      <c r="K184" s="57">
        <f t="shared" si="38"/>
        <v>0.94261424017003193</v>
      </c>
      <c r="L184" s="57">
        <f t="shared" si="39"/>
        <v>-0.94261424017003193</v>
      </c>
      <c r="M184" s="57">
        <f t="shared" si="40"/>
        <v>-0.77045696068012748</v>
      </c>
      <c r="R184" s="53"/>
      <c r="S184" s="53"/>
      <c r="T184" s="53"/>
      <c r="U184" s="53"/>
      <c r="V184" s="53"/>
    </row>
    <row r="185" spans="1:22" s="51" customFormat="1" x14ac:dyDescent="0.2">
      <c r="B185" s="51" t="s">
        <v>95</v>
      </c>
      <c r="C185" s="51" t="s">
        <v>94</v>
      </c>
      <c r="D185" s="56">
        <v>0</v>
      </c>
      <c r="E185" s="56">
        <v>0</v>
      </c>
      <c r="F185" s="56">
        <v>0</v>
      </c>
      <c r="G185" s="56">
        <v>0</v>
      </c>
      <c r="H185" s="56">
        <v>0</v>
      </c>
      <c r="I185" s="56">
        <f t="shared" si="36"/>
        <v>0</v>
      </c>
      <c r="J185" s="56">
        <f t="shared" si="37"/>
        <v>0</v>
      </c>
      <c r="K185" s="57" t="str">
        <f t="shared" si="38"/>
        <v>NA</v>
      </c>
      <c r="L185" s="57" t="str">
        <f t="shared" si="39"/>
        <v>NA</v>
      </c>
      <c r="M185" s="57" t="str">
        <f t="shared" si="40"/>
        <v>NA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98</v>
      </c>
      <c r="C186" s="51" t="s">
        <v>99</v>
      </c>
      <c r="D186" s="56">
        <v>79226</v>
      </c>
      <c r="E186" s="56">
        <v>3595067</v>
      </c>
      <c r="F186" s="56">
        <v>704594.7</v>
      </c>
      <c r="G186" s="56">
        <v>736451.7</v>
      </c>
      <c r="H186" s="56">
        <v>0</v>
      </c>
      <c r="I186" s="56">
        <f t="shared" si="36"/>
        <v>736451.7</v>
      </c>
      <c r="J186" s="56">
        <f t="shared" si="37"/>
        <v>2858615.3</v>
      </c>
      <c r="K186" s="57">
        <f t="shared" si="38"/>
        <v>0.79514938108246658</v>
      </c>
      <c r="L186" s="57">
        <f t="shared" si="39"/>
        <v>-0.80401069020410465</v>
      </c>
      <c r="M186" s="57">
        <f t="shared" si="40"/>
        <v>-0.1805975243298665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100</v>
      </c>
      <c r="C187" s="51" t="s">
        <v>101</v>
      </c>
      <c r="D187" s="56">
        <v>0</v>
      </c>
      <c r="E187" s="56">
        <v>0</v>
      </c>
      <c r="F187" s="56">
        <v>14428.460000000001</v>
      </c>
      <c r="G187" s="56">
        <v>150250.32</v>
      </c>
      <c r="H187" s="56">
        <v>0</v>
      </c>
      <c r="I187" s="56">
        <f t="shared" si="36"/>
        <v>150250.32</v>
      </c>
      <c r="J187" s="56">
        <f t="shared" si="37"/>
        <v>-150250.32</v>
      </c>
      <c r="K187" s="57" t="str">
        <f t="shared" si="38"/>
        <v>NA</v>
      </c>
      <c r="L187" s="57" t="str">
        <f t="shared" si="39"/>
        <v>NA</v>
      </c>
      <c r="M187" s="57" t="str">
        <f t="shared" si="40"/>
        <v>NA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112</v>
      </c>
      <c r="C188" s="51" t="s">
        <v>113</v>
      </c>
      <c r="D188" s="56">
        <v>10204</v>
      </c>
      <c r="E188" s="56">
        <v>10204</v>
      </c>
      <c r="F188" s="56">
        <v>0</v>
      </c>
      <c r="G188" s="56">
        <v>0</v>
      </c>
      <c r="H188" s="56">
        <v>0</v>
      </c>
      <c r="I188" s="56">
        <f t="shared" si="36"/>
        <v>0</v>
      </c>
      <c r="J188" s="56">
        <f t="shared" si="37"/>
        <v>10204</v>
      </c>
      <c r="K188" s="57">
        <f t="shared" si="38"/>
        <v>1</v>
      </c>
      <c r="L188" s="57">
        <f t="shared" si="39"/>
        <v>-1</v>
      </c>
      <c r="M188" s="57">
        <f t="shared" si="40"/>
        <v>-1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120</v>
      </c>
      <c r="C189" s="51" t="s">
        <v>121</v>
      </c>
      <c r="D189" s="56">
        <v>0</v>
      </c>
      <c r="E189" s="56">
        <v>88950</v>
      </c>
      <c r="F189" s="56">
        <v>0</v>
      </c>
      <c r="G189" s="56">
        <v>5400</v>
      </c>
      <c r="H189" s="56">
        <v>0</v>
      </c>
      <c r="I189" s="56">
        <f t="shared" si="36"/>
        <v>5400</v>
      </c>
      <c r="J189" s="56">
        <f t="shared" si="37"/>
        <v>83550</v>
      </c>
      <c r="K189" s="57">
        <f t="shared" si="38"/>
        <v>0.93929173693085999</v>
      </c>
      <c r="L189" s="57">
        <f t="shared" si="39"/>
        <v>-1</v>
      </c>
      <c r="M189" s="57">
        <f t="shared" si="40"/>
        <v>-0.75716694772344018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122</v>
      </c>
      <c r="C190" s="51" t="s">
        <v>123</v>
      </c>
      <c r="D190" s="56">
        <v>13343501.399999999</v>
      </c>
      <c r="E190" s="56">
        <v>13370575.099999998</v>
      </c>
      <c r="F190" s="56">
        <v>1131279.0000000002</v>
      </c>
      <c r="G190" s="56">
        <v>1649885.1300000001</v>
      </c>
      <c r="H190" s="56">
        <v>0</v>
      </c>
      <c r="I190" s="56">
        <f t="shared" si="36"/>
        <v>1649885.1300000001</v>
      </c>
      <c r="J190" s="56">
        <f t="shared" si="37"/>
        <v>11720689.969999997</v>
      </c>
      <c r="K190" s="57">
        <f t="shared" si="38"/>
        <v>0.87660327864281606</v>
      </c>
      <c r="L190" s="57">
        <f t="shared" si="39"/>
        <v>-0.91539040082127809</v>
      </c>
      <c r="M190" s="57">
        <f t="shared" si="40"/>
        <v>-0.5064131145712647</v>
      </c>
      <c r="R190" s="53"/>
      <c r="S190" s="53"/>
      <c r="T190" s="53"/>
      <c r="U190" s="53"/>
      <c r="V190" s="53"/>
    </row>
    <row r="191" spans="1:22" s="51" customFormat="1" x14ac:dyDescent="0.2">
      <c r="B191" s="51" t="s">
        <v>124</v>
      </c>
      <c r="C191" s="51" t="s">
        <v>125</v>
      </c>
      <c r="D191" s="56">
        <v>1890000</v>
      </c>
      <c r="E191" s="56">
        <v>2714978.82</v>
      </c>
      <c r="F191" s="56">
        <v>5639.79</v>
      </c>
      <c r="G191" s="56">
        <v>5639.79</v>
      </c>
      <c r="H191" s="56">
        <v>0</v>
      </c>
      <c r="I191" s="56">
        <f t="shared" si="36"/>
        <v>5639.79</v>
      </c>
      <c r="J191" s="56">
        <f t="shared" si="37"/>
        <v>2709339.03</v>
      </c>
      <c r="K191" s="57">
        <f t="shared" si="38"/>
        <v>0.9979227130766346</v>
      </c>
      <c r="L191" s="57">
        <f t="shared" si="39"/>
        <v>-0.9979227130766346</v>
      </c>
      <c r="M191" s="57">
        <f t="shared" si="40"/>
        <v>-0.99169085230653842</v>
      </c>
      <c r="R191" s="53"/>
      <c r="S191" s="53"/>
      <c r="T191" s="53"/>
      <c r="U191" s="53"/>
      <c r="V191" s="53"/>
    </row>
    <row r="192" spans="1:22" s="51" customFormat="1" x14ac:dyDescent="0.2">
      <c r="B192" s="51" t="s">
        <v>128</v>
      </c>
      <c r="C192" s="51" t="s">
        <v>129</v>
      </c>
      <c r="D192" s="56">
        <v>0</v>
      </c>
      <c r="E192" s="56">
        <v>0</v>
      </c>
      <c r="F192" s="56">
        <v>0</v>
      </c>
      <c r="G192" s="56">
        <v>0</v>
      </c>
      <c r="H192" s="56">
        <v>0</v>
      </c>
      <c r="I192" s="56">
        <f t="shared" si="36"/>
        <v>0</v>
      </c>
      <c r="J192" s="56">
        <f t="shared" si="37"/>
        <v>0</v>
      </c>
      <c r="K192" s="57" t="str">
        <f t="shared" si="38"/>
        <v>NA</v>
      </c>
      <c r="L192" s="57" t="str">
        <f t="shared" si="39"/>
        <v>NA</v>
      </c>
      <c r="M192" s="57" t="str">
        <f t="shared" si="40"/>
        <v>NA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130</v>
      </c>
      <c r="C193" s="51" t="s">
        <v>131</v>
      </c>
      <c r="D193" s="56">
        <v>2092500</v>
      </c>
      <c r="E193" s="56">
        <v>2211450</v>
      </c>
      <c r="F193" s="56">
        <v>228094.63999999996</v>
      </c>
      <c r="G193" s="56">
        <v>311834.64</v>
      </c>
      <c r="H193" s="56">
        <v>0</v>
      </c>
      <c r="I193" s="56">
        <f t="shared" si="36"/>
        <v>311834.64</v>
      </c>
      <c r="J193" s="56">
        <f t="shared" si="37"/>
        <v>1899615.3599999999</v>
      </c>
      <c r="K193" s="57">
        <f t="shared" si="38"/>
        <v>0.85899087024350529</v>
      </c>
      <c r="L193" s="57">
        <f t="shared" si="39"/>
        <v>-0.89685742838409188</v>
      </c>
      <c r="M193" s="57">
        <f t="shared" si="40"/>
        <v>-0.43596348097402154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563</v>
      </c>
      <c r="C194" s="51" t="s">
        <v>564</v>
      </c>
      <c r="D194" s="56">
        <v>0</v>
      </c>
      <c r="E194" s="56">
        <v>0</v>
      </c>
      <c r="F194" s="56">
        <v>0</v>
      </c>
      <c r="G194" s="56">
        <v>0</v>
      </c>
      <c r="H194" s="56">
        <v>0</v>
      </c>
      <c r="I194" s="56">
        <f t="shared" si="36"/>
        <v>0</v>
      </c>
      <c r="J194" s="56">
        <f t="shared" si="37"/>
        <v>0</v>
      </c>
      <c r="K194" s="57" t="str">
        <f t="shared" si="38"/>
        <v>NA</v>
      </c>
      <c r="L194" s="57" t="str">
        <f t="shared" si="39"/>
        <v>NA</v>
      </c>
      <c r="M194" s="57" t="str">
        <f t="shared" si="40"/>
        <v>NA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132</v>
      </c>
      <c r="C195" s="51" t="s">
        <v>133</v>
      </c>
      <c r="D195" s="56">
        <v>2661889.5700000003</v>
      </c>
      <c r="E195" s="56">
        <v>2776553.6500000004</v>
      </c>
      <c r="F195" s="56">
        <v>226486.78000000006</v>
      </c>
      <c r="G195" s="56">
        <v>343637.17000000004</v>
      </c>
      <c r="H195" s="56">
        <v>0</v>
      </c>
      <c r="I195" s="56">
        <f t="shared" si="36"/>
        <v>343637.17000000004</v>
      </c>
      <c r="J195" s="56">
        <f t="shared" si="37"/>
        <v>2432916.4800000004</v>
      </c>
      <c r="K195" s="57">
        <f t="shared" si="38"/>
        <v>0.87623607777216916</v>
      </c>
      <c r="L195" s="57">
        <f t="shared" si="39"/>
        <v>-0.91842881191940939</v>
      </c>
      <c r="M195" s="57">
        <f t="shared" si="40"/>
        <v>-0.50494431108867643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144</v>
      </c>
      <c r="C196" s="51" t="s">
        <v>145</v>
      </c>
      <c r="D196" s="56">
        <v>407820.19000000012</v>
      </c>
      <c r="E196" s="56">
        <v>540441.96000000008</v>
      </c>
      <c r="F196" s="56">
        <v>61774.14</v>
      </c>
      <c r="G196" s="56">
        <v>94450.02</v>
      </c>
      <c r="H196" s="56">
        <v>0</v>
      </c>
      <c r="I196" s="56">
        <f t="shared" si="36"/>
        <v>94450.02</v>
      </c>
      <c r="J196" s="56">
        <f t="shared" si="37"/>
        <v>445991.94000000006</v>
      </c>
      <c r="K196" s="57">
        <f t="shared" si="38"/>
        <v>0.8252355905155847</v>
      </c>
      <c r="L196" s="57">
        <f t="shared" si="39"/>
        <v>-0.88569699510378508</v>
      </c>
      <c r="M196" s="57">
        <f t="shared" si="40"/>
        <v>-0.30094236206233882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146</v>
      </c>
      <c r="C197" s="51" t="s">
        <v>147</v>
      </c>
      <c r="D197" s="56">
        <v>27381567.93</v>
      </c>
      <c r="E197" s="56">
        <v>4431164.8499999996</v>
      </c>
      <c r="F197" s="56">
        <v>98564.449999999983</v>
      </c>
      <c r="G197" s="56">
        <v>281701.24</v>
      </c>
      <c r="H197" s="56">
        <v>136397.97</v>
      </c>
      <c r="I197" s="56">
        <f t="shared" si="36"/>
        <v>418099.20999999996</v>
      </c>
      <c r="J197" s="56">
        <f t="shared" si="37"/>
        <v>4013065.6399999997</v>
      </c>
      <c r="K197" s="57">
        <f t="shared" si="38"/>
        <v>0.90564575587838936</v>
      </c>
      <c r="L197" s="57">
        <f t="shared" si="39"/>
        <v>-0.97775653731320777</v>
      </c>
      <c r="M197" s="57">
        <f t="shared" si="40"/>
        <v>-0.74570908595287311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152</v>
      </c>
      <c r="C198" s="51" t="s">
        <v>153</v>
      </c>
      <c r="D198" s="56">
        <v>0</v>
      </c>
      <c r="E198" s="56">
        <v>10183</v>
      </c>
      <c r="F198" s="56">
        <v>0</v>
      </c>
      <c r="G198" s="56">
        <v>0</v>
      </c>
      <c r="H198" s="56">
        <v>9502.5</v>
      </c>
      <c r="I198" s="56">
        <f t="shared" si="36"/>
        <v>9502.5</v>
      </c>
      <c r="J198" s="56">
        <f t="shared" si="37"/>
        <v>680.5</v>
      </c>
      <c r="K198" s="57">
        <f t="shared" si="38"/>
        <v>6.6827064715702642E-2</v>
      </c>
      <c r="L198" s="57">
        <f t="shared" si="39"/>
        <v>-1</v>
      </c>
      <c r="M198" s="57">
        <f t="shared" si="40"/>
        <v>-1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411</v>
      </c>
      <c r="C199" s="51" t="s">
        <v>412</v>
      </c>
      <c r="D199" s="56">
        <v>0</v>
      </c>
      <c r="E199" s="56">
        <v>45926</v>
      </c>
      <c r="F199" s="56">
        <v>0</v>
      </c>
      <c r="G199" s="56">
        <v>0</v>
      </c>
      <c r="H199" s="56">
        <v>0</v>
      </c>
      <c r="I199" s="56">
        <f t="shared" si="36"/>
        <v>0</v>
      </c>
      <c r="J199" s="56">
        <f t="shared" si="37"/>
        <v>45926</v>
      </c>
      <c r="K199" s="57">
        <f t="shared" si="38"/>
        <v>1</v>
      </c>
      <c r="L199" s="57">
        <f t="shared" si="39"/>
        <v>-1</v>
      </c>
      <c r="M199" s="57">
        <f t="shared" si="40"/>
        <v>-1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413</v>
      </c>
      <c r="C200" s="51" t="s">
        <v>414</v>
      </c>
      <c r="D200" s="56">
        <v>0</v>
      </c>
      <c r="E200" s="56">
        <v>0</v>
      </c>
      <c r="F200" s="56">
        <v>0</v>
      </c>
      <c r="G200" s="56">
        <v>0</v>
      </c>
      <c r="H200" s="56">
        <v>0</v>
      </c>
      <c r="I200" s="56">
        <f t="shared" si="36"/>
        <v>0</v>
      </c>
      <c r="J200" s="56">
        <f t="shared" si="37"/>
        <v>0</v>
      </c>
      <c r="K200" s="57" t="str">
        <f t="shared" si="38"/>
        <v>NA</v>
      </c>
      <c r="L200" s="57" t="str">
        <f t="shared" si="39"/>
        <v>NA</v>
      </c>
      <c r="M200" s="57" t="str">
        <f t="shared" si="40"/>
        <v>NA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162</v>
      </c>
      <c r="C201" s="51" t="s">
        <v>163</v>
      </c>
      <c r="D201" s="56">
        <v>51649</v>
      </c>
      <c r="E201" s="56">
        <v>805758</v>
      </c>
      <c r="F201" s="56">
        <v>0</v>
      </c>
      <c r="G201" s="56">
        <v>587.64</v>
      </c>
      <c r="H201" s="56">
        <v>15800</v>
      </c>
      <c r="I201" s="56">
        <f t="shared" si="36"/>
        <v>16387.64</v>
      </c>
      <c r="J201" s="56">
        <f t="shared" si="37"/>
        <v>789370.36</v>
      </c>
      <c r="K201" s="57">
        <f t="shared" si="38"/>
        <v>0.97966183395014383</v>
      </c>
      <c r="L201" s="57">
        <f t="shared" si="39"/>
        <v>-1</v>
      </c>
      <c r="M201" s="57">
        <f t="shared" si="40"/>
        <v>-0.99708279657167531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166</v>
      </c>
      <c r="C202" s="51" t="s">
        <v>167</v>
      </c>
      <c r="D202" s="56">
        <v>143007</v>
      </c>
      <c r="E202" s="56">
        <v>386120.04</v>
      </c>
      <c r="F202" s="56">
        <v>4061.45</v>
      </c>
      <c r="G202" s="56">
        <v>71395.320000000007</v>
      </c>
      <c r="H202" s="56">
        <v>8581.44</v>
      </c>
      <c r="I202" s="56">
        <f t="shared" si="36"/>
        <v>79976.760000000009</v>
      </c>
      <c r="J202" s="56">
        <f t="shared" si="37"/>
        <v>306143.27999999997</v>
      </c>
      <c r="K202" s="57">
        <f t="shared" si="38"/>
        <v>0.79287073522524232</v>
      </c>
      <c r="L202" s="57">
        <f t="shared" si="39"/>
        <v>-0.98948137993562824</v>
      </c>
      <c r="M202" s="57">
        <f t="shared" si="40"/>
        <v>-0.260382134012003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170</v>
      </c>
      <c r="C203" s="51" t="s">
        <v>171</v>
      </c>
      <c r="D203" s="56">
        <v>0</v>
      </c>
      <c r="E203" s="56">
        <v>40598</v>
      </c>
      <c r="F203" s="56">
        <v>0</v>
      </c>
      <c r="G203" s="56">
        <v>0</v>
      </c>
      <c r="H203" s="56">
        <v>0</v>
      </c>
      <c r="I203" s="56">
        <f t="shared" si="36"/>
        <v>0</v>
      </c>
      <c r="J203" s="56">
        <f t="shared" si="37"/>
        <v>40598</v>
      </c>
      <c r="K203" s="57">
        <f t="shared" si="38"/>
        <v>1</v>
      </c>
      <c r="L203" s="57">
        <f t="shared" si="39"/>
        <v>-1</v>
      </c>
      <c r="M203" s="57">
        <f t="shared" si="40"/>
        <v>-1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172</v>
      </c>
      <c r="C204" s="51" t="s">
        <v>173</v>
      </c>
      <c r="D204" s="56">
        <v>164719.66999999998</v>
      </c>
      <c r="E204" s="56">
        <v>233759.75999999998</v>
      </c>
      <c r="F204" s="56">
        <v>43488.57</v>
      </c>
      <c r="G204" s="56">
        <v>109091.22</v>
      </c>
      <c r="H204" s="56">
        <v>37922.689999999995</v>
      </c>
      <c r="I204" s="56">
        <f t="shared" si="36"/>
        <v>147013.91</v>
      </c>
      <c r="J204" s="56">
        <f t="shared" si="37"/>
        <v>86745.849999999977</v>
      </c>
      <c r="K204" s="57">
        <f t="shared" si="38"/>
        <v>0.37108974615648127</v>
      </c>
      <c r="L204" s="57">
        <f t="shared" si="39"/>
        <v>-0.81396040961027671</v>
      </c>
      <c r="M204" s="57">
        <f t="shared" si="40"/>
        <v>0.86672368246784637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174</v>
      </c>
      <c r="C205" s="51" t="s">
        <v>175</v>
      </c>
      <c r="D205" s="56">
        <v>36359</v>
      </c>
      <c r="E205" s="56">
        <v>36359</v>
      </c>
      <c r="F205" s="56">
        <v>0</v>
      </c>
      <c r="G205" s="56">
        <v>0</v>
      </c>
      <c r="H205" s="56">
        <v>0</v>
      </c>
      <c r="I205" s="56">
        <f t="shared" si="36"/>
        <v>0</v>
      </c>
      <c r="J205" s="56">
        <f t="shared" si="37"/>
        <v>36359</v>
      </c>
      <c r="K205" s="57">
        <f t="shared" si="38"/>
        <v>1</v>
      </c>
      <c r="L205" s="57">
        <f t="shared" si="39"/>
        <v>-1</v>
      </c>
      <c r="M205" s="57">
        <f t="shared" si="40"/>
        <v>-1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176</v>
      </c>
      <c r="C206" s="51" t="s">
        <v>177</v>
      </c>
      <c r="D206" s="56">
        <v>0</v>
      </c>
      <c r="E206" s="56">
        <v>0</v>
      </c>
      <c r="F206" s="56">
        <v>0</v>
      </c>
      <c r="G206" s="56">
        <v>0</v>
      </c>
      <c r="H206" s="56">
        <v>0</v>
      </c>
      <c r="I206" s="56">
        <f t="shared" si="36"/>
        <v>0</v>
      </c>
      <c r="J206" s="56">
        <f t="shared" si="37"/>
        <v>0</v>
      </c>
      <c r="K206" s="57" t="str">
        <f t="shared" si="38"/>
        <v>NA</v>
      </c>
      <c r="L206" s="57" t="str">
        <f t="shared" si="39"/>
        <v>NA</v>
      </c>
      <c r="M206" s="57" t="str">
        <f t="shared" si="40"/>
        <v>NA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178</v>
      </c>
      <c r="C207" s="51" t="s">
        <v>179</v>
      </c>
      <c r="D207" s="56">
        <v>2400</v>
      </c>
      <c r="E207" s="56">
        <v>8650</v>
      </c>
      <c r="F207" s="56">
        <v>0</v>
      </c>
      <c r="G207" s="56">
        <v>0</v>
      </c>
      <c r="H207" s="56">
        <v>149</v>
      </c>
      <c r="I207" s="56">
        <f t="shared" si="36"/>
        <v>149</v>
      </c>
      <c r="J207" s="56">
        <f t="shared" si="37"/>
        <v>8501</v>
      </c>
      <c r="K207" s="57">
        <f t="shared" si="38"/>
        <v>0.98277456647398842</v>
      </c>
      <c r="L207" s="57">
        <f t="shared" si="39"/>
        <v>-1</v>
      </c>
      <c r="M207" s="57">
        <f t="shared" si="40"/>
        <v>-1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180</v>
      </c>
      <c r="C208" s="51" t="s">
        <v>181</v>
      </c>
      <c r="D208" s="56">
        <v>96840</v>
      </c>
      <c r="E208" s="56">
        <v>99968.74</v>
      </c>
      <c r="F208" s="56">
        <v>0</v>
      </c>
      <c r="G208" s="56">
        <v>0</v>
      </c>
      <c r="H208" s="56">
        <v>0</v>
      </c>
      <c r="I208" s="56">
        <f t="shared" si="36"/>
        <v>0</v>
      </c>
      <c r="J208" s="56">
        <f t="shared" si="37"/>
        <v>99968.74</v>
      </c>
      <c r="K208" s="57">
        <f t="shared" si="38"/>
        <v>1</v>
      </c>
      <c r="L208" s="57">
        <f t="shared" si="39"/>
        <v>-1</v>
      </c>
      <c r="M208" s="57">
        <f t="shared" si="40"/>
        <v>-1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182</v>
      </c>
      <c r="C209" s="51" t="s">
        <v>183</v>
      </c>
      <c r="D209" s="56">
        <v>0</v>
      </c>
      <c r="E209" s="56">
        <v>0</v>
      </c>
      <c r="F209" s="56">
        <v>0</v>
      </c>
      <c r="G209" s="56">
        <v>0</v>
      </c>
      <c r="H209" s="56">
        <v>0</v>
      </c>
      <c r="I209" s="56">
        <f t="shared" si="36"/>
        <v>0</v>
      </c>
      <c r="J209" s="56">
        <f t="shared" si="37"/>
        <v>0</v>
      </c>
      <c r="K209" s="57" t="str">
        <f t="shared" si="38"/>
        <v>NA</v>
      </c>
      <c r="L209" s="57" t="str">
        <f t="shared" si="39"/>
        <v>NA</v>
      </c>
      <c r="M209" s="57" t="str">
        <f t="shared" si="40"/>
        <v>NA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186</v>
      </c>
      <c r="C210" s="51" t="s">
        <v>187</v>
      </c>
      <c r="D210" s="56">
        <v>389390.71</v>
      </c>
      <c r="E210" s="56">
        <v>781007.3</v>
      </c>
      <c r="F210" s="56">
        <v>14849.400000000001</v>
      </c>
      <c r="G210" s="56">
        <v>36873.899999999994</v>
      </c>
      <c r="H210" s="56">
        <v>32567.39</v>
      </c>
      <c r="I210" s="56">
        <f t="shared" si="36"/>
        <v>69441.289999999994</v>
      </c>
      <c r="J210" s="56">
        <f t="shared" si="37"/>
        <v>711566.01</v>
      </c>
      <c r="K210" s="57">
        <f t="shared" si="38"/>
        <v>0.9110875276069762</v>
      </c>
      <c r="L210" s="57">
        <f t="shared" si="39"/>
        <v>-0.98098686145443192</v>
      </c>
      <c r="M210" s="57">
        <f t="shared" si="40"/>
        <v>-0.81114696367114625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196</v>
      </c>
      <c r="C211" s="51" t="s">
        <v>197</v>
      </c>
      <c r="D211" s="56">
        <v>2296095.7000000002</v>
      </c>
      <c r="E211" s="56">
        <v>2470648.33</v>
      </c>
      <c r="F211" s="56">
        <v>8664</v>
      </c>
      <c r="G211" s="56">
        <v>27315</v>
      </c>
      <c r="H211" s="56">
        <v>17695</v>
      </c>
      <c r="I211" s="56">
        <f t="shared" si="36"/>
        <v>45010</v>
      </c>
      <c r="J211" s="56">
        <f t="shared" si="37"/>
        <v>2425638.33</v>
      </c>
      <c r="K211" s="57">
        <f t="shared" si="38"/>
        <v>0.98178210979949543</v>
      </c>
      <c r="L211" s="57">
        <f t="shared" si="39"/>
        <v>-0.99649322815602814</v>
      </c>
      <c r="M211" s="57">
        <f t="shared" si="40"/>
        <v>-0.95577678997318083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198</v>
      </c>
      <c r="C212" s="51" t="s">
        <v>199</v>
      </c>
      <c r="D212" s="56">
        <v>0</v>
      </c>
      <c r="E212" s="56">
        <v>0</v>
      </c>
      <c r="F212" s="56">
        <v>0</v>
      </c>
      <c r="G212" s="56">
        <v>0</v>
      </c>
      <c r="H212" s="56">
        <v>0</v>
      </c>
      <c r="I212" s="56">
        <f t="shared" si="36"/>
        <v>0</v>
      </c>
      <c r="J212" s="56">
        <f t="shared" si="37"/>
        <v>0</v>
      </c>
      <c r="K212" s="57" t="str">
        <f t="shared" si="38"/>
        <v>NA</v>
      </c>
      <c r="L212" s="57" t="str">
        <f t="shared" si="39"/>
        <v>NA</v>
      </c>
      <c r="M212" s="57" t="str">
        <f t="shared" si="40"/>
        <v>NA</v>
      </c>
      <c r="R212" s="53"/>
      <c r="S212" s="53"/>
      <c r="T212" s="53"/>
      <c r="U212" s="53"/>
      <c r="V212" s="53"/>
    </row>
    <row r="213" spans="1:22" s="51" customFormat="1" x14ac:dyDescent="0.2">
      <c r="A213" s="63" t="s">
        <v>240</v>
      </c>
      <c r="B213" s="63"/>
      <c r="C213" s="63"/>
      <c r="D213" s="64">
        <v>51047170.170000009</v>
      </c>
      <c r="E213" s="64">
        <v>34686593.550000004</v>
      </c>
      <c r="F213" s="64">
        <v>2543545.3800000004</v>
      </c>
      <c r="G213" s="64">
        <v>3826133.0900000008</v>
      </c>
      <c r="H213" s="64">
        <v>258615.99</v>
      </c>
      <c r="I213" s="64">
        <f t="shared" si="36"/>
        <v>4084749.080000001</v>
      </c>
      <c r="J213" s="64">
        <f t="shared" si="37"/>
        <v>30601844.470000003</v>
      </c>
      <c r="K213" s="65">
        <f t="shared" si="38"/>
        <v>0.88223839063031884</v>
      </c>
      <c r="L213" s="65">
        <f t="shared" si="39"/>
        <v>-0.92667064938695898</v>
      </c>
      <c r="M213" s="65">
        <f t="shared" si="40"/>
        <v>-0.55877672628939945</v>
      </c>
      <c r="R213" s="53"/>
      <c r="S213" s="53"/>
      <c r="T213" s="53"/>
      <c r="U213" s="53"/>
      <c r="V213" s="53"/>
    </row>
    <row r="214" spans="1:22" s="51" customFormat="1" x14ac:dyDescent="0.2">
      <c r="A214" s="51" t="s">
        <v>241</v>
      </c>
      <c r="B214" s="51" t="s">
        <v>108</v>
      </c>
      <c r="C214" s="51" t="s">
        <v>109</v>
      </c>
      <c r="D214" s="56">
        <v>0</v>
      </c>
      <c r="E214" s="56">
        <v>0</v>
      </c>
      <c r="F214" s="56">
        <v>0</v>
      </c>
      <c r="G214" s="56">
        <v>0</v>
      </c>
      <c r="H214" s="56">
        <v>0</v>
      </c>
      <c r="I214" s="56">
        <f t="shared" si="36"/>
        <v>0</v>
      </c>
      <c r="J214" s="56">
        <f t="shared" si="37"/>
        <v>0</v>
      </c>
      <c r="K214" s="57" t="str">
        <f t="shared" si="38"/>
        <v>NA</v>
      </c>
      <c r="L214" s="57" t="str">
        <f t="shared" si="39"/>
        <v>NA</v>
      </c>
      <c r="M214" s="57" t="str">
        <f t="shared" si="40"/>
        <v>NA</v>
      </c>
      <c r="R214" s="53"/>
      <c r="S214" s="53"/>
      <c r="T214" s="53"/>
      <c r="U214" s="53"/>
      <c r="V214" s="53"/>
    </row>
    <row r="215" spans="1:22" s="51" customFormat="1" x14ac:dyDescent="0.2">
      <c r="B215" s="51" t="s">
        <v>242</v>
      </c>
      <c r="C215" s="51" t="s">
        <v>243</v>
      </c>
      <c r="D215" s="56">
        <v>0</v>
      </c>
      <c r="E215" s="56">
        <v>0</v>
      </c>
      <c r="F215" s="56">
        <v>0</v>
      </c>
      <c r="G215" s="56">
        <v>0</v>
      </c>
      <c r="H215" s="56">
        <v>0</v>
      </c>
      <c r="I215" s="56">
        <f t="shared" si="36"/>
        <v>0</v>
      </c>
      <c r="J215" s="56">
        <f t="shared" si="37"/>
        <v>0</v>
      </c>
      <c r="K215" s="57" t="str">
        <f t="shared" si="38"/>
        <v>NA</v>
      </c>
      <c r="L215" s="57" t="str">
        <f t="shared" si="39"/>
        <v>NA</v>
      </c>
      <c r="M215" s="57" t="str">
        <f t="shared" si="40"/>
        <v>NA</v>
      </c>
      <c r="R215" s="53"/>
      <c r="S215" s="53"/>
      <c r="T215" s="53"/>
      <c r="U215" s="53"/>
      <c r="V215" s="53"/>
    </row>
    <row r="216" spans="1:22" s="51" customFormat="1" x14ac:dyDescent="0.2">
      <c r="B216" s="51" t="s">
        <v>124</v>
      </c>
      <c r="C216" s="51" t="s">
        <v>125</v>
      </c>
      <c r="D216" s="56">
        <v>2800000</v>
      </c>
      <c r="E216" s="56">
        <v>2800500</v>
      </c>
      <c r="F216" s="56">
        <v>0</v>
      </c>
      <c r="G216" s="56">
        <v>0</v>
      </c>
      <c r="H216" s="56">
        <v>0</v>
      </c>
      <c r="I216" s="56">
        <f t="shared" si="36"/>
        <v>0</v>
      </c>
      <c r="J216" s="56">
        <f t="shared" si="37"/>
        <v>2800500</v>
      </c>
      <c r="K216" s="57">
        <f t="shared" si="38"/>
        <v>1</v>
      </c>
      <c r="L216" s="57">
        <f t="shared" si="39"/>
        <v>-1</v>
      </c>
      <c r="M216" s="57">
        <f t="shared" si="40"/>
        <v>-1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130</v>
      </c>
      <c r="C217" s="51" t="s">
        <v>131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si="36"/>
        <v>0</v>
      </c>
      <c r="J217" s="56">
        <f t="shared" si="37"/>
        <v>0</v>
      </c>
      <c r="K217" s="57" t="str">
        <f t="shared" si="38"/>
        <v>NA</v>
      </c>
      <c r="L217" s="57" t="str">
        <f t="shared" si="39"/>
        <v>NA</v>
      </c>
      <c r="M217" s="57" t="str">
        <f t="shared" si="40"/>
        <v>NA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132</v>
      </c>
      <c r="C218" s="51" t="s">
        <v>133</v>
      </c>
      <c r="D218" s="56">
        <v>0</v>
      </c>
      <c r="E218" s="56">
        <v>0</v>
      </c>
      <c r="F218" s="56">
        <v>0</v>
      </c>
      <c r="G218" s="56">
        <v>0</v>
      </c>
      <c r="H218" s="56">
        <v>0</v>
      </c>
      <c r="I218" s="56">
        <f t="shared" si="36"/>
        <v>0</v>
      </c>
      <c r="J218" s="56">
        <f t="shared" si="37"/>
        <v>0</v>
      </c>
      <c r="K218" s="57" t="str">
        <f t="shared" si="38"/>
        <v>NA</v>
      </c>
      <c r="L218" s="57" t="str">
        <f t="shared" si="39"/>
        <v>NA</v>
      </c>
      <c r="M218" s="57" t="str">
        <f t="shared" si="40"/>
        <v>NA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144</v>
      </c>
      <c r="C219" s="51" t="s">
        <v>145</v>
      </c>
      <c r="D219" s="56">
        <v>74200</v>
      </c>
      <c r="E219" s="56">
        <v>74200</v>
      </c>
      <c r="F219" s="56">
        <v>0</v>
      </c>
      <c r="G219" s="56">
        <v>0</v>
      </c>
      <c r="H219" s="56">
        <v>0</v>
      </c>
      <c r="I219" s="56">
        <f t="shared" si="36"/>
        <v>0</v>
      </c>
      <c r="J219" s="56">
        <f t="shared" si="37"/>
        <v>74200</v>
      </c>
      <c r="K219" s="57">
        <f t="shared" si="38"/>
        <v>1</v>
      </c>
      <c r="L219" s="57">
        <f t="shared" si="39"/>
        <v>-1</v>
      </c>
      <c r="M219" s="57">
        <f t="shared" si="40"/>
        <v>-1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146</v>
      </c>
      <c r="C220" s="51" t="s">
        <v>147</v>
      </c>
      <c r="D220" s="56">
        <v>0</v>
      </c>
      <c r="E220" s="56">
        <v>215882</v>
      </c>
      <c r="F220" s="56">
        <v>0</v>
      </c>
      <c r="G220" s="56">
        <v>0</v>
      </c>
      <c r="H220" s="56">
        <v>0</v>
      </c>
      <c r="I220" s="56">
        <f t="shared" si="36"/>
        <v>0</v>
      </c>
      <c r="J220" s="56">
        <f t="shared" si="37"/>
        <v>215882</v>
      </c>
      <c r="K220" s="57">
        <f t="shared" si="38"/>
        <v>1</v>
      </c>
      <c r="L220" s="57">
        <f t="shared" si="39"/>
        <v>-1</v>
      </c>
      <c r="M220" s="57">
        <f t="shared" si="40"/>
        <v>-1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178</v>
      </c>
      <c r="C221" s="51" t="s">
        <v>179</v>
      </c>
      <c r="D221" s="56">
        <v>5000</v>
      </c>
      <c r="E221" s="56">
        <v>5000</v>
      </c>
      <c r="F221" s="56">
        <v>0</v>
      </c>
      <c r="G221" s="56">
        <v>0</v>
      </c>
      <c r="H221" s="56">
        <v>0</v>
      </c>
      <c r="I221" s="56">
        <f t="shared" si="36"/>
        <v>0</v>
      </c>
      <c r="J221" s="56">
        <f t="shared" si="37"/>
        <v>5000</v>
      </c>
      <c r="K221" s="57">
        <f t="shared" si="38"/>
        <v>1</v>
      </c>
      <c r="L221" s="57">
        <f t="shared" si="39"/>
        <v>-1</v>
      </c>
      <c r="M221" s="57">
        <f t="shared" si="40"/>
        <v>-1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186</v>
      </c>
      <c r="C222" s="51" t="s">
        <v>187</v>
      </c>
      <c r="D222" s="56">
        <v>14375</v>
      </c>
      <c r="E222" s="56">
        <v>14375</v>
      </c>
      <c r="F222" s="56">
        <v>4686.3100000000004</v>
      </c>
      <c r="G222" s="56">
        <v>9697.64</v>
      </c>
      <c r="H222" s="56">
        <v>24379.279999999999</v>
      </c>
      <c r="I222" s="56">
        <f t="shared" si="36"/>
        <v>34076.92</v>
      </c>
      <c r="J222" s="56">
        <f t="shared" si="37"/>
        <v>-19701.919999999998</v>
      </c>
      <c r="K222" s="57">
        <f t="shared" si="38"/>
        <v>-1.3705683478260868</v>
      </c>
      <c r="L222" s="57">
        <f t="shared" si="39"/>
        <v>-0.67399582608695641</v>
      </c>
      <c r="M222" s="57">
        <f t="shared" si="40"/>
        <v>1.6984737391304345</v>
      </c>
      <c r="R222" s="53"/>
      <c r="S222" s="53"/>
      <c r="T222" s="53"/>
      <c r="U222" s="53"/>
      <c r="V222" s="53"/>
    </row>
    <row r="223" spans="1:22" s="51" customFormat="1" x14ac:dyDescent="0.2">
      <c r="A223" s="63" t="s">
        <v>244</v>
      </c>
      <c r="B223" s="63"/>
      <c r="C223" s="63"/>
      <c r="D223" s="64">
        <v>2893575</v>
      </c>
      <c r="E223" s="64">
        <v>3109957</v>
      </c>
      <c r="F223" s="64">
        <v>4686.3100000000004</v>
      </c>
      <c r="G223" s="64">
        <v>9697.64</v>
      </c>
      <c r="H223" s="64">
        <v>24379.279999999999</v>
      </c>
      <c r="I223" s="64">
        <f t="shared" si="36"/>
        <v>34076.92</v>
      </c>
      <c r="J223" s="64">
        <f t="shared" si="37"/>
        <v>3075880.08</v>
      </c>
      <c r="K223" s="65">
        <f t="shared" si="38"/>
        <v>0.98904263949630178</v>
      </c>
      <c r="L223" s="65">
        <f t="shared" si="39"/>
        <v>-0.9984931270753904</v>
      </c>
      <c r="M223" s="65">
        <f t="shared" si="40"/>
        <v>-0.98752697866883687</v>
      </c>
      <c r="R223" s="53"/>
      <c r="S223" s="53"/>
      <c r="T223" s="53"/>
      <c r="U223" s="53"/>
      <c r="V223" s="53"/>
    </row>
    <row r="224" spans="1:22" s="51" customFormat="1" x14ac:dyDescent="0.2">
      <c r="A224" s="51" t="s">
        <v>415</v>
      </c>
      <c r="B224" s="51" t="s">
        <v>95</v>
      </c>
      <c r="C224" s="51" t="s">
        <v>94</v>
      </c>
      <c r="D224" s="56">
        <v>0</v>
      </c>
      <c r="E224" s="56">
        <v>0</v>
      </c>
      <c r="F224" s="56">
        <v>0</v>
      </c>
      <c r="G224" s="56">
        <v>0</v>
      </c>
      <c r="H224" s="56">
        <v>0</v>
      </c>
      <c r="I224" s="56">
        <f t="shared" si="36"/>
        <v>0</v>
      </c>
      <c r="J224" s="56">
        <f t="shared" si="37"/>
        <v>0</v>
      </c>
      <c r="K224" s="57" t="str">
        <f t="shared" si="38"/>
        <v>NA</v>
      </c>
      <c r="L224" s="57" t="str">
        <f t="shared" si="39"/>
        <v>NA</v>
      </c>
      <c r="M224" s="57" t="str">
        <f t="shared" si="40"/>
        <v>NA</v>
      </c>
      <c r="R224" s="53"/>
      <c r="S224" s="53"/>
      <c r="T224" s="53"/>
      <c r="U224" s="53"/>
      <c r="V224" s="53"/>
    </row>
    <row r="225" spans="2:22" s="51" customFormat="1" x14ac:dyDescent="0.2">
      <c r="B225" s="51" t="s">
        <v>98</v>
      </c>
      <c r="C225" s="51" t="s">
        <v>99</v>
      </c>
      <c r="D225" s="56">
        <v>0</v>
      </c>
      <c r="E225" s="56">
        <v>5000</v>
      </c>
      <c r="F225" s="56">
        <v>0</v>
      </c>
      <c r="G225" s="56">
        <v>0</v>
      </c>
      <c r="H225" s="56">
        <v>0</v>
      </c>
      <c r="I225" s="56">
        <f t="shared" si="36"/>
        <v>0</v>
      </c>
      <c r="J225" s="56">
        <f t="shared" si="37"/>
        <v>5000</v>
      </c>
      <c r="K225" s="57">
        <f t="shared" si="38"/>
        <v>1</v>
      </c>
      <c r="L225" s="57">
        <f t="shared" si="39"/>
        <v>-1</v>
      </c>
      <c r="M225" s="57">
        <f t="shared" si="40"/>
        <v>-1</v>
      </c>
      <c r="R225" s="53"/>
      <c r="S225" s="53"/>
      <c r="T225" s="53"/>
      <c r="U225" s="53"/>
      <c r="V225" s="53"/>
    </row>
    <row r="226" spans="2:22" s="51" customFormat="1" x14ac:dyDescent="0.2">
      <c r="B226" s="51" t="s">
        <v>416</v>
      </c>
      <c r="C226" s="51" t="s">
        <v>417</v>
      </c>
      <c r="D226" s="56">
        <v>0</v>
      </c>
      <c r="E226" s="56">
        <v>0</v>
      </c>
      <c r="F226" s="56">
        <v>0</v>
      </c>
      <c r="G226" s="56">
        <v>0</v>
      </c>
      <c r="H226" s="56">
        <v>0</v>
      </c>
      <c r="I226" s="56">
        <f t="shared" si="36"/>
        <v>0</v>
      </c>
      <c r="J226" s="56">
        <f t="shared" si="37"/>
        <v>0</v>
      </c>
      <c r="K226" s="57" t="str">
        <f t="shared" si="38"/>
        <v>NA</v>
      </c>
      <c r="L226" s="57" t="str">
        <f t="shared" si="39"/>
        <v>NA</v>
      </c>
      <c r="M226" s="57" t="str">
        <f t="shared" si="40"/>
        <v>NA</v>
      </c>
      <c r="R226" s="53"/>
      <c r="S226" s="53"/>
      <c r="T226" s="53"/>
      <c r="U226" s="53"/>
      <c r="V226" s="53"/>
    </row>
    <row r="227" spans="2:22" s="51" customFormat="1" x14ac:dyDescent="0.2">
      <c r="B227" s="51" t="s">
        <v>108</v>
      </c>
      <c r="C227" s="51" t="s">
        <v>109</v>
      </c>
      <c r="D227" s="56">
        <v>55936.34</v>
      </c>
      <c r="E227" s="56">
        <v>55936.34</v>
      </c>
      <c r="F227" s="56">
        <v>16440.400000000001</v>
      </c>
      <c r="G227" s="56">
        <v>48877.97</v>
      </c>
      <c r="H227" s="56">
        <v>0</v>
      </c>
      <c r="I227" s="56">
        <f t="shared" si="36"/>
        <v>48877.97</v>
      </c>
      <c r="J227" s="56">
        <f t="shared" si="37"/>
        <v>7058.3699999999953</v>
      </c>
      <c r="K227" s="57">
        <f t="shared" si="38"/>
        <v>0.12618576760653263</v>
      </c>
      <c r="L227" s="57">
        <f t="shared" si="39"/>
        <v>-0.70608731282740345</v>
      </c>
      <c r="M227" s="57">
        <f t="shared" si="40"/>
        <v>2.4952569295738694</v>
      </c>
      <c r="R227" s="53"/>
      <c r="S227" s="53"/>
      <c r="T227" s="53"/>
      <c r="U227" s="53"/>
      <c r="V227" s="53"/>
    </row>
    <row r="228" spans="2:22" s="51" customFormat="1" x14ac:dyDescent="0.2">
      <c r="B228" s="51" t="s">
        <v>291</v>
      </c>
      <c r="C228" s="51" t="s">
        <v>292</v>
      </c>
      <c r="D228" s="56">
        <v>0</v>
      </c>
      <c r="E228" s="56">
        <v>0</v>
      </c>
      <c r="F228" s="56">
        <v>0</v>
      </c>
      <c r="G228" s="56">
        <v>0</v>
      </c>
      <c r="H228" s="56">
        <v>0</v>
      </c>
      <c r="I228" s="56">
        <f t="shared" si="36"/>
        <v>0</v>
      </c>
      <c r="J228" s="56">
        <f t="shared" si="37"/>
        <v>0</v>
      </c>
      <c r="K228" s="57" t="str">
        <f t="shared" si="38"/>
        <v>NA</v>
      </c>
      <c r="L228" s="57" t="str">
        <f t="shared" si="39"/>
        <v>NA</v>
      </c>
      <c r="M228" s="57" t="str">
        <f t="shared" si="40"/>
        <v>NA</v>
      </c>
      <c r="R228" s="53"/>
      <c r="S228" s="53"/>
      <c r="T228" s="53"/>
      <c r="U228" s="53"/>
      <c r="V228" s="53"/>
    </row>
    <row r="229" spans="2:22" s="51" customFormat="1" x14ac:dyDescent="0.2">
      <c r="B229" s="51" t="s">
        <v>210</v>
      </c>
      <c r="C229" s="51" t="s">
        <v>211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f t="shared" si="36"/>
        <v>0</v>
      </c>
      <c r="J229" s="56">
        <f t="shared" si="37"/>
        <v>0</v>
      </c>
      <c r="K229" s="57" t="str">
        <f t="shared" si="38"/>
        <v>NA</v>
      </c>
      <c r="L229" s="57" t="str">
        <f t="shared" si="39"/>
        <v>NA</v>
      </c>
      <c r="M229" s="57" t="str">
        <f t="shared" si="40"/>
        <v>NA</v>
      </c>
      <c r="R229" s="53"/>
      <c r="S229" s="53"/>
      <c r="T229" s="53"/>
      <c r="U229" s="53"/>
      <c r="V229" s="53"/>
    </row>
    <row r="230" spans="2:22" s="51" customFormat="1" x14ac:dyDescent="0.2">
      <c r="B230" s="51" t="s">
        <v>212</v>
      </c>
      <c r="C230" s="51" t="s">
        <v>213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36"/>
        <v>0</v>
      </c>
      <c r="J230" s="56">
        <f t="shared" si="37"/>
        <v>0</v>
      </c>
      <c r="K230" s="57" t="str">
        <f t="shared" si="38"/>
        <v>NA</v>
      </c>
      <c r="L230" s="57" t="str">
        <f t="shared" si="39"/>
        <v>NA</v>
      </c>
      <c r="M230" s="57" t="str">
        <f t="shared" si="40"/>
        <v>NA</v>
      </c>
      <c r="R230" s="53"/>
      <c r="S230" s="53"/>
      <c r="T230" s="53"/>
      <c r="U230" s="53"/>
      <c r="V230" s="53"/>
    </row>
    <row r="231" spans="2:22" s="51" customFormat="1" x14ac:dyDescent="0.2">
      <c r="B231" s="51" t="s">
        <v>120</v>
      </c>
      <c r="C231" s="51" t="s">
        <v>121</v>
      </c>
      <c r="D231" s="56">
        <v>256510.99</v>
      </c>
      <c r="E231" s="56">
        <v>256510.99</v>
      </c>
      <c r="F231" s="56">
        <v>10845.18</v>
      </c>
      <c r="G231" s="56">
        <v>32442.41</v>
      </c>
      <c r="H231" s="56">
        <v>0</v>
      </c>
      <c r="I231" s="56">
        <f t="shared" si="36"/>
        <v>32442.41</v>
      </c>
      <c r="J231" s="56">
        <f t="shared" si="37"/>
        <v>224068.58</v>
      </c>
      <c r="K231" s="57">
        <f t="shared" si="38"/>
        <v>0.87352428837454488</v>
      </c>
      <c r="L231" s="57">
        <f t="shared" si="39"/>
        <v>-0.95772040800279168</v>
      </c>
      <c r="M231" s="57">
        <f t="shared" si="40"/>
        <v>-0.49409715349817951</v>
      </c>
      <c r="R231" s="53"/>
      <c r="S231" s="53"/>
      <c r="T231" s="53"/>
      <c r="U231" s="53"/>
      <c r="V231" s="53"/>
    </row>
    <row r="232" spans="2:22" s="51" customFormat="1" x14ac:dyDescent="0.2">
      <c r="B232" s="51" t="s">
        <v>122</v>
      </c>
      <c r="C232" s="51" t="s">
        <v>123</v>
      </c>
      <c r="D232" s="56">
        <v>2410599.91</v>
      </c>
      <c r="E232" s="56">
        <v>3037994.7199999997</v>
      </c>
      <c r="F232" s="56">
        <v>223701.48</v>
      </c>
      <c r="G232" s="56">
        <v>660572.08999999985</v>
      </c>
      <c r="H232" s="56">
        <v>0</v>
      </c>
      <c r="I232" s="56">
        <f t="shared" si="36"/>
        <v>660572.08999999985</v>
      </c>
      <c r="J232" s="56">
        <f t="shared" si="37"/>
        <v>2377422.63</v>
      </c>
      <c r="K232" s="57">
        <f t="shared" si="38"/>
        <v>0.78256312111036197</v>
      </c>
      <c r="L232" s="57">
        <f t="shared" si="39"/>
        <v>-0.926365415144632</v>
      </c>
      <c r="M232" s="57">
        <f t="shared" si="40"/>
        <v>-0.13025248444144774</v>
      </c>
      <c r="R232" s="53"/>
      <c r="S232" s="53"/>
      <c r="T232" s="53"/>
      <c r="U232" s="53"/>
      <c r="V232" s="53"/>
    </row>
    <row r="233" spans="2:22" s="51" customFormat="1" x14ac:dyDescent="0.2">
      <c r="B233" s="51" t="s">
        <v>124</v>
      </c>
      <c r="C233" s="51" t="s">
        <v>125</v>
      </c>
      <c r="D233" s="56">
        <v>1200000</v>
      </c>
      <c r="E233" s="56">
        <v>1602885.69</v>
      </c>
      <c r="F233" s="56">
        <v>0</v>
      </c>
      <c r="G233" s="56">
        <v>0</v>
      </c>
      <c r="H233" s="56">
        <v>0</v>
      </c>
      <c r="I233" s="56">
        <f t="shared" si="36"/>
        <v>0</v>
      </c>
      <c r="J233" s="56">
        <f t="shared" si="37"/>
        <v>1602885.69</v>
      </c>
      <c r="K233" s="57">
        <f t="shared" si="38"/>
        <v>1</v>
      </c>
      <c r="L233" s="57">
        <f t="shared" si="39"/>
        <v>-1</v>
      </c>
      <c r="M233" s="57">
        <f t="shared" si="40"/>
        <v>-1</v>
      </c>
      <c r="R233" s="53"/>
      <c r="S233" s="53"/>
      <c r="T233" s="53"/>
      <c r="U233" s="53"/>
      <c r="V233" s="53"/>
    </row>
    <row r="234" spans="2:22" s="51" customFormat="1" x14ac:dyDescent="0.2">
      <c r="B234" s="51" t="s">
        <v>126</v>
      </c>
      <c r="C234" s="51" t="s">
        <v>127</v>
      </c>
      <c r="D234" s="56">
        <v>0</v>
      </c>
      <c r="E234" s="56">
        <v>0</v>
      </c>
      <c r="F234" s="56">
        <v>0</v>
      </c>
      <c r="G234" s="56">
        <v>0</v>
      </c>
      <c r="H234" s="56">
        <v>0</v>
      </c>
      <c r="I234" s="56">
        <f t="shared" si="36"/>
        <v>0</v>
      </c>
      <c r="J234" s="56">
        <f t="shared" si="37"/>
        <v>0</v>
      </c>
      <c r="K234" s="57" t="str">
        <f t="shared" si="38"/>
        <v>NA</v>
      </c>
      <c r="L234" s="57" t="str">
        <f t="shared" si="39"/>
        <v>NA</v>
      </c>
      <c r="M234" s="57" t="str">
        <f t="shared" si="40"/>
        <v>NA</v>
      </c>
      <c r="R234" s="53"/>
      <c r="S234" s="53"/>
      <c r="T234" s="53"/>
      <c r="U234" s="53"/>
      <c r="V234" s="53"/>
    </row>
    <row r="235" spans="2:22" s="51" customFormat="1" x14ac:dyDescent="0.2">
      <c r="B235" s="51" t="s">
        <v>130</v>
      </c>
      <c r="C235" s="51" t="s">
        <v>131</v>
      </c>
      <c r="D235" s="56">
        <v>354375</v>
      </c>
      <c r="E235" s="56">
        <v>484681.45</v>
      </c>
      <c r="F235" s="56">
        <v>33165</v>
      </c>
      <c r="G235" s="56">
        <v>99495</v>
      </c>
      <c r="H235" s="56">
        <v>0</v>
      </c>
      <c r="I235" s="56">
        <f t="shared" si="36"/>
        <v>99495</v>
      </c>
      <c r="J235" s="56">
        <f t="shared" si="37"/>
        <v>385186.45</v>
      </c>
      <c r="K235" s="57">
        <f t="shared" si="38"/>
        <v>0.79472084190554437</v>
      </c>
      <c r="L235" s="57">
        <f t="shared" si="39"/>
        <v>-0.93157361396851479</v>
      </c>
      <c r="M235" s="57">
        <f t="shared" si="40"/>
        <v>-0.17888336762217744</v>
      </c>
      <c r="R235" s="53"/>
      <c r="S235" s="53"/>
      <c r="T235" s="53"/>
      <c r="U235" s="53"/>
      <c r="V235" s="53"/>
    </row>
    <row r="236" spans="2:22" s="51" customFormat="1" x14ac:dyDescent="0.2">
      <c r="B236" s="51" t="s">
        <v>563</v>
      </c>
      <c r="C236" s="51" t="s">
        <v>564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f t="shared" si="36"/>
        <v>0</v>
      </c>
      <c r="J236" s="56">
        <f t="shared" si="37"/>
        <v>0</v>
      </c>
      <c r="K236" s="57" t="str">
        <f t="shared" si="38"/>
        <v>NA</v>
      </c>
      <c r="L236" s="57" t="str">
        <f t="shared" si="39"/>
        <v>NA</v>
      </c>
      <c r="M236" s="57" t="str">
        <f t="shared" si="40"/>
        <v>NA</v>
      </c>
      <c r="R236" s="53"/>
      <c r="S236" s="53"/>
      <c r="T236" s="53"/>
      <c r="U236" s="53"/>
      <c r="V236" s="53"/>
    </row>
    <row r="237" spans="2:22" s="51" customFormat="1" x14ac:dyDescent="0.2">
      <c r="B237" s="51" t="s">
        <v>132</v>
      </c>
      <c r="C237" s="51" t="s">
        <v>133</v>
      </c>
      <c r="D237" s="56">
        <v>532853.9</v>
      </c>
      <c r="E237" s="56">
        <v>726319.20000000007</v>
      </c>
      <c r="F237" s="56">
        <v>52074.8</v>
      </c>
      <c r="G237" s="56">
        <v>207813.48</v>
      </c>
      <c r="H237" s="56">
        <v>0</v>
      </c>
      <c r="I237" s="56">
        <f t="shared" si="36"/>
        <v>207813.48</v>
      </c>
      <c r="J237" s="56">
        <f t="shared" si="37"/>
        <v>518505.72000000009</v>
      </c>
      <c r="K237" s="57">
        <f t="shared" si="38"/>
        <v>0.71388133481808003</v>
      </c>
      <c r="L237" s="57">
        <f t="shared" si="39"/>
        <v>-0.92830314825768057</v>
      </c>
      <c r="M237" s="57">
        <f t="shared" si="40"/>
        <v>0.14447466072768</v>
      </c>
      <c r="R237" s="53"/>
      <c r="S237" s="53"/>
      <c r="T237" s="53"/>
      <c r="U237" s="53"/>
      <c r="V237" s="53"/>
    </row>
    <row r="238" spans="2:22" s="51" customFormat="1" x14ac:dyDescent="0.2">
      <c r="B238" s="51" t="s">
        <v>144</v>
      </c>
      <c r="C238" s="51" t="s">
        <v>145</v>
      </c>
      <c r="D238" s="56">
        <v>106766.28999999998</v>
      </c>
      <c r="E238" s="56">
        <v>181038.79999999996</v>
      </c>
      <c r="F238" s="56">
        <v>10465.32</v>
      </c>
      <c r="G238" s="56">
        <v>31260.820000000003</v>
      </c>
      <c r="H238" s="56">
        <v>0</v>
      </c>
      <c r="I238" s="56">
        <f t="shared" si="36"/>
        <v>31260.820000000003</v>
      </c>
      <c r="J238" s="56">
        <f t="shared" si="37"/>
        <v>149777.97999999995</v>
      </c>
      <c r="K238" s="57">
        <f t="shared" si="38"/>
        <v>0.82732530264230641</v>
      </c>
      <c r="L238" s="57">
        <f t="shared" si="39"/>
        <v>-0.94219294427492883</v>
      </c>
      <c r="M238" s="57">
        <f t="shared" si="40"/>
        <v>-0.30930121056922583</v>
      </c>
      <c r="R238" s="53"/>
      <c r="S238" s="53"/>
      <c r="T238" s="53"/>
      <c r="U238" s="53"/>
      <c r="V238" s="53"/>
    </row>
    <row r="239" spans="2:22" s="51" customFormat="1" x14ac:dyDescent="0.2">
      <c r="B239" s="51" t="s">
        <v>146</v>
      </c>
      <c r="C239" s="51" t="s">
        <v>147</v>
      </c>
      <c r="D239" s="56">
        <v>-5635750</v>
      </c>
      <c r="E239" s="56">
        <v>617966.32999999996</v>
      </c>
      <c r="F239" s="56">
        <v>15922.9</v>
      </c>
      <c r="G239" s="56">
        <v>47667.03</v>
      </c>
      <c r="H239" s="56">
        <v>92004.94</v>
      </c>
      <c r="I239" s="56">
        <f t="shared" si="36"/>
        <v>139671.97</v>
      </c>
      <c r="J239" s="56">
        <f t="shared" si="37"/>
        <v>478294.36</v>
      </c>
      <c r="K239" s="57">
        <f t="shared" si="38"/>
        <v>0.77398126205354911</v>
      </c>
      <c r="L239" s="57">
        <f t="shared" si="39"/>
        <v>-0.97423338582216923</v>
      </c>
      <c r="M239" s="57">
        <f t="shared" si="40"/>
        <v>-0.691458723972874</v>
      </c>
      <c r="R239" s="53"/>
      <c r="S239" s="53"/>
      <c r="T239" s="53"/>
      <c r="U239" s="53"/>
      <c r="V239" s="53"/>
    </row>
    <row r="240" spans="2:22" s="51" customFormat="1" x14ac:dyDescent="0.2">
      <c r="B240" s="51" t="s">
        <v>418</v>
      </c>
      <c r="C240" s="51" t="s">
        <v>419</v>
      </c>
      <c r="D240" s="56">
        <v>0</v>
      </c>
      <c r="E240" s="56">
        <v>0</v>
      </c>
      <c r="F240" s="56">
        <v>0</v>
      </c>
      <c r="G240" s="56">
        <v>0</v>
      </c>
      <c r="H240" s="56">
        <v>0</v>
      </c>
      <c r="I240" s="56">
        <f t="shared" si="36"/>
        <v>0</v>
      </c>
      <c r="J240" s="56">
        <f t="shared" si="37"/>
        <v>0</v>
      </c>
      <c r="K240" s="57" t="str">
        <f t="shared" si="38"/>
        <v>NA</v>
      </c>
      <c r="L240" s="57" t="str">
        <f t="shared" si="39"/>
        <v>NA</v>
      </c>
      <c r="M240" s="57" t="str">
        <f t="shared" si="40"/>
        <v>NA</v>
      </c>
      <c r="R240" s="53"/>
      <c r="S240" s="53"/>
      <c r="T240" s="53"/>
      <c r="U240" s="53"/>
      <c r="V240" s="53"/>
    </row>
    <row r="241" spans="1:22" s="51" customFormat="1" x14ac:dyDescent="0.2">
      <c r="B241" s="51" t="s">
        <v>152</v>
      </c>
      <c r="C241" s="51" t="s">
        <v>153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f t="shared" ref="I241:I304" si="41">SUM(G241:H241)</f>
        <v>0</v>
      </c>
      <c r="J241" s="56">
        <f t="shared" ref="J241:J304" si="42">E241-I241</f>
        <v>0</v>
      </c>
      <c r="K241" s="57" t="str">
        <f t="shared" ref="K241:K304" si="43">IF(E241=0,"NA",J241/E241)</f>
        <v>NA</v>
      </c>
      <c r="L241" s="57" t="str">
        <f t="shared" ref="L241:L304" si="44">IF(E241=0,"NA",(  ( F241 - (E241/$L$6)) / (E241/$L$6)))</f>
        <v>NA</v>
      </c>
      <c r="M241" s="57" t="str">
        <f t="shared" ref="M241:M304" si="45">IF(E241=0,"NA",(  ( G241 - ($M$6*(E241/12))) / ($M$6*(E241/12))))</f>
        <v>NA</v>
      </c>
      <c r="R241" s="53"/>
      <c r="S241" s="53"/>
      <c r="T241" s="53"/>
      <c r="U241" s="53"/>
      <c r="V241" s="53"/>
    </row>
    <row r="242" spans="1:22" s="51" customFormat="1" x14ac:dyDescent="0.2">
      <c r="B242" s="51" t="s">
        <v>160</v>
      </c>
      <c r="C242" s="51" t="s">
        <v>161</v>
      </c>
      <c r="D242" s="56">
        <v>1575</v>
      </c>
      <c r="E242" s="56">
        <v>1575</v>
      </c>
      <c r="F242" s="56">
        <v>0</v>
      </c>
      <c r="G242" s="56">
        <v>0</v>
      </c>
      <c r="H242" s="56">
        <v>0</v>
      </c>
      <c r="I242" s="56">
        <f t="shared" si="41"/>
        <v>0</v>
      </c>
      <c r="J242" s="56">
        <f t="shared" si="42"/>
        <v>1575</v>
      </c>
      <c r="K242" s="57">
        <f t="shared" si="43"/>
        <v>1</v>
      </c>
      <c r="L242" s="57">
        <f t="shared" si="44"/>
        <v>-1</v>
      </c>
      <c r="M242" s="57">
        <f t="shared" si="45"/>
        <v>-1</v>
      </c>
      <c r="R242" s="53"/>
      <c r="S242" s="53"/>
      <c r="T242" s="53"/>
      <c r="U242" s="53"/>
      <c r="V242" s="53"/>
    </row>
    <row r="243" spans="1:22" s="51" customFormat="1" x14ac:dyDescent="0.2">
      <c r="B243" s="51" t="s">
        <v>162</v>
      </c>
      <c r="C243" s="51" t="s">
        <v>163</v>
      </c>
      <c r="D243" s="56">
        <v>5000</v>
      </c>
      <c r="E243" s="56">
        <v>5000</v>
      </c>
      <c r="F243" s="56">
        <v>0</v>
      </c>
      <c r="G243" s="56">
        <v>0</v>
      </c>
      <c r="H243" s="56">
        <v>0</v>
      </c>
      <c r="I243" s="56">
        <f t="shared" si="41"/>
        <v>0</v>
      </c>
      <c r="J243" s="56">
        <f t="shared" si="42"/>
        <v>5000</v>
      </c>
      <c r="K243" s="57">
        <f t="shared" si="43"/>
        <v>1</v>
      </c>
      <c r="L243" s="57">
        <f t="shared" si="44"/>
        <v>-1</v>
      </c>
      <c r="M243" s="57">
        <f t="shared" si="45"/>
        <v>-1</v>
      </c>
      <c r="R243" s="53"/>
      <c r="S243" s="53"/>
      <c r="T243" s="53"/>
      <c r="U243" s="53"/>
      <c r="V243" s="53"/>
    </row>
    <row r="244" spans="1:22" s="51" customFormat="1" x14ac:dyDescent="0.2">
      <c r="B244" s="51" t="s">
        <v>166</v>
      </c>
      <c r="C244" s="51" t="s">
        <v>167</v>
      </c>
      <c r="D244" s="56">
        <v>14300</v>
      </c>
      <c r="E244" s="56">
        <v>14300</v>
      </c>
      <c r="F244" s="56">
        <v>221.4</v>
      </c>
      <c r="G244" s="56">
        <v>1904.91</v>
      </c>
      <c r="H244" s="56">
        <v>0</v>
      </c>
      <c r="I244" s="56">
        <f t="shared" si="41"/>
        <v>1904.91</v>
      </c>
      <c r="J244" s="56">
        <f t="shared" si="42"/>
        <v>12395.09</v>
      </c>
      <c r="K244" s="57">
        <f t="shared" si="43"/>
        <v>0.86678951048951047</v>
      </c>
      <c r="L244" s="57">
        <f t="shared" si="44"/>
        <v>-0.9845174825174825</v>
      </c>
      <c r="M244" s="57">
        <f t="shared" si="45"/>
        <v>-0.46715804195804195</v>
      </c>
      <c r="R244" s="53"/>
      <c r="S244" s="53"/>
      <c r="T244" s="53"/>
      <c r="U244" s="53"/>
      <c r="V244" s="53"/>
    </row>
    <row r="245" spans="1:22" s="51" customFormat="1" x14ac:dyDescent="0.2">
      <c r="B245" s="51" t="s">
        <v>172</v>
      </c>
      <c r="C245" s="51" t="s">
        <v>173</v>
      </c>
      <c r="D245" s="56">
        <v>4085638</v>
      </c>
      <c r="E245" s="56">
        <v>4088750.4</v>
      </c>
      <c r="F245" s="56">
        <v>0</v>
      </c>
      <c r="G245" s="56">
        <v>4211.68</v>
      </c>
      <c r="H245" s="56">
        <v>4447.6699999999992</v>
      </c>
      <c r="I245" s="56">
        <f t="shared" si="41"/>
        <v>8659.3499999999985</v>
      </c>
      <c r="J245" s="56">
        <f t="shared" si="42"/>
        <v>4080091.05</v>
      </c>
      <c r="K245" s="57">
        <f t="shared" si="43"/>
        <v>0.99788215245420697</v>
      </c>
      <c r="L245" s="57">
        <f t="shared" si="44"/>
        <v>-1</v>
      </c>
      <c r="M245" s="57">
        <f t="shared" si="45"/>
        <v>-0.99587973870941104</v>
      </c>
      <c r="R245" s="53"/>
      <c r="S245" s="53"/>
      <c r="T245" s="53"/>
      <c r="U245" s="53"/>
      <c r="V245" s="53"/>
    </row>
    <row r="246" spans="1:22" s="51" customFormat="1" x14ac:dyDescent="0.2">
      <c r="B246" s="51" t="s">
        <v>174</v>
      </c>
      <c r="C246" s="51" t="s">
        <v>175</v>
      </c>
      <c r="D246" s="56">
        <v>2500</v>
      </c>
      <c r="E246" s="56">
        <v>2900</v>
      </c>
      <c r="F246" s="56">
        <v>0</v>
      </c>
      <c r="G246" s="56">
        <v>0</v>
      </c>
      <c r="H246" s="56">
        <v>0</v>
      </c>
      <c r="I246" s="56">
        <f t="shared" si="41"/>
        <v>0</v>
      </c>
      <c r="J246" s="56">
        <f t="shared" si="42"/>
        <v>2900</v>
      </c>
      <c r="K246" s="57">
        <f t="shared" si="43"/>
        <v>1</v>
      </c>
      <c r="L246" s="57">
        <f t="shared" si="44"/>
        <v>-1</v>
      </c>
      <c r="M246" s="57">
        <f t="shared" si="45"/>
        <v>-1</v>
      </c>
      <c r="R246" s="53"/>
      <c r="S246" s="53"/>
      <c r="T246" s="53"/>
      <c r="U246" s="53"/>
      <c r="V246" s="53"/>
    </row>
    <row r="247" spans="1:22" s="51" customFormat="1" x14ac:dyDescent="0.2">
      <c r="B247" s="51" t="s">
        <v>176</v>
      </c>
      <c r="C247" s="51" t="s">
        <v>177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f t="shared" si="41"/>
        <v>0</v>
      </c>
      <c r="J247" s="56">
        <f t="shared" si="42"/>
        <v>0</v>
      </c>
      <c r="K247" s="57" t="str">
        <f t="shared" si="43"/>
        <v>NA</v>
      </c>
      <c r="L247" s="57" t="str">
        <f t="shared" si="44"/>
        <v>NA</v>
      </c>
      <c r="M247" s="57" t="str">
        <f t="shared" si="45"/>
        <v>NA</v>
      </c>
      <c r="R247" s="53"/>
      <c r="S247" s="53"/>
      <c r="T247" s="53"/>
      <c r="U247" s="53"/>
      <c r="V247" s="53"/>
    </row>
    <row r="248" spans="1:22" s="51" customFormat="1" x14ac:dyDescent="0.2">
      <c r="B248" s="51" t="s">
        <v>178</v>
      </c>
      <c r="C248" s="51" t="s">
        <v>179</v>
      </c>
      <c r="D248" s="56">
        <v>56000</v>
      </c>
      <c r="E248" s="56">
        <v>67835</v>
      </c>
      <c r="F248" s="56">
        <v>0</v>
      </c>
      <c r="G248" s="56">
        <v>3.79</v>
      </c>
      <c r="H248" s="56">
        <v>178.94</v>
      </c>
      <c r="I248" s="56">
        <f t="shared" si="41"/>
        <v>182.73</v>
      </c>
      <c r="J248" s="56">
        <f t="shared" si="42"/>
        <v>67652.27</v>
      </c>
      <c r="K248" s="57">
        <f t="shared" si="43"/>
        <v>0.99730625783150295</v>
      </c>
      <c r="L248" s="57">
        <f t="shared" si="44"/>
        <v>-1</v>
      </c>
      <c r="M248" s="57">
        <f t="shared" si="45"/>
        <v>-0.99977651654750488</v>
      </c>
      <c r="R248" s="53"/>
      <c r="S248" s="53"/>
      <c r="T248" s="53"/>
      <c r="U248" s="53"/>
      <c r="V248" s="53"/>
    </row>
    <row r="249" spans="1:22" s="51" customFormat="1" x14ac:dyDescent="0.2">
      <c r="B249" s="51" t="s">
        <v>180</v>
      </c>
      <c r="C249" s="51" t="s">
        <v>181</v>
      </c>
      <c r="D249" s="56">
        <v>65852</v>
      </c>
      <c r="E249" s="56">
        <v>90702</v>
      </c>
      <c r="F249" s="56">
        <v>2668.68</v>
      </c>
      <c r="G249" s="56">
        <v>3335.85</v>
      </c>
      <c r="H249" s="56">
        <v>21978.38</v>
      </c>
      <c r="I249" s="56">
        <f t="shared" si="41"/>
        <v>25314.23</v>
      </c>
      <c r="J249" s="56">
        <f t="shared" si="42"/>
        <v>65387.770000000004</v>
      </c>
      <c r="K249" s="57">
        <f t="shared" si="43"/>
        <v>0.72090769773544139</v>
      </c>
      <c r="L249" s="57">
        <f t="shared" si="44"/>
        <v>-0.97057749553482842</v>
      </c>
      <c r="M249" s="57">
        <f t="shared" si="45"/>
        <v>-0.85288747767414175</v>
      </c>
      <c r="R249" s="53"/>
      <c r="S249" s="53"/>
      <c r="T249" s="53"/>
      <c r="U249" s="53"/>
      <c r="V249" s="53"/>
    </row>
    <row r="250" spans="1:22" s="51" customFormat="1" x14ac:dyDescent="0.2">
      <c r="B250" s="51" t="s">
        <v>186</v>
      </c>
      <c r="C250" s="51" t="s">
        <v>187</v>
      </c>
      <c r="D250" s="56">
        <v>0</v>
      </c>
      <c r="E250" s="56">
        <v>2000</v>
      </c>
      <c r="F250" s="56">
        <v>0</v>
      </c>
      <c r="G250" s="56">
        <v>0</v>
      </c>
      <c r="H250" s="56">
        <v>0</v>
      </c>
      <c r="I250" s="56">
        <f t="shared" si="41"/>
        <v>0</v>
      </c>
      <c r="J250" s="56">
        <f t="shared" si="42"/>
        <v>2000</v>
      </c>
      <c r="K250" s="57">
        <f t="shared" si="43"/>
        <v>1</v>
      </c>
      <c r="L250" s="57">
        <f t="shared" si="44"/>
        <v>-1</v>
      </c>
      <c r="M250" s="57">
        <f t="shared" si="45"/>
        <v>-1</v>
      </c>
      <c r="R250" s="53"/>
      <c r="S250" s="53"/>
      <c r="T250" s="53"/>
      <c r="U250" s="53"/>
      <c r="V250" s="53"/>
    </row>
    <row r="251" spans="1:22" s="51" customFormat="1" x14ac:dyDescent="0.2">
      <c r="B251" s="51" t="s">
        <v>196</v>
      </c>
      <c r="C251" s="51" t="s">
        <v>197</v>
      </c>
      <c r="D251" s="56">
        <v>8000</v>
      </c>
      <c r="E251" s="56">
        <v>9000</v>
      </c>
      <c r="F251" s="56">
        <v>0</v>
      </c>
      <c r="G251" s="56">
        <v>0</v>
      </c>
      <c r="H251" s="56">
        <v>0</v>
      </c>
      <c r="I251" s="56">
        <f t="shared" si="41"/>
        <v>0</v>
      </c>
      <c r="J251" s="56">
        <f t="shared" si="42"/>
        <v>9000</v>
      </c>
      <c r="K251" s="57">
        <f t="shared" si="43"/>
        <v>1</v>
      </c>
      <c r="L251" s="57">
        <f t="shared" si="44"/>
        <v>-1</v>
      </c>
      <c r="M251" s="57">
        <f t="shared" si="45"/>
        <v>-1</v>
      </c>
      <c r="R251" s="53"/>
      <c r="S251" s="53"/>
      <c r="T251" s="53"/>
      <c r="U251" s="53"/>
      <c r="V251" s="53"/>
    </row>
    <row r="252" spans="1:22" s="51" customFormat="1" x14ac:dyDescent="0.2">
      <c r="B252" s="51" t="s">
        <v>420</v>
      </c>
      <c r="C252" s="51" t="s">
        <v>421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f t="shared" si="41"/>
        <v>0</v>
      </c>
      <c r="J252" s="56">
        <f t="shared" si="42"/>
        <v>0</v>
      </c>
      <c r="K252" s="57" t="str">
        <f t="shared" si="43"/>
        <v>NA</v>
      </c>
      <c r="L252" s="57" t="str">
        <f t="shared" si="44"/>
        <v>NA</v>
      </c>
      <c r="M252" s="57" t="str">
        <f t="shared" si="45"/>
        <v>NA</v>
      </c>
      <c r="R252" s="53"/>
      <c r="S252" s="53"/>
      <c r="T252" s="53"/>
      <c r="U252" s="53"/>
      <c r="V252" s="53"/>
    </row>
    <row r="253" spans="1:22" s="51" customFormat="1" x14ac:dyDescent="0.2">
      <c r="A253" s="63" t="s">
        <v>422</v>
      </c>
      <c r="B253" s="63"/>
      <c r="C253" s="63"/>
      <c r="D253" s="64">
        <v>3520157.4300000006</v>
      </c>
      <c r="E253" s="64">
        <v>11250395.92</v>
      </c>
      <c r="F253" s="64">
        <v>365505.16000000003</v>
      </c>
      <c r="G253" s="64">
        <v>1137585.03</v>
      </c>
      <c r="H253" s="64">
        <v>118609.93000000001</v>
      </c>
      <c r="I253" s="64">
        <f t="shared" si="41"/>
        <v>1256194.96</v>
      </c>
      <c r="J253" s="64">
        <f t="shared" si="42"/>
        <v>9994200.9600000009</v>
      </c>
      <c r="K253" s="65">
        <f t="shared" si="43"/>
        <v>0.88834215533989858</v>
      </c>
      <c r="L253" s="65">
        <f t="shared" si="44"/>
        <v>-0.96751179579820512</v>
      </c>
      <c r="M253" s="65">
        <f t="shared" si="45"/>
        <v>-0.59553955679810422</v>
      </c>
      <c r="R253" s="53"/>
      <c r="S253" s="53"/>
      <c r="T253" s="53"/>
      <c r="U253" s="53"/>
      <c r="V253" s="53"/>
    </row>
    <row r="254" spans="1:22" s="51" customFormat="1" x14ac:dyDescent="0.2">
      <c r="A254" s="51" t="s">
        <v>245</v>
      </c>
      <c r="B254" s="51" t="s">
        <v>246</v>
      </c>
      <c r="C254" s="51" t="s">
        <v>247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f t="shared" si="41"/>
        <v>0</v>
      </c>
      <c r="J254" s="56">
        <f t="shared" si="42"/>
        <v>0</v>
      </c>
      <c r="K254" s="57" t="str">
        <f t="shared" si="43"/>
        <v>NA</v>
      </c>
      <c r="L254" s="57" t="str">
        <f t="shared" si="44"/>
        <v>NA</v>
      </c>
      <c r="M254" s="57" t="str">
        <f t="shared" si="45"/>
        <v>NA</v>
      </c>
      <c r="R254" s="53"/>
      <c r="S254" s="53"/>
      <c r="T254" s="53"/>
      <c r="U254" s="53"/>
      <c r="V254" s="53"/>
    </row>
    <row r="255" spans="1:22" s="51" customFormat="1" x14ac:dyDescent="0.2">
      <c r="B255" s="51" t="s">
        <v>248</v>
      </c>
      <c r="C255" s="51" t="s">
        <v>249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f t="shared" si="41"/>
        <v>0</v>
      </c>
      <c r="J255" s="56">
        <f t="shared" si="42"/>
        <v>0</v>
      </c>
      <c r="K255" s="57" t="str">
        <f t="shared" si="43"/>
        <v>NA</v>
      </c>
      <c r="L255" s="57" t="str">
        <f t="shared" si="44"/>
        <v>NA</v>
      </c>
      <c r="M255" s="57" t="str">
        <f t="shared" si="45"/>
        <v>NA</v>
      </c>
      <c r="R255" s="53"/>
      <c r="S255" s="53"/>
      <c r="T255" s="53"/>
      <c r="U255" s="53"/>
      <c r="V255" s="53"/>
    </row>
    <row r="256" spans="1:22" s="51" customFormat="1" x14ac:dyDescent="0.2">
      <c r="B256" s="51" t="s">
        <v>230</v>
      </c>
      <c r="C256" s="51" t="s">
        <v>231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41"/>
        <v>0</v>
      </c>
      <c r="J256" s="56">
        <f t="shared" si="42"/>
        <v>0</v>
      </c>
      <c r="K256" s="57" t="str">
        <f t="shared" si="43"/>
        <v>NA</v>
      </c>
      <c r="L256" s="57" t="str">
        <f t="shared" si="44"/>
        <v>NA</v>
      </c>
      <c r="M256" s="57" t="str">
        <f t="shared" si="45"/>
        <v>NA</v>
      </c>
      <c r="R256" s="53"/>
      <c r="S256" s="53"/>
      <c r="T256" s="53"/>
      <c r="U256" s="53"/>
      <c r="V256" s="53"/>
    </row>
    <row r="257" spans="2:22" s="51" customFormat="1" x14ac:dyDescent="0.2">
      <c r="B257" s="51" t="s">
        <v>108</v>
      </c>
      <c r="C257" s="51" t="s">
        <v>109</v>
      </c>
      <c r="D257" s="56">
        <v>52839.09</v>
      </c>
      <c r="E257" s="56">
        <v>52839.09</v>
      </c>
      <c r="F257" s="56">
        <v>7774.22</v>
      </c>
      <c r="G257" s="56">
        <v>23285.14</v>
      </c>
      <c r="H257" s="56">
        <v>0</v>
      </c>
      <c r="I257" s="56">
        <f t="shared" si="41"/>
        <v>23285.14</v>
      </c>
      <c r="J257" s="56">
        <f t="shared" si="42"/>
        <v>29553.949999999997</v>
      </c>
      <c r="K257" s="57">
        <f t="shared" si="43"/>
        <v>0.55931981417545229</v>
      </c>
      <c r="L257" s="57">
        <f t="shared" si="44"/>
        <v>-0.85286991127212819</v>
      </c>
      <c r="M257" s="57">
        <f t="shared" si="45"/>
        <v>0.76272074329819084</v>
      </c>
      <c r="R257" s="53"/>
      <c r="S257" s="53"/>
      <c r="T257" s="53"/>
      <c r="U257" s="53"/>
      <c r="V257" s="53"/>
    </row>
    <row r="258" spans="2:22" s="51" customFormat="1" x14ac:dyDescent="0.2">
      <c r="B258" s="51" t="s">
        <v>120</v>
      </c>
      <c r="C258" s="51" t="s">
        <v>121</v>
      </c>
      <c r="D258" s="56">
        <v>0</v>
      </c>
      <c r="E258" s="56">
        <v>337606.58</v>
      </c>
      <c r="F258" s="56">
        <v>0</v>
      </c>
      <c r="G258" s="56">
        <v>0</v>
      </c>
      <c r="H258" s="56">
        <v>0</v>
      </c>
      <c r="I258" s="56">
        <f t="shared" si="41"/>
        <v>0</v>
      </c>
      <c r="J258" s="56">
        <f t="shared" si="42"/>
        <v>337606.58</v>
      </c>
      <c r="K258" s="57">
        <f t="shared" si="43"/>
        <v>1</v>
      </c>
      <c r="L258" s="57">
        <f t="shared" si="44"/>
        <v>-1</v>
      </c>
      <c r="M258" s="57">
        <f t="shared" si="45"/>
        <v>-1</v>
      </c>
      <c r="R258" s="53"/>
      <c r="S258" s="53"/>
      <c r="T258" s="53"/>
      <c r="U258" s="53"/>
      <c r="V258" s="53"/>
    </row>
    <row r="259" spans="2:22" s="51" customFormat="1" x14ac:dyDescent="0.2">
      <c r="B259" s="51" t="s">
        <v>122</v>
      </c>
      <c r="C259" s="51" t="s">
        <v>123</v>
      </c>
      <c r="D259" s="56">
        <v>537900.48</v>
      </c>
      <c r="E259" s="56">
        <v>537900.48</v>
      </c>
      <c r="F259" s="56">
        <v>82855.94</v>
      </c>
      <c r="G259" s="56">
        <v>248000.26</v>
      </c>
      <c r="H259" s="56">
        <v>0</v>
      </c>
      <c r="I259" s="56">
        <f t="shared" si="41"/>
        <v>248000.26</v>
      </c>
      <c r="J259" s="56">
        <f t="shared" si="42"/>
        <v>289900.21999999997</v>
      </c>
      <c r="K259" s="57">
        <f t="shared" si="43"/>
        <v>0.5389476878696966</v>
      </c>
      <c r="L259" s="57">
        <f t="shared" si="44"/>
        <v>-0.84596418281686603</v>
      </c>
      <c r="M259" s="57">
        <f t="shared" si="45"/>
        <v>0.8442092485212136</v>
      </c>
      <c r="R259" s="53"/>
      <c r="S259" s="53"/>
      <c r="T259" s="53"/>
      <c r="U259" s="53"/>
      <c r="V259" s="53"/>
    </row>
    <row r="260" spans="2:22" s="51" customFormat="1" x14ac:dyDescent="0.2">
      <c r="B260" s="51" t="s">
        <v>124</v>
      </c>
      <c r="C260" s="51" t="s">
        <v>125</v>
      </c>
      <c r="D260" s="56">
        <v>1700000</v>
      </c>
      <c r="E260" s="56">
        <v>2387118.42</v>
      </c>
      <c r="F260" s="56">
        <v>0</v>
      </c>
      <c r="G260" s="56">
        <v>0</v>
      </c>
      <c r="H260" s="56">
        <v>0</v>
      </c>
      <c r="I260" s="56">
        <f t="shared" si="41"/>
        <v>0</v>
      </c>
      <c r="J260" s="56">
        <f t="shared" si="42"/>
        <v>2387118.42</v>
      </c>
      <c r="K260" s="57">
        <f t="shared" si="43"/>
        <v>1</v>
      </c>
      <c r="L260" s="57">
        <f t="shared" si="44"/>
        <v>-1</v>
      </c>
      <c r="M260" s="57">
        <f t="shared" si="45"/>
        <v>-1</v>
      </c>
      <c r="R260" s="53"/>
      <c r="S260" s="53"/>
      <c r="T260" s="53"/>
      <c r="U260" s="53"/>
      <c r="V260" s="53"/>
    </row>
    <row r="261" spans="2:22" s="51" customFormat="1" x14ac:dyDescent="0.2">
      <c r="B261" s="51" t="s">
        <v>128</v>
      </c>
      <c r="C261" s="51" t="s">
        <v>129</v>
      </c>
      <c r="D261" s="56">
        <v>0</v>
      </c>
      <c r="E261" s="56">
        <v>0</v>
      </c>
      <c r="F261" s="56">
        <v>0</v>
      </c>
      <c r="G261" s="56">
        <v>0</v>
      </c>
      <c r="H261" s="56">
        <v>0</v>
      </c>
      <c r="I261" s="56">
        <f t="shared" si="41"/>
        <v>0</v>
      </c>
      <c r="J261" s="56">
        <f t="shared" si="42"/>
        <v>0</v>
      </c>
      <c r="K261" s="57" t="str">
        <f t="shared" si="43"/>
        <v>NA</v>
      </c>
      <c r="L261" s="57" t="str">
        <f t="shared" si="44"/>
        <v>NA</v>
      </c>
      <c r="M261" s="57" t="str">
        <f t="shared" si="45"/>
        <v>NA</v>
      </c>
      <c r="R261" s="53"/>
      <c r="S261" s="53"/>
      <c r="T261" s="53"/>
      <c r="U261" s="53"/>
      <c r="V261" s="53"/>
    </row>
    <row r="262" spans="2:22" s="51" customFormat="1" x14ac:dyDescent="0.2">
      <c r="B262" s="51" t="s">
        <v>130</v>
      </c>
      <c r="C262" s="51" t="s">
        <v>131</v>
      </c>
      <c r="D262" s="56">
        <v>81000</v>
      </c>
      <c r="E262" s="56">
        <v>137700</v>
      </c>
      <c r="F262" s="56">
        <v>19890</v>
      </c>
      <c r="G262" s="56">
        <v>59670</v>
      </c>
      <c r="H262" s="56">
        <v>0</v>
      </c>
      <c r="I262" s="56">
        <f t="shared" si="41"/>
        <v>59670</v>
      </c>
      <c r="J262" s="56">
        <f t="shared" si="42"/>
        <v>78030</v>
      </c>
      <c r="K262" s="57">
        <f t="shared" si="43"/>
        <v>0.56666666666666665</v>
      </c>
      <c r="L262" s="57">
        <f t="shared" si="44"/>
        <v>-0.85555555555555551</v>
      </c>
      <c r="M262" s="57">
        <f t="shared" si="45"/>
        <v>0.73333333333333328</v>
      </c>
      <c r="R262" s="53"/>
      <c r="S262" s="53"/>
      <c r="T262" s="53"/>
      <c r="U262" s="53"/>
      <c r="V262" s="53"/>
    </row>
    <row r="263" spans="2:22" s="51" customFormat="1" x14ac:dyDescent="0.2">
      <c r="B263" s="51" t="s">
        <v>563</v>
      </c>
      <c r="C263" s="51" t="s">
        <v>564</v>
      </c>
      <c r="D263" s="56">
        <v>0</v>
      </c>
      <c r="E263" s="56">
        <v>0</v>
      </c>
      <c r="F263" s="56">
        <v>0</v>
      </c>
      <c r="G263" s="56">
        <v>0</v>
      </c>
      <c r="H263" s="56">
        <v>0</v>
      </c>
      <c r="I263" s="56">
        <f t="shared" si="41"/>
        <v>0</v>
      </c>
      <c r="J263" s="56">
        <f t="shared" si="42"/>
        <v>0</v>
      </c>
      <c r="K263" s="57" t="str">
        <f t="shared" si="43"/>
        <v>NA</v>
      </c>
      <c r="L263" s="57" t="str">
        <f t="shared" si="44"/>
        <v>NA</v>
      </c>
      <c r="M263" s="57" t="str">
        <f t="shared" si="45"/>
        <v>NA</v>
      </c>
      <c r="R263" s="53"/>
      <c r="S263" s="53"/>
      <c r="T263" s="53"/>
      <c r="U263" s="53"/>
      <c r="V263" s="53"/>
    </row>
    <row r="264" spans="2:22" s="51" customFormat="1" x14ac:dyDescent="0.2">
      <c r="B264" s="51" t="s">
        <v>132</v>
      </c>
      <c r="C264" s="51" t="s">
        <v>133</v>
      </c>
      <c r="D264" s="56">
        <v>112715.08</v>
      </c>
      <c r="E264" s="56">
        <v>202794.08000000002</v>
      </c>
      <c r="F264" s="56">
        <v>21995.360000000001</v>
      </c>
      <c r="G264" s="56">
        <v>65832.47</v>
      </c>
      <c r="H264" s="56">
        <v>0</v>
      </c>
      <c r="I264" s="56">
        <f t="shared" si="41"/>
        <v>65832.47</v>
      </c>
      <c r="J264" s="56">
        <f t="shared" si="42"/>
        <v>136961.61000000002</v>
      </c>
      <c r="K264" s="57">
        <f t="shared" si="43"/>
        <v>0.67537282153404088</v>
      </c>
      <c r="L264" s="57">
        <f t="shared" si="44"/>
        <v>-0.89153845122106135</v>
      </c>
      <c r="M264" s="57">
        <f t="shared" si="45"/>
        <v>0.29850871386383659</v>
      </c>
      <c r="R264" s="53"/>
      <c r="S264" s="53"/>
      <c r="T264" s="53"/>
      <c r="U264" s="53"/>
      <c r="V264" s="53"/>
    </row>
    <row r="265" spans="2:22" s="51" customFormat="1" x14ac:dyDescent="0.2">
      <c r="B265" s="51" t="s">
        <v>144</v>
      </c>
      <c r="C265" s="51" t="s">
        <v>145</v>
      </c>
      <c r="D265" s="56">
        <v>62034.59</v>
      </c>
      <c r="E265" s="56">
        <v>118506.59</v>
      </c>
      <c r="F265" s="56">
        <v>4143.8999999999996</v>
      </c>
      <c r="G265" s="56">
        <v>12397.039999999999</v>
      </c>
      <c r="H265" s="56">
        <v>0</v>
      </c>
      <c r="I265" s="56">
        <f t="shared" si="41"/>
        <v>12397.039999999999</v>
      </c>
      <c r="J265" s="56">
        <f t="shared" si="42"/>
        <v>106109.55</v>
      </c>
      <c r="K265" s="57">
        <f t="shared" si="43"/>
        <v>0.89538944627467554</v>
      </c>
      <c r="L265" s="57">
        <f t="shared" si="44"/>
        <v>-0.96503232436272113</v>
      </c>
      <c r="M265" s="57">
        <f t="shared" si="45"/>
        <v>-0.58155778509870204</v>
      </c>
      <c r="R265" s="53"/>
      <c r="S265" s="53"/>
      <c r="T265" s="53"/>
      <c r="U265" s="53"/>
      <c r="V265" s="53"/>
    </row>
    <row r="266" spans="2:22" s="51" customFormat="1" x14ac:dyDescent="0.2">
      <c r="B266" s="51" t="s">
        <v>146</v>
      </c>
      <c r="C266" s="51" t="s">
        <v>147</v>
      </c>
      <c r="D266" s="56">
        <v>26148145</v>
      </c>
      <c r="E266" s="56">
        <v>235429.57</v>
      </c>
      <c r="F266" s="56">
        <v>0</v>
      </c>
      <c r="G266" s="56">
        <v>14203</v>
      </c>
      <c r="H266" s="56">
        <v>0</v>
      </c>
      <c r="I266" s="56">
        <f t="shared" si="41"/>
        <v>14203</v>
      </c>
      <c r="J266" s="56">
        <f t="shared" si="42"/>
        <v>221226.57</v>
      </c>
      <c r="K266" s="57">
        <f t="shared" si="43"/>
        <v>0.93967197918256407</v>
      </c>
      <c r="L266" s="57">
        <f t="shared" si="44"/>
        <v>-1</v>
      </c>
      <c r="M266" s="57">
        <f t="shared" si="45"/>
        <v>-0.75868791673025615</v>
      </c>
      <c r="R266" s="53"/>
      <c r="S266" s="53"/>
      <c r="T266" s="53"/>
      <c r="U266" s="53"/>
      <c r="V266" s="53"/>
    </row>
    <row r="267" spans="2:22" s="51" customFormat="1" x14ac:dyDescent="0.2">
      <c r="B267" s="51" t="s">
        <v>418</v>
      </c>
      <c r="C267" s="51" t="s">
        <v>419</v>
      </c>
      <c r="D267" s="56">
        <v>0</v>
      </c>
      <c r="E267" s="56">
        <v>0</v>
      </c>
      <c r="F267" s="56">
        <v>0</v>
      </c>
      <c r="G267" s="56">
        <v>0</v>
      </c>
      <c r="H267" s="56">
        <v>0</v>
      </c>
      <c r="I267" s="56">
        <f t="shared" si="41"/>
        <v>0</v>
      </c>
      <c r="J267" s="56">
        <f t="shared" si="42"/>
        <v>0</v>
      </c>
      <c r="K267" s="57" t="str">
        <f t="shared" si="43"/>
        <v>NA</v>
      </c>
      <c r="L267" s="57" t="str">
        <f t="shared" si="44"/>
        <v>NA</v>
      </c>
      <c r="M267" s="57" t="str">
        <f t="shared" si="45"/>
        <v>NA</v>
      </c>
      <c r="R267" s="53"/>
      <c r="S267" s="53"/>
      <c r="T267" s="53"/>
      <c r="U267" s="53"/>
      <c r="V267" s="53"/>
    </row>
    <row r="268" spans="2:22" s="51" customFormat="1" x14ac:dyDescent="0.2">
      <c r="B268" s="51" t="s">
        <v>158</v>
      </c>
      <c r="C268" s="51" t="s">
        <v>159</v>
      </c>
      <c r="D268" s="56">
        <v>1650</v>
      </c>
      <c r="E268" s="56">
        <v>3750</v>
      </c>
      <c r="F268" s="56">
        <v>0</v>
      </c>
      <c r="G268" s="56">
        <v>0</v>
      </c>
      <c r="H268" s="56">
        <v>5113.18</v>
      </c>
      <c r="I268" s="56">
        <f t="shared" si="41"/>
        <v>5113.18</v>
      </c>
      <c r="J268" s="56">
        <f t="shared" si="42"/>
        <v>-1363.1800000000003</v>
      </c>
      <c r="K268" s="57">
        <f t="shared" si="43"/>
        <v>-0.36351466666666676</v>
      </c>
      <c r="L268" s="57">
        <f t="shared" si="44"/>
        <v>-1</v>
      </c>
      <c r="M268" s="57">
        <f t="shared" si="45"/>
        <v>-1</v>
      </c>
      <c r="R268" s="53"/>
      <c r="S268" s="53"/>
      <c r="T268" s="53"/>
      <c r="U268" s="53"/>
      <c r="V268" s="53"/>
    </row>
    <row r="269" spans="2:22" s="51" customFormat="1" x14ac:dyDescent="0.2">
      <c r="B269" s="51" t="s">
        <v>162</v>
      </c>
      <c r="C269" s="51" t="s">
        <v>163</v>
      </c>
      <c r="D269" s="56">
        <v>275433</v>
      </c>
      <c r="E269" s="56">
        <v>0</v>
      </c>
      <c r="F269" s="56">
        <v>0</v>
      </c>
      <c r="G269" s="56">
        <v>0</v>
      </c>
      <c r="H269" s="56">
        <v>0</v>
      </c>
      <c r="I269" s="56">
        <f t="shared" si="41"/>
        <v>0</v>
      </c>
      <c r="J269" s="56">
        <f t="shared" si="42"/>
        <v>0</v>
      </c>
      <c r="K269" s="57" t="str">
        <f t="shared" si="43"/>
        <v>NA</v>
      </c>
      <c r="L269" s="57" t="str">
        <f t="shared" si="44"/>
        <v>NA</v>
      </c>
      <c r="M269" s="57" t="str">
        <f t="shared" si="45"/>
        <v>NA</v>
      </c>
      <c r="R269" s="53"/>
      <c r="S269" s="53"/>
      <c r="T269" s="53"/>
      <c r="U269" s="53"/>
      <c r="V269" s="53"/>
    </row>
    <row r="270" spans="2:22" s="51" customFormat="1" x14ac:dyDescent="0.2">
      <c r="B270" s="51" t="s">
        <v>166</v>
      </c>
      <c r="C270" s="51" t="s">
        <v>167</v>
      </c>
      <c r="D270" s="56">
        <v>0</v>
      </c>
      <c r="E270" s="56">
        <v>0</v>
      </c>
      <c r="F270" s="56">
        <v>0</v>
      </c>
      <c r="G270" s="56">
        <v>0</v>
      </c>
      <c r="H270" s="56">
        <v>0</v>
      </c>
      <c r="I270" s="56">
        <f t="shared" si="41"/>
        <v>0</v>
      </c>
      <c r="J270" s="56">
        <f t="shared" si="42"/>
        <v>0</v>
      </c>
      <c r="K270" s="57" t="str">
        <f t="shared" si="43"/>
        <v>NA</v>
      </c>
      <c r="L270" s="57" t="str">
        <f t="shared" si="44"/>
        <v>NA</v>
      </c>
      <c r="M270" s="57" t="str">
        <f t="shared" si="45"/>
        <v>NA</v>
      </c>
      <c r="R270" s="53"/>
      <c r="S270" s="53"/>
      <c r="T270" s="53"/>
      <c r="U270" s="53"/>
      <c r="V270" s="53"/>
    </row>
    <row r="271" spans="2:22" s="51" customFormat="1" x14ac:dyDescent="0.2">
      <c r="B271" s="51" t="s">
        <v>170</v>
      </c>
      <c r="C271" s="51" t="s">
        <v>171</v>
      </c>
      <c r="D271" s="56">
        <v>0</v>
      </c>
      <c r="E271" s="56">
        <v>0</v>
      </c>
      <c r="F271" s="56">
        <v>0</v>
      </c>
      <c r="G271" s="56">
        <v>0</v>
      </c>
      <c r="H271" s="56">
        <v>0</v>
      </c>
      <c r="I271" s="56">
        <f t="shared" si="41"/>
        <v>0</v>
      </c>
      <c r="J271" s="56">
        <f t="shared" si="42"/>
        <v>0</v>
      </c>
      <c r="K271" s="57" t="str">
        <f t="shared" si="43"/>
        <v>NA</v>
      </c>
      <c r="L271" s="57" t="str">
        <f t="shared" si="44"/>
        <v>NA</v>
      </c>
      <c r="M271" s="57" t="str">
        <f t="shared" si="45"/>
        <v>NA</v>
      </c>
      <c r="R271" s="53"/>
      <c r="S271" s="53"/>
      <c r="T271" s="53"/>
      <c r="U271" s="53"/>
      <c r="V271" s="53"/>
    </row>
    <row r="272" spans="2:22" s="51" customFormat="1" x14ac:dyDescent="0.2">
      <c r="B272" s="51" t="s">
        <v>172</v>
      </c>
      <c r="C272" s="51" t="s">
        <v>173</v>
      </c>
      <c r="D272" s="56">
        <v>43490.66</v>
      </c>
      <c r="E272" s="56">
        <v>41390.660000000003</v>
      </c>
      <c r="F272" s="56">
        <v>0</v>
      </c>
      <c r="G272" s="56">
        <v>0</v>
      </c>
      <c r="H272" s="56">
        <v>581.86</v>
      </c>
      <c r="I272" s="56">
        <f t="shared" si="41"/>
        <v>581.86</v>
      </c>
      <c r="J272" s="56">
        <f t="shared" si="42"/>
        <v>40808.800000000003</v>
      </c>
      <c r="K272" s="57">
        <f t="shared" si="43"/>
        <v>0.9859422391428404</v>
      </c>
      <c r="L272" s="57">
        <f t="shared" si="44"/>
        <v>-1</v>
      </c>
      <c r="M272" s="57">
        <f t="shared" si="45"/>
        <v>-1</v>
      </c>
      <c r="R272" s="53"/>
      <c r="S272" s="53"/>
      <c r="T272" s="53"/>
      <c r="U272" s="53"/>
      <c r="V272" s="53"/>
    </row>
    <row r="273" spans="1:22" s="51" customFormat="1" x14ac:dyDescent="0.2">
      <c r="B273" s="51" t="s">
        <v>174</v>
      </c>
      <c r="C273" s="51" t="s">
        <v>175</v>
      </c>
      <c r="D273" s="56">
        <v>845000</v>
      </c>
      <c r="E273" s="56">
        <v>0</v>
      </c>
      <c r="F273" s="56">
        <v>0</v>
      </c>
      <c r="G273" s="56">
        <v>0</v>
      </c>
      <c r="H273" s="56">
        <v>0</v>
      </c>
      <c r="I273" s="56">
        <f t="shared" si="41"/>
        <v>0</v>
      </c>
      <c r="J273" s="56">
        <f t="shared" si="42"/>
        <v>0</v>
      </c>
      <c r="K273" s="57" t="str">
        <f t="shared" si="43"/>
        <v>NA</v>
      </c>
      <c r="L273" s="57" t="str">
        <f t="shared" si="44"/>
        <v>NA</v>
      </c>
      <c r="M273" s="57" t="str">
        <f t="shared" si="45"/>
        <v>NA</v>
      </c>
      <c r="R273" s="53"/>
      <c r="S273" s="53"/>
      <c r="T273" s="53"/>
      <c r="U273" s="53"/>
      <c r="V273" s="53"/>
    </row>
    <row r="274" spans="1:22" s="51" customFormat="1" x14ac:dyDescent="0.2">
      <c r="B274" s="51" t="s">
        <v>176</v>
      </c>
      <c r="C274" s="51" t="s">
        <v>177</v>
      </c>
      <c r="D274" s="56">
        <v>1396752.5</v>
      </c>
      <c r="E274" s="56">
        <v>0</v>
      </c>
      <c r="F274" s="56">
        <v>0</v>
      </c>
      <c r="G274" s="56">
        <v>0</v>
      </c>
      <c r="H274" s="56">
        <v>0</v>
      </c>
      <c r="I274" s="56">
        <f t="shared" si="41"/>
        <v>0</v>
      </c>
      <c r="J274" s="56">
        <f t="shared" si="42"/>
        <v>0</v>
      </c>
      <c r="K274" s="57" t="str">
        <f t="shared" si="43"/>
        <v>NA</v>
      </c>
      <c r="L274" s="57" t="str">
        <f t="shared" si="44"/>
        <v>NA</v>
      </c>
      <c r="M274" s="57" t="str">
        <f t="shared" si="45"/>
        <v>NA</v>
      </c>
      <c r="R274" s="53"/>
      <c r="S274" s="53"/>
      <c r="T274" s="53"/>
      <c r="U274" s="53"/>
      <c r="V274" s="53"/>
    </row>
    <row r="275" spans="1:22" s="51" customFormat="1" x14ac:dyDescent="0.2">
      <c r="B275" s="51" t="s">
        <v>178</v>
      </c>
      <c r="C275" s="51" t="s">
        <v>179</v>
      </c>
      <c r="D275" s="56">
        <v>3620</v>
      </c>
      <c r="E275" s="56">
        <v>3620</v>
      </c>
      <c r="F275" s="56">
        <v>0</v>
      </c>
      <c r="G275" s="56">
        <v>0</v>
      </c>
      <c r="H275" s="56">
        <v>0</v>
      </c>
      <c r="I275" s="56">
        <f t="shared" si="41"/>
        <v>0</v>
      </c>
      <c r="J275" s="56">
        <f t="shared" si="42"/>
        <v>3620</v>
      </c>
      <c r="K275" s="57">
        <f t="shared" si="43"/>
        <v>1</v>
      </c>
      <c r="L275" s="57">
        <f t="shared" si="44"/>
        <v>-1</v>
      </c>
      <c r="M275" s="57">
        <f t="shared" si="45"/>
        <v>-1</v>
      </c>
      <c r="R275" s="53"/>
      <c r="S275" s="53"/>
      <c r="T275" s="53"/>
      <c r="U275" s="53"/>
      <c r="V275" s="53"/>
    </row>
    <row r="276" spans="1:22" s="51" customFormat="1" x14ac:dyDescent="0.2">
      <c r="B276" s="51" t="s">
        <v>180</v>
      </c>
      <c r="C276" s="51" t="s">
        <v>181</v>
      </c>
      <c r="D276" s="56">
        <v>0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41"/>
        <v>0</v>
      </c>
      <c r="J276" s="56">
        <f t="shared" si="42"/>
        <v>0</v>
      </c>
      <c r="K276" s="57" t="str">
        <f t="shared" si="43"/>
        <v>NA</v>
      </c>
      <c r="L276" s="57" t="str">
        <f t="shared" si="44"/>
        <v>NA</v>
      </c>
      <c r="M276" s="57" t="str">
        <f t="shared" si="45"/>
        <v>NA</v>
      </c>
      <c r="R276" s="53"/>
      <c r="S276" s="53"/>
      <c r="T276" s="53"/>
      <c r="U276" s="53"/>
      <c r="V276" s="53"/>
    </row>
    <row r="277" spans="1:22" s="51" customFormat="1" x14ac:dyDescent="0.2">
      <c r="B277" s="51" t="s">
        <v>196</v>
      </c>
      <c r="C277" s="51" t="s">
        <v>197</v>
      </c>
      <c r="D277" s="56">
        <v>0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41"/>
        <v>0</v>
      </c>
      <c r="J277" s="56">
        <f t="shared" si="42"/>
        <v>0</v>
      </c>
      <c r="K277" s="57" t="str">
        <f t="shared" si="43"/>
        <v>NA</v>
      </c>
      <c r="L277" s="57" t="str">
        <f t="shared" si="44"/>
        <v>NA</v>
      </c>
      <c r="M277" s="57" t="str">
        <f t="shared" si="45"/>
        <v>NA</v>
      </c>
      <c r="R277" s="53"/>
      <c r="S277" s="53"/>
      <c r="T277" s="53"/>
      <c r="U277" s="53"/>
      <c r="V277" s="53"/>
    </row>
    <row r="278" spans="1:22" s="51" customFormat="1" x14ac:dyDescent="0.2">
      <c r="B278" s="51" t="s">
        <v>420</v>
      </c>
      <c r="C278" s="51" t="s">
        <v>421</v>
      </c>
      <c r="D278" s="56">
        <v>21085705.280000001</v>
      </c>
      <c r="E278" s="56">
        <v>44462975.480000004</v>
      </c>
      <c r="F278" s="56">
        <v>0</v>
      </c>
      <c r="G278" s="56">
        <v>0</v>
      </c>
      <c r="H278" s="56">
        <v>0</v>
      </c>
      <c r="I278" s="56">
        <f t="shared" si="41"/>
        <v>0</v>
      </c>
      <c r="J278" s="56">
        <f t="shared" si="42"/>
        <v>44462975.480000004</v>
      </c>
      <c r="K278" s="57">
        <f t="shared" si="43"/>
        <v>1</v>
      </c>
      <c r="L278" s="57">
        <f t="shared" si="44"/>
        <v>-1</v>
      </c>
      <c r="M278" s="57">
        <f t="shared" si="45"/>
        <v>-1</v>
      </c>
      <c r="R278" s="53"/>
      <c r="S278" s="53"/>
      <c r="T278" s="53"/>
      <c r="U278" s="53"/>
      <c r="V278" s="53"/>
    </row>
    <row r="279" spans="1:22" s="51" customFormat="1" x14ac:dyDescent="0.2">
      <c r="B279" s="51" t="s">
        <v>198</v>
      </c>
      <c r="C279" s="51" t="s">
        <v>199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41"/>
        <v>0</v>
      </c>
      <c r="J279" s="56">
        <f t="shared" si="42"/>
        <v>0</v>
      </c>
      <c r="K279" s="57" t="str">
        <f t="shared" si="43"/>
        <v>NA</v>
      </c>
      <c r="L279" s="57" t="str">
        <f t="shared" si="44"/>
        <v>NA</v>
      </c>
      <c r="M279" s="57" t="str">
        <f t="shared" si="45"/>
        <v>NA</v>
      </c>
      <c r="R279" s="53"/>
      <c r="S279" s="53"/>
      <c r="T279" s="53"/>
      <c r="U279" s="53"/>
      <c r="V279" s="53"/>
    </row>
    <row r="280" spans="1:22" s="51" customFormat="1" x14ac:dyDescent="0.2">
      <c r="A280" s="63" t="s">
        <v>283</v>
      </c>
      <c r="B280" s="63"/>
      <c r="C280" s="63"/>
      <c r="D280" s="64">
        <v>52346285.68</v>
      </c>
      <c r="E280" s="64">
        <v>48521630.950000003</v>
      </c>
      <c r="F280" s="64">
        <v>136659.42000000001</v>
      </c>
      <c r="G280" s="64">
        <v>423387.91</v>
      </c>
      <c r="H280" s="64">
        <v>5695.04</v>
      </c>
      <c r="I280" s="64">
        <f t="shared" si="41"/>
        <v>429082.94999999995</v>
      </c>
      <c r="J280" s="64">
        <f t="shared" si="42"/>
        <v>48092548</v>
      </c>
      <c r="K280" s="65">
        <f t="shared" si="43"/>
        <v>0.99115687289155308</v>
      </c>
      <c r="L280" s="65">
        <f t="shared" si="44"/>
        <v>-0.99718353613997801</v>
      </c>
      <c r="M280" s="65">
        <f t="shared" si="45"/>
        <v>-0.96509697619716961</v>
      </c>
      <c r="R280" s="53"/>
      <c r="S280" s="53"/>
      <c r="T280" s="53"/>
      <c r="U280" s="53"/>
      <c r="V280" s="53"/>
    </row>
    <row r="281" spans="1:22" s="51" customFormat="1" x14ac:dyDescent="0.2">
      <c r="A281" s="51" t="s">
        <v>284</v>
      </c>
      <c r="B281" s="51" t="s">
        <v>95</v>
      </c>
      <c r="C281" s="51" t="s">
        <v>94</v>
      </c>
      <c r="D281" s="56">
        <v>0</v>
      </c>
      <c r="E281" s="56">
        <v>0</v>
      </c>
      <c r="F281" s="56">
        <v>0</v>
      </c>
      <c r="G281" s="56">
        <v>9391.2999999999993</v>
      </c>
      <c r="H281" s="56">
        <v>0</v>
      </c>
      <c r="I281" s="56">
        <f t="shared" si="41"/>
        <v>9391.2999999999993</v>
      </c>
      <c r="J281" s="56">
        <f t="shared" si="42"/>
        <v>-9391.2999999999993</v>
      </c>
      <c r="K281" s="57" t="str">
        <f t="shared" si="43"/>
        <v>NA</v>
      </c>
      <c r="L281" s="57" t="str">
        <f t="shared" si="44"/>
        <v>NA</v>
      </c>
      <c r="M281" s="57" t="str">
        <f t="shared" si="45"/>
        <v>NA</v>
      </c>
      <c r="R281" s="53"/>
      <c r="S281" s="53"/>
      <c r="T281" s="53"/>
      <c r="U281" s="53"/>
      <c r="V281" s="53"/>
    </row>
    <row r="282" spans="1:22" s="51" customFormat="1" x14ac:dyDescent="0.2">
      <c r="B282" s="51" t="s">
        <v>104</v>
      </c>
      <c r="C282" s="51" t="s">
        <v>105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41"/>
        <v>0</v>
      </c>
      <c r="J282" s="56">
        <f t="shared" si="42"/>
        <v>0</v>
      </c>
      <c r="K282" s="57" t="str">
        <f t="shared" si="43"/>
        <v>NA</v>
      </c>
      <c r="L282" s="57" t="str">
        <f t="shared" si="44"/>
        <v>NA</v>
      </c>
      <c r="M282" s="57" t="str">
        <f t="shared" si="45"/>
        <v>NA</v>
      </c>
      <c r="R282" s="53"/>
      <c r="S282" s="53"/>
      <c r="T282" s="53"/>
      <c r="U282" s="53"/>
      <c r="V282" s="53"/>
    </row>
    <row r="283" spans="1:22" s="51" customFormat="1" x14ac:dyDescent="0.2">
      <c r="B283" s="51" t="s">
        <v>285</v>
      </c>
      <c r="C283" s="51" t="s">
        <v>286</v>
      </c>
      <c r="D283" s="56">
        <v>0</v>
      </c>
      <c r="E283" s="56">
        <v>0</v>
      </c>
      <c r="F283" s="56">
        <v>0</v>
      </c>
      <c r="G283" s="56">
        <v>0</v>
      </c>
      <c r="H283" s="56">
        <v>0</v>
      </c>
      <c r="I283" s="56">
        <f t="shared" si="41"/>
        <v>0</v>
      </c>
      <c r="J283" s="56">
        <f t="shared" si="42"/>
        <v>0</v>
      </c>
      <c r="K283" s="57" t="str">
        <f t="shared" si="43"/>
        <v>NA</v>
      </c>
      <c r="L283" s="57" t="str">
        <f t="shared" si="44"/>
        <v>NA</v>
      </c>
      <c r="M283" s="57" t="str">
        <f t="shared" si="45"/>
        <v>NA</v>
      </c>
      <c r="R283" s="53"/>
      <c r="S283" s="53"/>
      <c r="T283" s="53"/>
      <c r="U283" s="53"/>
      <c r="V283" s="53"/>
    </row>
    <row r="284" spans="1:22" s="51" customFormat="1" x14ac:dyDescent="0.2">
      <c r="B284" s="51" t="s">
        <v>108</v>
      </c>
      <c r="C284" s="51" t="s">
        <v>109</v>
      </c>
      <c r="D284" s="56">
        <v>160790.86000000002</v>
      </c>
      <c r="E284" s="56">
        <v>160790.86000000002</v>
      </c>
      <c r="F284" s="56">
        <v>13622.029999999999</v>
      </c>
      <c r="G284" s="56">
        <v>35111.919999999998</v>
      </c>
      <c r="H284" s="56">
        <v>0</v>
      </c>
      <c r="I284" s="56">
        <f t="shared" si="41"/>
        <v>35111.919999999998</v>
      </c>
      <c r="J284" s="56">
        <f t="shared" si="42"/>
        <v>125678.94000000002</v>
      </c>
      <c r="K284" s="57">
        <f t="shared" si="43"/>
        <v>0.78162987622555169</v>
      </c>
      <c r="L284" s="57">
        <f t="shared" si="44"/>
        <v>-0.91528106759302119</v>
      </c>
      <c r="M284" s="57">
        <f t="shared" si="45"/>
        <v>-0.12651950490220662</v>
      </c>
      <c r="R284" s="53"/>
      <c r="S284" s="53"/>
      <c r="T284" s="53"/>
      <c r="U284" s="53"/>
      <c r="V284" s="53"/>
    </row>
    <row r="285" spans="1:22" s="51" customFormat="1" x14ac:dyDescent="0.2">
      <c r="B285" s="51" t="s">
        <v>291</v>
      </c>
      <c r="C285" s="51" t="s">
        <v>292</v>
      </c>
      <c r="D285" s="56">
        <v>0</v>
      </c>
      <c r="E285" s="56">
        <v>0</v>
      </c>
      <c r="F285" s="56">
        <v>19456.740000000002</v>
      </c>
      <c r="G285" s="56">
        <v>58206.52</v>
      </c>
      <c r="H285" s="56">
        <v>0</v>
      </c>
      <c r="I285" s="56">
        <f t="shared" si="41"/>
        <v>58206.52</v>
      </c>
      <c r="J285" s="56">
        <f t="shared" si="42"/>
        <v>-58206.52</v>
      </c>
      <c r="K285" s="57" t="str">
        <f t="shared" si="43"/>
        <v>NA</v>
      </c>
      <c r="L285" s="57" t="str">
        <f t="shared" si="44"/>
        <v>NA</v>
      </c>
      <c r="M285" s="57" t="str">
        <f t="shared" si="45"/>
        <v>NA</v>
      </c>
      <c r="R285" s="53"/>
      <c r="S285" s="53"/>
      <c r="T285" s="53"/>
      <c r="U285" s="53"/>
      <c r="V285" s="53"/>
    </row>
    <row r="286" spans="1:22" s="51" customFormat="1" x14ac:dyDescent="0.2">
      <c r="B286" s="51" t="s">
        <v>120</v>
      </c>
      <c r="C286" s="51" t="s">
        <v>121</v>
      </c>
      <c r="D286" s="56">
        <v>0</v>
      </c>
      <c r="E286" s="56">
        <v>0</v>
      </c>
      <c r="F286" s="56">
        <v>0</v>
      </c>
      <c r="G286" s="56">
        <v>0</v>
      </c>
      <c r="H286" s="56">
        <v>0</v>
      </c>
      <c r="I286" s="56">
        <f t="shared" si="41"/>
        <v>0</v>
      </c>
      <c r="J286" s="56">
        <f t="shared" si="42"/>
        <v>0</v>
      </c>
      <c r="K286" s="57" t="str">
        <f t="shared" si="43"/>
        <v>NA</v>
      </c>
      <c r="L286" s="57" t="str">
        <f t="shared" si="44"/>
        <v>NA</v>
      </c>
      <c r="M286" s="57" t="str">
        <f t="shared" si="45"/>
        <v>NA</v>
      </c>
      <c r="R286" s="53"/>
      <c r="S286" s="53"/>
      <c r="T286" s="53"/>
      <c r="U286" s="53"/>
      <c r="V286" s="53"/>
    </row>
    <row r="287" spans="1:22" s="51" customFormat="1" x14ac:dyDescent="0.2">
      <c r="B287" s="51" t="s">
        <v>124</v>
      </c>
      <c r="C287" s="51" t="s">
        <v>125</v>
      </c>
      <c r="D287" s="56">
        <v>1500000</v>
      </c>
      <c r="E287" s="56">
        <v>5477143.0599999987</v>
      </c>
      <c r="F287" s="56">
        <v>0</v>
      </c>
      <c r="G287" s="56">
        <v>52605.43</v>
      </c>
      <c r="H287" s="56">
        <v>0</v>
      </c>
      <c r="I287" s="56">
        <f t="shared" si="41"/>
        <v>52605.43</v>
      </c>
      <c r="J287" s="56">
        <f t="shared" si="42"/>
        <v>5424537.629999999</v>
      </c>
      <c r="K287" s="57">
        <f t="shared" si="43"/>
        <v>0.99039546175374138</v>
      </c>
      <c r="L287" s="57">
        <f t="shared" si="44"/>
        <v>-1</v>
      </c>
      <c r="M287" s="57">
        <f t="shared" si="45"/>
        <v>-0.96158184701496552</v>
      </c>
      <c r="R287" s="53"/>
      <c r="S287" s="53"/>
      <c r="T287" s="53"/>
      <c r="U287" s="53"/>
      <c r="V287" s="53"/>
    </row>
    <row r="288" spans="1:22" s="51" customFormat="1" x14ac:dyDescent="0.2">
      <c r="B288" s="51" t="s">
        <v>130</v>
      </c>
      <c r="C288" s="51" t="s">
        <v>131</v>
      </c>
      <c r="D288" s="56">
        <v>54000</v>
      </c>
      <c r="E288" s="56">
        <v>54000</v>
      </c>
      <c r="F288" s="56">
        <v>3780</v>
      </c>
      <c r="G288" s="56">
        <v>9450</v>
      </c>
      <c r="H288" s="56">
        <v>0</v>
      </c>
      <c r="I288" s="56">
        <f t="shared" si="41"/>
        <v>9450</v>
      </c>
      <c r="J288" s="56">
        <f t="shared" si="42"/>
        <v>44550</v>
      </c>
      <c r="K288" s="57">
        <f t="shared" si="43"/>
        <v>0.82499999999999996</v>
      </c>
      <c r="L288" s="57">
        <f t="shared" si="44"/>
        <v>-0.93</v>
      </c>
      <c r="M288" s="57">
        <f t="shared" si="45"/>
        <v>-0.3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563</v>
      </c>
      <c r="C289" s="51" t="s">
        <v>564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41"/>
        <v>0</v>
      </c>
      <c r="J289" s="56">
        <f t="shared" si="42"/>
        <v>0</v>
      </c>
      <c r="K289" s="57" t="str">
        <f t="shared" si="43"/>
        <v>NA</v>
      </c>
      <c r="L289" s="57" t="str">
        <f t="shared" si="44"/>
        <v>NA</v>
      </c>
      <c r="M289" s="57" t="str">
        <f t="shared" si="45"/>
        <v>NA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132</v>
      </c>
      <c r="C290" s="51" t="s">
        <v>133</v>
      </c>
      <c r="D290" s="56">
        <v>32126.01</v>
      </c>
      <c r="E290" s="56">
        <v>32126.01</v>
      </c>
      <c r="F290" s="56">
        <v>2721.66</v>
      </c>
      <c r="G290" s="56">
        <v>10273.39</v>
      </c>
      <c r="H290" s="56">
        <v>0</v>
      </c>
      <c r="I290" s="56">
        <f t="shared" si="41"/>
        <v>10273.39</v>
      </c>
      <c r="J290" s="56">
        <f t="shared" si="42"/>
        <v>21852.62</v>
      </c>
      <c r="K290" s="57">
        <f t="shared" si="43"/>
        <v>0.68021581267016973</v>
      </c>
      <c r="L290" s="57">
        <f t="shared" si="44"/>
        <v>-0.91528172966390786</v>
      </c>
      <c r="M290" s="57">
        <f t="shared" si="45"/>
        <v>0.27913674931932086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144</v>
      </c>
      <c r="C291" s="51" t="s">
        <v>145</v>
      </c>
      <c r="D291" s="56">
        <v>44010.95</v>
      </c>
      <c r="E291" s="56">
        <v>149844.81</v>
      </c>
      <c r="F291" s="56">
        <v>611.54</v>
      </c>
      <c r="G291" s="56">
        <v>3232.0099999999998</v>
      </c>
      <c r="H291" s="56">
        <v>0</v>
      </c>
      <c r="I291" s="56">
        <f t="shared" si="41"/>
        <v>3232.0099999999998</v>
      </c>
      <c r="J291" s="56">
        <f t="shared" si="42"/>
        <v>146612.79999999999</v>
      </c>
      <c r="K291" s="57">
        <f t="shared" si="43"/>
        <v>0.97843095132891145</v>
      </c>
      <c r="L291" s="57">
        <f t="shared" si="44"/>
        <v>-0.9959188443029825</v>
      </c>
      <c r="M291" s="57">
        <f t="shared" si="45"/>
        <v>-0.91372380531564623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146</v>
      </c>
      <c r="C292" s="51" t="s">
        <v>147</v>
      </c>
      <c r="D292" s="56">
        <v>26152645</v>
      </c>
      <c r="E292" s="56">
        <v>501780.54000000004</v>
      </c>
      <c r="F292" s="56">
        <v>17000</v>
      </c>
      <c r="G292" s="56">
        <v>17000</v>
      </c>
      <c r="H292" s="56">
        <v>0</v>
      </c>
      <c r="I292" s="56">
        <f t="shared" si="41"/>
        <v>17000</v>
      </c>
      <c r="J292" s="56">
        <f t="shared" si="42"/>
        <v>484780.54000000004</v>
      </c>
      <c r="K292" s="57">
        <f t="shared" si="43"/>
        <v>0.9661206470860747</v>
      </c>
      <c r="L292" s="57">
        <f t="shared" si="44"/>
        <v>-0.9661206470860747</v>
      </c>
      <c r="M292" s="57">
        <f t="shared" si="45"/>
        <v>-0.86448258834429892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160</v>
      </c>
      <c r="C293" s="51" t="s">
        <v>161</v>
      </c>
      <c r="D293" s="56">
        <v>0</v>
      </c>
      <c r="E293" s="56">
        <v>0</v>
      </c>
      <c r="F293" s="56">
        <v>0</v>
      </c>
      <c r="G293" s="56">
        <v>44.67</v>
      </c>
      <c r="H293" s="56">
        <v>0</v>
      </c>
      <c r="I293" s="56">
        <f t="shared" si="41"/>
        <v>44.67</v>
      </c>
      <c r="J293" s="56">
        <f t="shared" si="42"/>
        <v>-44.67</v>
      </c>
      <c r="K293" s="57" t="str">
        <f t="shared" si="43"/>
        <v>NA</v>
      </c>
      <c r="L293" s="57" t="str">
        <f t="shared" si="44"/>
        <v>NA</v>
      </c>
      <c r="M293" s="57" t="str">
        <f t="shared" si="45"/>
        <v>NA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166</v>
      </c>
      <c r="C294" s="51" t="s">
        <v>167</v>
      </c>
      <c r="D294" s="56">
        <v>0</v>
      </c>
      <c r="E294" s="56">
        <v>0</v>
      </c>
      <c r="F294" s="56">
        <v>0</v>
      </c>
      <c r="G294" s="56">
        <v>0</v>
      </c>
      <c r="H294" s="56">
        <v>0</v>
      </c>
      <c r="I294" s="56">
        <f t="shared" si="41"/>
        <v>0</v>
      </c>
      <c r="J294" s="56">
        <f t="shared" si="42"/>
        <v>0</v>
      </c>
      <c r="K294" s="57" t="str">
        <f t="shared" si="43"/>
        <v>NA</v>
      </c>
      <c r="L294" s="57" t="str">
        <f t="shared" si="44"/>
        <v>NA</v>
      </c>
      <c r="M294" s="57" t="str">
        <f t="shared" si="45"/>
        <v>NA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170</v>
      </c>
      <c r="C295" s="51" t="s">
        <v>171</v>
      </c>
      <c r="D295" s="56">
        <v>0</v>
      </c>
      <c r="E295" s="56">
        <v>0</v>
      </c>
      <c r="F295" s="56">
        <v>0</v>
      </c>
      <c r="G295" s="56">
        <v>0</v>
      </c>
      <c r="H295" s="56">
        <v>0</v>
      </c>
      <c r="I295" s="56">
        <f t="shared" si="41"/>
        <v>0</v>
      </c>
      <c r="J295" s="56">
        <f t="shared" si="42"/>
        <v>0</v>
      </c>
      <c r="K295" s="57" t="str">
        <f t="shared" si="43"/>
        <v>NA</v>
      </c>
      <c r="L295" s="57" t="str">
        <f t="shared" si="44"/>
        <v>NA</v>
      </c>
      <c r="M295" s="57" t="str">
        <f t="shared" si="45"/>
        <v>NA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172</v>
      </c>
      <c r="C296" s="51" t="s">
        <v>173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41"/>
        <v>0</v>
      </c>
      <c r="J296" s="56">
        <f t="shared" si="42"/>
        <v>0</v>
      </c>
      <c r="K296" s="57" t="str">
        <f t="shared" si="43"/>
        <v>NA</v>
      </c>
      <c r="L296" s="57" t="str">
        <f t="shared" si="44"/>
        <v>NA</v>
      </c>
      <c r="M296" s="57" t="str">
        <f t="shared" si="45"/>
        <v>NA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176</v>
      </c>
      <c r="C297" s="51" t="s">
        <v>177</v>
      </c>
      <c r="D297" s="56">
        <v>15250</v>
      </c>
      <c r="E297" s="56">
        <v>15250</v>
      </c>
      <c r="F297" s="56">
        <v>0</v>
      </c>
      <c r="G297" s="56">
        <v>0</v>
      </c>
      <c r="H297" s="56">
        <v>0</v>
      </c>
      <c r="I297" s="56">
        <f t="shared" si="41"/>
        <v>0</v>
      </c>
      <c r="J297" s="56">
        <f t="shared" si="42"/>
        <v>15250</v>
      </c>
      <c r="K297" s="57">
        <f t="shared" si="43"/>
        <v>1</v>
      </c>
      <c r="L297" s="57">
        <f t="shared" si="44"/>
        <v>-1</v>
      </c>
      <c r="M297" s="57">
        <f t="shared" si="45"/>
        <v>-1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178</v>
      </c>
      <c r="C298" s="51" t="s">
        <v>179</v>
      </c>
      <c r="D298" s="56">
        <v>0</v>
      </c>
      <c r="E298" s="56">
        <v>5000</v>
      </c>
      <c r="F298" s="56">
        <v>0</v>
      </c>
      <c r="G298" s="56">
        <v>0</v>
      </c>
      <c r="H298" s="56">
        <v>0</v>
      </c>
      <c r="I298" s="56">
        <f t="shared" si="41"/>
        <v>0</v>
      </c>
      <c r="J298" s="56">
        <f t="shared" si="42"/>
        <v>5000</v>
      </c>
      <c r="K298" s="57">
        <f t="shared" si="43"/>
        <v>1</v>
      </c>
      <c r="L298" s="57">
        <f t="shared" si="44"/>
        <v>-1</v>
      </c>
      <c r="M298" s="57">
        <f t="shared" si="45"/>
        <v>-1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192</v>
      </c>
      <c r="C299" s="51" t="s">
        <v>193</v>
      </c>
      <c r="D299" s="56">
        <v>0</v>
      </c>
      <c r="E299" s="56">
        <v>0</v>
      </c>
      <c r="F299" s="56">
        <v>0</v>
      </c>
      <c r="G299" s="56">
        <v>0</v>
      </c>
      <c r="H299" s="56">
        <v>0</v>
      </c>
      <c r="I299" s="56">
        <f t="shared" si="41"/>
        <v>0</v>
      </c>
      <c r="J299" s="56">
        <f t="shared" si="42"/>
        <v>0</v>
      </c>
      <c r="K299" s="57" t="str">
        <f t="shared" si="43"/>
        <v>NA</v>
      </c>
      <c r="L299" s="57" t="str">
        <f t="shared" si="44"/>
        <v>NA</v>
      </c>
      <c r="M299" s="57" t="str">
        <f t="shared" si="45"/>
        <v>NA</v>
      </c>
      <c r="R299" s="53"/>
      <c r="S299" s="53"/>
      <c r="T299" s="53"/>
      <c r="U299" s="53"/>
      <c r="V299" s="53"/>
    </row>
    <row r="300" spans="1:22" s="51" customFormat="1" x14ac:dyDescent="0.2">
      <c r="A300" s="63" t="s">
        <v>289</v>
      </c>
      <c r="B300" s="63"/>
      <c r="C300" s="63"/>
      <c r="D300" s="64">
        <v>27958822.82</v>
      </c>
      <c r="E300" s="64">
        <v>6395935.2799999984</v>
      </c>
      <c r="F300" s="64">
        <v>57191.970000000008</v>
      </c>
      <c r="G300" s="64">
        <v>195315.24000000002</v>
      </c>
      <c r="H300" s="64">
        <v>0</v>
      </c>
      <c r="I300" s="64">
        <f t="shared" si="41"/>
        <v>195315.24000000002</v>
      </c>
      <c r="J300" s="64">
        <f t="shared" si="42"/>
        <v>6200620.0399999982</v>
      </c>
      <c r="K300" s="65">
        <f t="shared" si="43"/>
        <v>0.96946259906494858</v>
      </c>
      <c r="L300" s="65">
        <f t="shared" si="44"/>
        <v>-0.99105807555951386</v>
      </c>
      <c r="M300" s="65">
        <f t="shared" si="45"/>
        <v>-0.87785039625979455</v>
      </c>
      <c r="R300" s="53"/>
      <c r="S300" s="53"/>
      <c r="T300" s="53"/>
      <c r="U300" s="53"/>
      <c r="V300" s="53"/>
    </row>
    <row r="301" spans="1:22" s="51" customFormat="1" x14ac:dyDescent="0.2">
      <c r="A301" s="51" t="s">
        <v>290</v>
      </c>
      <c r="B301" s="51" t="s">
        <v>108</v>
      </c>
      <c r="C301" s="51" t="s">
        <v>109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41"/>
        <v>0</v>
      </c>
      <c r="J301" s="56">
        <f t="shared" si="42"/>
        <v>0</v>
      </c>
      <c r="K301" s="57" t="str">
        <f t="shared" si="43"/>
        <v>NA</v>
      </c>
      <c r="L301" s="57" t="str">
        <f t="shared" si="44"/>
        <v>NA</v>
      </c>
      <c r="M301" s="57" t="str">
        <f t="shared" si="45"/>
        <v>NA</v>
      </c>
      <c r="R301" s="53"/>
      <c r="S301" s="53"/>
      <c r="T301" s="53"/>
      <c r="U301" s="53"/>
      <c r="V301" s="53"/>
    </row>
    <row r="302" spans="1:22" s="51" customFormat="1" x14ac:dyDescent="0.2">
      <c r="B302" s="51" t="s">
        <v>291</v>
      </c>
      <c r="C302" s="51" t="s">
        <v>292</v>
      </c>
      <c r="D302" s="56">
        <v>0</v>
      </c>
      <c r="E302" s="56">
        <v>0</v>
      </c>
      <c r="F302" s="56">
        <v>7520.34</v>
      </c>
      <c r="G302" s="56">
        <v>22496.98</v>
      </c>
      <c r="H302" s="56">
        <v>0</v>
      </c>
      <c r="I302" s="56">
        <f t="shared" si="41"/>
        <v>22496.98</v>
      </c>
      <c r="J302" s="56">
        <f t="shared" si="42"/>
        <v>-22496.98</v>
      </c>
      <c r="K302" s="57" t="str">
        <f t="shared" si="43"/>
        <v>NA</v>
      </c>
      <c r="L302" s="57" t="str">
        <f t="shared" si="44"/>
        <v>NA</v>
      </c>
      <c r="M302" s="57" t="str">
        <f t="shared" si="45"/>
        <v>NA</v>
      </c>
      <c r="R302" s="53"/>
      <c r="S302" s="53"/>
      <c r="T302" s="53"/>
      <c r="U302" s="53"/>
      <c r="V302" s="53"/>
    </row>
    <row r="303" spans="1:22" s="51" customFormat="1" x14ac:dyDescent="0.2">
      <c r="B303" s="51" t="s">
        <v>293</v>
      </c>
      <c r="C303" s="51" t="s">
        <v>294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41"/>
        <v>0</v>
      </c>
      <c r="J303" s="56">
        <f t="shared" si="42"/>
        <v>0</v>
      </c>
      <c r="K303" s="57" t="str">
        <f t="shared" si="43"/>
        <v>NA</v>
      </c>
      <c r="L303" s="57" t="str">
        <f t="shared" si="44"/>
        <v>NA</v>
      </c>
      <c r="M303" s="57" t="str">
        <f t="shared" si="45"/>
        <v>NA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120</v>
      </c>
      <c r="C304" s="51" t="s">
        <v>121</v>
      </c>
      <c r="D304" s="56">
        <v>0</v>
      </c>
      <c r="E304" s="56">
        <v>0</v>
      </c>
      <c r="F304" s="56">
        <v>0</v>
      </c>
      <c r="G304" s="56">
        <v>0</v>
      </c>
      <c r="H304" s="56">
        <v>0</v>
      </c>
      <c r="I304" s="56">
        <f t="shared" si="41"/>
        <v>0</v>
      </c>
      <c r="J304" s="56">
        <f t="shared" si="42"/>
        <v>0</v>
      </c>
      <c r="K304" s="57" t="str">
        <f t="shared" si="43"/>
        <v>NA</v>
      </c>
      <c r="L304" s="57" t="str">
        <f t="shared" si="44"/>
        <v>NA</v>
      </c>
      <c r="M304" s="57" t="str">
        <f t="shared" si="45"/>
        <v>NA</v>
      </c>
      <c r="R304" s="53"/>
      <c r="S304" s="53"/>
      <c r="T304" s="53"/>
      <c r="U304" s="53"/>
      <c r="V304" s="53"/>
    </row>
    <row r="305" spans="1:22" s="51" customFormat="1" x14ac:dyDescent="0.2">
      <c r="B305" s="51" t="s">
        <v>122</v>
      </c>
      <c r="C305" s="51" t="s">
        <v>123</v>
      </c>
      <c r="D305" s="56">
        <v>0</v>
      </c>
      <c r="E305" s="56">
        <v>0</v>
      </c>
      <c r="F305" s="56">
        <v>0</v>
      </c>
      <c r="G305" s="56">
        <v>0</v>
      </c>
      <c r="H305" s="56">
        <v>0</v>
      </c>
      <c r="I305" s="56">
        <f t="shared" ref="I305:I427" si="46">SUM(G305:H305)</f>
        <v>0</v>
      </c>
      <c r="J305" s="56">
        <f t="shared" ref="J305:J427" si="47">E305-I305</f>
        <v>0</v>
      </c>
      <c r="K305" s="57" t="str">
        <f t="shared" ref="K305:K427" si="48">IF(E305=0,"NA",J305/E305)</f>
        <v>NA</v>
      </c>
      <c r="L305" s="57" t="str">
        <f t="shared" ref="L305:L427" si="49">IF(E305=0,"NA",(  ( F305 - (E305/$L$6)) / (E305/$L$6)))</f>
        <v>NA</v>
      </c>
      <c r="M305" s="57" t="str">
        <f t="shared" ref="M305:M427" si="50">IF(E305=0,"NA",(  ( G305 - ($M$6*(E305/12))) / ($M$6*(E305/12))))</f>
        <v>NA</v>
      </c>
      <c r="R305" s="53"/>
      <c r="S305" s="53"/>
      <c r="T305" s="53"/>
      <c r="U305" s="53"/>
      <c r="V305" s="53"/>
    </row>
    <row r="306" spans="1:22" s="51" customFormat="1" x14ac:dyDescent="0.2">
      <c r="B306" s="51" t="s">
        <v>124</v>
      </c>
      <c r="C306" s="51" t="s">
        <v>125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f t="shared" si="46"/>
        <v>0</v>
      </c>
      <c r="J306" s="56">
        <f t="shared" si="47"/>
        <v>0</v>
      </c>
      <c r="K306" s="57" t="str">
        <f t="shared" si="48"/>
        <v>NA</v>
      </c>
      <c r="L306" s="57" t="str">
        <f t="shared" si="49"/>
        <v>NA</v>
      </c>
      <c r="M306" s="57" t="str">
        <f t="shared" si="50"/>
        <v>NA</v>
      </c>
      <c r="R306" s="53"/>
      <c r="S306" s="53"/>
      <c r="T306" s="53"/>
      <c r="U306" s="53"/>
      <c r="V306" s="53"/>
    </row>
    <row r="307" spans="1:22" s="51" customFormat="1" x14ac:dyDescent="0.2">
      <c r="B307" s="51" t="s">
        <v>130</v>
      </c>
      <c r="C307" s="51" t="s">
        <v>131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46"/>
        <v>0</v>
      </c>
      <c r="J307" s="56">
        <f t="shared" si="47"/>
        <v>0</v>
      </c>
      <c r="K307" s="57" t="str">
        <f t="shared" si="48"/>
        <v>NA</v>
      </c>
      <c r="L307" s="57" t="str">
        <f t="shared" si="49"/>
        <v>NA</v>
      </c>
      <c r="M307" s="57" t="str">
        <f t="shared" si="50"/>
        <v>NA</v>
      </c>
      <c r="R307" s="53"/>
      <c r="S307" s="53"/>
      <c r="T307" s="53"/>
      <c r="U307" s="53"/>
      <c r="V307" s="53"/>
    </row>
    <row r="308" spans="1:22" s="51" customFormat="1" x14ac:dyDescent="0.2">
      <c r="B308" s="51" t="s">
        <v>563</v>
      </c>
      <c r="C308" s="51" t="s">
        <v>564</v>
      </c>
      <c r="D308" s="56">
        <v>0</v>
      </c>
      <c r="E308" s="56">
        <v>0</v>
      </c>
      <c r="F308" s="56">
        <v>0</v>
      </c>
      <c r="G308" s="56">
        <v>0</v>
      </c>
      <c r="H308" s="56">
        <v>0</v>
      </c>
      <c r="I308" s="56">
        <f t="shared" si="46"/>
        <v>0</v>
      </c>
      <c r="J308" s="56">
        <f t="shared" si="47"/>
        <v>0</v>
      </c>
      <c r="K308" s="57" t="str">
        <f t="shared" si="48"/>
        <v>NA</v>
      </c>
      <c r="L308" s="57" t="str">
        <f t="shared" si="49"/>
        <v>NA</v>
      </c>
      <c r="M308" s="57" t="str">
        <f t="shared" si="50"/>
        <v>NA</v>
      </c>
      <c r="R308" s="53"/>
      <c r="S308" s="53"/>
      <c r="T308" s="53"/>
      <c r="U308" s="53"/>
      <c r="V308" s="53"/>
    </row>
    <row r="309" spans="1:22" s="51" customFormat="1" x14ac:dyDescent="0.2">
      <c r="B309" s="51" t="s">
        <v>132</v>
      </c>
      <c r="C309" s="51" t="s">
        <v>133</v>
      </c>
      <c r="D309" s="56">
        <v>0</v>
      </c>
      <c r="E309" s="56">
        <v>0</v>
      </c>
      <c r="F309" s="56">
        <v>0</v>
      </c>
      <c r="G309" s="56">
        <v>0</v>
      </c>
      <c r="H309" s="56">
        <v>0</v>
      </c>
      <c r="I309" s="56">
        <f t="shared" si="46"/>
        <v>0</v>
      </c>
      <c r="J309" s="56">
        <f t="shared" si="47"/>
        <v>0</v>
      </c>
      <c r="K309" s="57" t="str">
        <f t="shared" si="48"/>
        <v>NA</v>
      </c>
      <c r="L309" s="57" t="str">
        <f t="shared" si="49"/>
        <v>NA</v>
      </c>
      <c r="M309" s="57" t="str">
        <f t="shared" si="50"/>
        <v>NA</v>
      </c>
      <c r="R309" s="53"/>
      <c r="S309" s="53"/>
      <c r="T309" s="53"/>
      <c r="U309" s="53"/>
      <c r="V309" s="53"/>
    </row>
    <row r="310" spans="1:22" s="51" customFormat="1" x14ac:dyDescent="0.2">
      <c r="B310" s="51" t="s">
        <v>144</v>
      </c>
      <c r="C310" s="51" t="s">
        <v>145</v>
      </c>
      <c r="D310" s="56">
        <v>0</v>
      </c>
      <c r="E310" s="56">
        <v>0</v>
      </c>
      <c r="F310" s="56">
        <v>0</v>
      </c>
      <c r="G310" s="56">
        <v>0</v>
      </c>
      <c r="H310" s="56">
        <v>0</v>
      </c>
      <c r="I310" s="56">
        <f t="shared" si="46"/>
        <v>0</v>
      </c>
      <c r="J310" s="56">
        <f t="shared" si="47"/>
        <v>0</v>
      </c>
      <c r="K310" s="57" t="str">
        <f t="shared" si="48"/>
        <v>NA</v>
      </c>
      <c r="L310" s="57" t="str">
        <f t="shared" si="49"/>
        <v>NA</v>
      </c>
      <c r="M310" s="57" t="str">
        <f t="shared" si="50"/>
        <v>NA</v>
      </c>
      <c r="R310" s="53"/>
      <c r="S310" s="53"/>
      <c r="T310" s="53"/>
      <c r="U310" s="53"/>
      <c r="V310" s="53"/>
    </row>
    <row r="311" spans="1:22" s="51" customFormat="1" x14ac:dyDescent="0.2">
      <c r="B311" s="51" t="s">
        <v>146</v>
      </c>
      <c r="C311" s="51" t="s">
        <v>147</v>
      </c>
      <c r="D311" s="56">
        <v>26102645</v>
      </c>
      <c r="E311" s="56">
        <v>0</v>
      </c>
      <c r="F311" s="56">
        <v>0</v>
      </c>
      <c r="G311" s="56">
        <v>0</v>
      </c>
      <c r="H311" s="56">
        <v>0</v>
      </c>
      <c r="I311" s="56">
        <f t="shared" si="46"/>
        <v>0</v>
      </c>
      <c r="J311" s="56">
        <f t="shared" si="47"/>
        <v>0</v>
      </c>
      <c r="K311" s="57" t="str">
        <f t="shared" si="48"/>
        <v>NA</v>
      </c>
      <c r="L311" s="57" t="str">
        <f t="shared" si="49"/>
        <v>NA</v>
      </c>
      <c r="M311" s="57" t="str">
        <f t="shared" si="50"/>
        <v>NA</v>
      </c>
      <c r="R311" s="53"/>
      <c r="S311" s="53"/>
      <c r="T311" s="53"/>
      <c r="U311" s="53"/>
      <c r="V311" s="53"/>
    </row>
    <row r="312" spans="1:22" s="51" customFormat="1" x14ac:dyDescent="0.2">
      <c r="B312" s="51" t="s">
        <v>166</v>
      </c>
      <c r="C312" s="51" t="s">
        <v>167</v>
      </c>
      <c r="D312" s="56">
        <v>0</v>
      </c>
      <c r="E312" s="56">
        <v>0</v>
      </c>
      <c r="F312" s="56">
        <v>0</v>
      </c>
      <c r="G312" s="56">
        <v>0</v>
      </c>
      <c r="H312" s="56">
        <v>0</v>
      </c>
      <c r="I312" s="56">
        <f t="shared" si="46"/>
        <v>0</v>
      </c>
      <c r="J312" s="56">
        <f t="shared" si="47"/>
        <v>0</v>
      </c>
      <c r="K312" s="57" t="str">
        <f t="shared" si="48"/>
        <v>NA</v>
      </c>
      <c r="L312" s="57" t="str">
        <f t="shared" si="49"/>
        <v>NA</v>
      </c>
      <c r="M312" s="57" t="str">
        <f t="shared" si="50"/>
        <v>NA</v>
      </c>
      <c r="R312" s="53"/>
      <c r="S312" s="53"/>
      <c r="T312" s="53"/>
      <c r="U312" s="53"/>
      <c r="V312" s="53"/>
    </row>
    <row r="313" spans="1:22" s="51" customFormat="1" x14ac:dyDescent="0.2">
      <c r="B313" s="51" t="s">
        <v>172</v>
      </c>
      <c r="C313" s="51" t="s">
        <v>173</v>
      </c>
      <c r="D313" s="56">
        <v>0</v>
      </c>
      <c r="E313" s="56">
        <v>14413.529999999999</v>
      </c>
      <c r="F313" s="56">
        <v>0</v>
      </c>
      <c r="G313" s="56">
        <v>0</v>
      </c>
      <c r="H313" s="56">
        <v>165.89</v>
      </c>
      <c r="I313" s="56">
        <f t="shared" si="46"/>
        <v>165.89</v>
      </c>
      <c r="J313" s="56">
        <f t="shared" si="47"/>
        <v>14247.64</v>
      </c>
      <c r="K313" s="57">
        <f t="shared" si="48"/>
        <v>0.98849067508098298</v>
      </c>
      <c r="L313" s="57">
        <f t="shared" si="49"/>
        <v>-1</v>
      </c>
      <c r="M313" s="57">
        <f t="shared" si="50"/>
        <v>-1</v>
      </c>
      <c r="R313" s="53"/>
      <c r="S313" s="53"/>
      <c r="T313" s="53"/>
      <c r="U313" s="53"/>
      <c r="V313" s="53"/>
    </row>
    <row r="314" spans="1:22" s="51" customFormat="1" x14ac:dyDescent="0.2">
      <c r="B314" s="51" t="s">
        <v>174</v>
      </c>
      <c r="C314" s="51" t="s">
        <v>175</v>
      </c>
      <c r="D314" s="56">
        <v>0</v>
      </c>
      <c r="E314" s="56">
        <v>27266.29</v>
      </c>
      <c r="F314" s="56">
        <v>0</v>
      </c>
      <c r="G314" s="56">
        <v>0</v>
      </c>
      <c r="H314" s="56">
        <v>0</v>
      </c>
      <c r="I314" s="56">
        <f t="shared" si="46"/>
        <v>0</v>
      </c>
      <c r="J314" s="56">
        <f t="shared" si="47"/>
        <v>27266.29</v>
      </c>
      <c r="K314" s="57">
        <f t="shared" si="48"/>
        <v>1</v>
      </c>
      <c r="L314" s="57">
        <f t="shared" si="49"/>
        <v>-1</v>
      </c>
      <c r="M314" s="57">
        <f t="shared" si="50"/>
        <v>-1</v>
      </c>
      <c r="R314" s="53"/>
      <c r="S314" s="53"/>
      <c r="T314" s="53"/>
      <c r="U314" s="53"/>
      <c r="V314" s="53"/>
    </row>
    <row r="315" spans="1:22" s="51" customFormat="1" x14ac:dyDescent="0.2">
      <c r="B315" s="51" t="s">
        <v>178</v>
      </c>
      <c r="C315" s="51" t="s">
        <v>179</v>
      </c>
      <c r="D315" s="56">
        <v>0</v>
      </c>
      <c r="E315" s="56">
        <v>44849.479999999996</v>
      </c>
      <c r="F315" s="56">
        <v>0</v>
      </c>
      <c r="G315" s="56">
        <v>0</v>
      </c>
      <c r="H315" s="56">
        <v>3099.06</v>
      </c>
      <c r="I315" s="56">
        <f t="shared" si="46"/>
        <v>3099.06</v>
      </c>
      <c r="J315" s="56">
        <f t="shared" si="47"/>
        <v>41750.42</v>
      </c>
      <c r="K315" s="57">
        <f t="shared" si="48"/>
        <v>0.93090087109148201</v>
      </c>
      <c r="L315" s="57">
        <f t="shared" si="49"/>
        <v>-1</v>
      </c>
      <c r="M315" s="57">
        <f t="shared" si="50"/>
        <v>-1</v>
      </c>
      <c r="R315" s="53"/>
      <c r="S315" s="53"/>
      <c r="T315" s="53"/>
      <c r="U315" s="53"/>
      <c r="V315" s="53"/>
    </row>
    <row r="316" spans="1:22" s="51" customFormat="1" x14ac:dyDescent="0.2">
      <c r="B316" s="51" t="s">
        <v>180</v>
      </c>
      <c r="C316" s="51" t="s">
        <v>181</v>
      </c>
      <c r="D316" s="56">
        <v>0</v>
      </c>
      <c r="E316" s="56">
        <v>121400</v>
      </c>
      <c r="F316" s="56">
        <v>0</v>
      </c>
      <c r="G316" s="56">
        <v>0</v>
      </c>
      <c r="H316" s="56">
        <v>0</v>
      </c>
      <c r="I316" s="56">
        <f t="shared" si="46"/>
        <v>0</v>
      </c>
      <c r="J316" s="56">
        <f t="shared" si="47"/>
        <v>121400</v>
      </c>
      <c r="K316" s="57">
        <f t="shared" si="48"/>
        <v>1</v>
      </c>
      <c r="L316" s="57">
        <f t="shared" si="49"/>
        <v>-1</v>
      </c>
      <c r="M316" s="57">
        <f t="shared" si="50"/>
        <v>-1</v>
      </c>
      <c r="R316" s="53"/>
      <c r="S316" s="53"/>
      <c r="T316" s="53"/>
      <c r="U316" s="53"/>
      <c r="V316" s="53"/>
    </row>
    <row r="317" spans="1:22" s="51" customFormat="1" x14ac:dyDescent="0.2">
      <c r="B317" s="51" t="s">
        <v>186</v>
      </c>
      <c r="C317" s="51" t="s">
        <v>187</v>
      </c>
      <c r="D317" s="56">
        <v>0</v>
      </c>
      <c r="E317" s="56">
        <v>10000</v>
      </c>
      <c r="F317" s="56">
        <v>0</v>
      </c>
      <c r="G317" s="56">
        <v>0</v>
      </c>
      <c r="H317" s="56">
        <v>0</v>
      </c>
      <c r="I317" s="56">
        <f t="shared" si="46"/>
        <v>0</v>
      </c>
      <c r="J317" s="56">
        <f t="shared" si="47"/>
        <v>10000</v>
      </c>
      <c r="K317" s="57">
        <f t="shared" si="48"/>
        <v>1</v>
      </c>
      <c r="L317" s="57">
        <f t="shared" si="49"/>
        <v>-1</v>
      </c>
      <c r="M317" s="57">
        <f t="shared" si="50"/>
        <v>-1</v>
      </c>
      <c r="R317" s="53"/>
      <c r="S317" s="53"/>
      <c r="T317" s="53"/>
      <c r="U317" s="53"/>
      <c r="V317" s="53"/>
    </row>
    <row r="318" spans="1:22" s="51" customFormat="1" x14ac:dyDescent="0.2">
      <c r="B318" s="51" t="s">
        <v>192</v>
      </c>
      <c r="C318" s="51" t="s">
        <v>193</v>
      </c>
      <c r="D318" s="56">
        <v>0</v>
      </c>
      <c r="E318" s="56">
        <v>14050</v>
      </c>
      <c r="F318" s="56">
        <v>0</v>
      </c>
      <c r="G318" s="56">
        <v>0</v>
      </c>
      <c r="H318" s="56">
        <v>14050</v>
      </c>
      <c r="I318" s="56">
        <f t="shared" si="46"/>
        <v>14050</v>
      </c>
      <c r="J318" s="56">
        <f t="shared" si="47"/>
        <v>0</v>
      </c>
      <c r="K318" s="57">
        <f t="shared" si="48"/>
        <v>0</v>
      </c>
      <c r="L318" s="57">
        <f t="shared" si="49"/>
        <v>-1</v>
      </c>
      <c r="M318" s="57">
        <f t="shared" si="50"/>
        <v>-1</v>
      </c>
      <c r="R318" s="53"/>
      <c r="S318" s="53"/>
      <c r="T318" s="53"/>
      <c r="U318" s="53"/>
      <c r="V318" s="53"/>
    </row>
    <row r="319" spans="1:22" s="51" customFormat="1" x14ac:dyDescent="0.2">
      <c r="B319" s="51" t="s">
        <v>196</v>
      </c>
      <c r="C319" s="51" t="s">
        <v>197</v>
      </c>
      <c r="D319" s="56">
        <v>0</v>
      </c>
      <c r="E319" s="56">
        <v>19572</v>
      </c>
      <c r="F319" s="56">
        <v>0</v>
      </c>
      <c r="G319" s="56">
        <v>0</v>
      </c>
      <c r="H319" s="56">
        <v>0</v>
      </c>
      <c r="I319" s="56">
        <f t="shared" si="46"/>
        <v>0</v>
      </c>
      <c r="J319" s="56">
        <f t="shared" si="47"/>
        <v>19572</v>
      </c>
      <c r="K319" s="57">
        <f t="shared" si="48"/>
        <v>1</v>
      </c>
      <c r="L319" s="57">
        <f t="shared" si="49"/>
        <v>-1</v>
      </c>
      <c r="M319" s="57">
        <f t="shared" si="50"/>
        <v>-1</v>
      </c>
      <c r="R319" s="53"/>
      <c r="S319" s="53"/>
      <c r="T319" s="53"/>
      <c r="U319" s="53"/>
      <c r="V319" s="53"/>
    </row>
    <row r="320" spans="1:22" s="51" customFormat="1" x14ac:dyDescent="0.2">
      <c r="A320" s="63" t="s">
        <v>299</v>
      </c>
      <c r="B320" s="63"/>
      <c r="C320" s="63"/>
      <c r="D320" s="64">
        <v>26102645</v>
      </c>
      <c r="E320" s="64">
        <v>251551.3</v>
      </c>
      <c r="F320" s="64">
        <v>7520.34</v>
      </c>
      <c r="G320" s="64">
        <v>22496.98</v>
      </c>
      <c r="H320" s="64">
        <v>17314.95</v>
      </c>
      <c r="I320" s="64">
        <f t="shared" si="46"/>
        <v>39811.93</v>
      </c>
      <c r="J320" s="64">
        <f t="shared" si="47"/>
        <v>211739.37</v>
      </c>
      <c r="K320" s="65">
        <f t="shared" si="48"/>
        <v>0.84173435001130981</v>
      </c>
      <c r="L320" s="65">
        <f t="shared" si="49"/>
        <v>-0.97010414973009484</v>
      </c>
      <c r="M320" s="65">
        <f t="shared" si="50"/>
        <v>-0.6422681178749623</v>
      </c>
      <c r="R320" s="53"/>
      <c r="S320" s="53"/>
      <c r="T320" s="53"/>
      <c r="U320" s="53"/>
      <c r="V320" s="53"/>
    </row>
    <row r="321" spans="1:22" s="51" customFormat="1" x14ac:dyDescent="0.2">
      <c r="A321" s="51" t="s">
        <v>300</v>
      </c>
      <c r="B321" s="51" t="s">
        <v>367</v>
      </c>
      <c r="C321" s="51" t="s">
        <v>368</v>
      </c>
      <c r="D321" s="56">
        <v>0</v>
      </c>
      <c r="E321" s="56">
        <v>0</v>
      </c>
      <c r="F321" s="56">
        <v>0</v>
      </c>
      <c r="G321" s="56">
        <v>0</v>
      </c>
      <c r="H321" s="56">
        <v>0</v>
      </c>
      <c r="I321" s="56">
        <f t="shared" si="46"/>
        <v>0</v>
      </c>
      <c r="J321" s="56">
        <f t="shared" si="47"/>
        <v>0</v>
      </c>
      <c r="K321" s="57" t="str">
        <f t="shared" si="48"/>
        <v>NA</v>
      </c>
      <c r="L321" s="57" t="str">
        <f t="shared" si="49"/>
        <v>NA</v>
      </c>
      <c r="M321" s="57" t="str">
        <f t="shared" si="50"/>
        <v>NA</v>
      </c>
      <c r="R321" s="53"/>
      <c r="S321" s="53"/>
      <c r="T321" s="53"/>
      <c r="U321" s="53"/>
      <c r="V321" s="53"/>
    </row>
    <row r="322" spans="1:22" s="51" customFormat="1" x14ac:dyDescent="0.2">
      <c r="B322" s="51" t="s">
        <v>293</v>
      </c>
      <c r="C322" s="51" t="s">
        <v>294</v>
      </c>
      <c r="D322" s="56">
        <v>0</v>
      </c>
      <c r="E322" s="56">
        <v>0</v>
      </c>
      <c r="F322" s="56">
        <v>0</v>
      </c>
      <c r="G322" s="56">
        <v>0</v>
      </c>
      <c r="H322" s="56">
        <v>0</v>
      </c>
      <c r="I322" s="56">
        <f t="shared" si="46"/>
        <v>0</v>
      </c>
      <c r="J322" s="56">
        <f t="shared" si="47"/>
        <v>0</v>
      </c>
      <c r="K322" s="57" t="str">
        <f t="shared" si="48"/>
        <v>NA</v>
      </c>
      <c r="L322" s="57" t="str">
        <f t="shared" si="49"/>
        <v>NA</v>
      </c>
      <c r="M322" s="57" t="str">
        <f t="shared" si="50"/>
        <v>NA</v>
      </c>
      <c r="R322" s="53"/>
      <c r="S322" s="53"/>
      <c r="T322" s="53"/>
      <c r="U322" s="53"/>
      <c r="V322" s="53"/>
    </row>
    <row r="323" spans="1:22" s="51" customFormat="1" x14ac:dyDescent="0.2">
      <c r="B323" s="51" t="s">
        <v>287</v>
      </c>
      <c r="C323" s="51" t="s">
        <v>288</v>
      </c>
      <c r="D323" s="56">
        <v>0</v>
      </c>
      <c r="E323" s="56">
        <v>1100</v>
      </c>
      <c r="F323" s="56">
        <v>0</v>
      </c>
      <c r="G323" s="56">
        <v>0</v>
      </c>
      <c r="H323" s="56">
        <v>0</v>
      </c>
      <c r="I323" s="56">
        <f t="shared" si="46"/>
        <v>0</v>
      </c>
      <c r="J323" s="56">
        <f t="shared" si="47"/>
        <v>1100</v>
      </c>
      <c r="K323" s="57">
        <f t="shared" si="48"/>
        <v>1</v>
      </c>
      <c r="L323" s="57">
        <f t="shared" si="49"/>
        <v>-1</v>
      </c>
      <c r="M323" s="57">
        <f t="shared" si="50"/>
        <v>-1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120</v>
      </c>
      <c r="C324" s="51" t="s">
        <v>121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46"/>
        <v>0</v>
      </c>
      <c r="J324" s="56">
        <f t="shared" si="47"/>
        <v>0</v>
      </c>
      <c r="K324" s="57" t="str">
        <f t="shared" si="48"/>
        <v>NA</v>
      </c>
      <c r="L324" s="57" t="str">
        <f t="shared" si="49"/>
        <v>NA</v>
      </c>
      <c r="M324" s="57" t="str">
        <f t="shared" si="50"/>
        <v>NA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122</v>
      </c>
      <c r="C325" s="51" t="s">
        <v>123</v>
      </c>
      <c r="D325" s="56">
        <v>0</v>
      </c>
      <c r="E325" s="56">
        <v>0</v>
      </c>
      <c r="F325" s="56">
        <v>0</v>
      </c>
      <c r="G325" s="56">
        <v>0</v>
      </c>
      <c r="H325" s="56">
        <v>0</v>
      </c>
      <c r="I325" s="56">
        <f t="shared" si="46"/>
        <v>0</v>
      </c>
      <c r="J325" s="56">
        <f t="shared" si="47"/>
        <v>0</v>
      </c>
      <c r="K325" s="57" t="str">
        <f t="shared" si="48"/>
        <v>NA</v>
      </c>
      <c r="L325" s="57" t="str">
        <f t="shared" si="49"/>
        <v>NA</v>
      </c>
      <c r="M325" s="57" t="str">
        <f t="shared" si="50"/>
        <v>NA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124</v>
      </c>
      <c r="C326" s="51" t="s">
        <v>125</v>
      </c>
      <c r="D326" s="56">
        <v>2444000</v>
      </c>
      <c r="E326" s="56">
        <v>6884795.3799999999</v>
      </c>
      <c r="F326" s="56">
        <v>0</v>
      </c>
      <c r="G326" s="56">
        <v>0</v>
      </c>
      <c r="H326" s="56">
        <v>0</v>
      </c>
      <c r="I326" s="56">
        <f t="shared" si="46"/>
        <v>0</v>
      </c>
      <c r="J326" s="56">
        <f t="shared" si="47"/>
        <v>6884795.3799999999</v>
      </c>
      <c r="K326" s="57">
        <f t="shared" si="48"/>
        <v>1</v>
      </c>
      <c r="L326" s="57">
        <f t="shared" si="49"/>
        <v>-1</v>
      </c>
      <c r="M326" s="57">
        <f t="shared" si="50"/>
        <v>-1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130</v>
      </c>
      <c r="C327" s="51" t="s">
        <v>131</v>
      </c>
      <c r="D327" s="56">
        <v>0</v>
      </c>
      <c r="E327" s="56">
        <v>0</v>
      </c>
      <c r="F327" s="56">
        <v>0</v>
      </c>
      <c r="G327" s="56">
        <v>0</v>
      </c>
      <c r="H327" s="56">
        <v>0</v>
      </c>
      <c r="I327" s="56">
        <f t="shared" si="46"/>
        <v>0</v>
      </c>
      <c r="J327" s="56">
        <f t="shared" si="47"/>
        <v>0</v>
      </c>
      <c r="K327" s="57" t="str">
        <f t="shared" si="48"/>
        <v>NA</v>
      </c>
      <c r="L327" s="57" t="str">
        <f t="shared" si="49"/>
        <v>NA</v>
      </c>
      <c r="M327" s="57" t="str">
        <f t="shared" si="50"/>
        <v>NA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132</v>
      </c>
      <c r="C328" s="51" t="s">
        <v>133</v>
      </c>
      <c r="D328" s="56">
        <v>0</v>
      </c>
      <c r="E328" s="56">
        <v>0</v>
      </c>
      <c r="F328" s="56">
        <v>0</v>
      </c>
      <c r="G328" s="56">
        <v>0</v>
      </c>
      <c r="H328" s="56">
        <v>0</v>
      </c>
      <c r="I328" s="56">
        <f t="shared" si="46"/>
        <v>0</v>
      </c>
      <c r="J328" s="56">
        <f t="shared" si="47"/>
        <v>0</v>
      </c>
      <c r="K328" s="57" t="str">
        <f t="shared" si="48"/>
        <v>NA</v>
      </c>
      <c r="L328" s="57" t="str">
        <f t="shared" si="49"/>
        <v>NA</v>
      </c>
      <c r="M328" s="57" t="str">
        <f t="shared" si="50"/>
        <v>NA</v>
      </c>
      <c r="R328" s="53"/>
      <c r="S328" s="53"/>
      <c r="T328" s="53"/>
      <c r="U328" s="53"/>
      <c r="V328" s="53"/>
    </row>
    <row r="329" spans="1:22" s="51" customFormat="1" x14ac:dyDescent="0.2">
      <c r="B329" s="51" t="s">
        <v>144</v>
      </c>
      <c r="C329" s="51" t="s">
        <v>145</v>
      </c>
      <c r="D329" s="56">
        <v>64766</v>
      </c>
      <c r="E329" s="56">
        <v>328498.43999999994</v>
      </c>
      <c r="F329" s="56">
        <v>0</v>
      </c>
      <c r="G329" s="56">
        <v>0</v>
      </c>
      <c r="H329" s="56">
        <v>0</v>
      </c>
      <c r="I329" s="56">
        <f t="shared" si="46"/>
        <v>0</v>
      </c>
      <c r="J329" s="56">
        <f t="shared" si="47"/>
        <v>328498.43999999994</v>
      </c>
      <c r="K329" s="57">
        <f t="shared" si="48"/>
        <v>1</v>
      </c>
      <c r="L329" s="57">
        <f t="shared" si="49"/>
        <v>-1</v>
      </c>
      <c r="M329" s="57">
        <f t="shared" si="50"/>
        <v>-1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146</v>
      </c>
      <c r="C330" s="51" t="s">
        <v>147</v>
      </c>
      <c r="D330" s="56">
        <v>27373820.289999999</v>
      </c>
      <c r="E330" s="56">
        <v>5728913.79</v>
      </c>
      <c r="F330" s="56">
        <v>46826.5</v>
      </c>
      <c r="G330" s="56">
        <v>46826.5</v>
      </c>
      <c r="H330" s="56">
        <v>1740000</v>
      </c>
      <c r="I330" s="56">
        <f t="shared" si="46"/>
        <v>1786826.5</v>
      </c>
      <c r="J330" s="56">
        <f t="shared" si="47"/>
        <v>3942087.29</v>
      </c>
      <c r="K330" s="57">
        <f t="shared" si="48"/>
        <v>0.68810378974126607</v>
      </c>
      <c r="L330" s="57">
        <f t="shared" si="49"/>
        <v>-0.99182628649749671</v>
      </c>
      <c r="M330" s="57">
        <f t="shared" si="50"/>
        <v>-0.96730514598998707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313</v>
      </c>
      <c r="C331" s="51" t="s">
        <v>314</v>
      </c>
      <c r="D331" s="56">
        <v>50000</v>
      </c>
      <c r="E331" s="56">
        <v>50000</v>
      </c>
      <c r="F331" s="56">
        <v>0</v>
      </c>
      <c r="G331" s="56">
        <v>0</v>
      </c>
      <c r="H331" s="56">
        <v>0</v>
      </c>
      <c r="I331" s="56">
        <f t="shared" si="46"/>
        <v>0</v>
      </c>
      <c r="J331" s="56">
        <f t="shared" si="47"/>
        <v>50000</v>
      </c>
      <c r="K331" s="57">
        <f t="shared" si="48"/>
        <v>1</v>
      </c>
      <c r="L331" s="57">
        <f t="shared" si="49"/>
        <v>-1</v>
      </c>
      <c r="M331" s="57">
        <f t="shared" si="50"/>
        <v>-1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154</v>
      </c>
      <c r="C332" s="51" t="s">
        <v>155</v>
      </c>
      <c r="D332" s="56">
        <v>7945000</v>
      </c>
      <c r="E332" s="56">
        <v>20000</v>
      </c>
      <c r="F332" s="56">
        <v>0</v>
      </c>
      <c r="G332" s="56">
        <v>0</v>
      </c>
      <c r="H332" s="56">
        <v>285</v>
      </c>
      <c r="I332" s="56">
        <f t="shared" si="46"/>
        <v>285</v>
      </c>
      <c r="J332" s="56">
        <f t="shared" si="47"/>
        <v>19715</v>
      </c>
      <c r="K332" s="57">
        <f t="shared" si="48"/>
        <v>0.98575000000000002</v>
      </c>
      <c r="L332" s="57">
        <f t="shared" si="49"/>
        <v>-1</v>
      </c>
      <c r="M332" s="57">
        <f t="shared" si="50"/>
        <v>-1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319</v>
      </c>
      <c r="C333" s="51" t="s">
        <v>320</v>
      </c>
      <c r="D333" s="56">
        <v>0</v>
      </c>
      <c r="E333" s="56">
        <v>0</v>
      </c>
      <c r="F333" s="56">
        <v>0</v>
      </c>
      <c r="G333" s="56">
        <v>0</v>
      </c>
      <c r="H333" s="56">
        <v>0</v>
      </c>
      <c r="I333" s="56">
        <f t="shared" si="46"/>
        <v>0</v>
      </c>
      <c r="J333" s="56">
        <f t="shared" si="47"/>
        <v>0</v>
      </c>
      <c r="K333" s="57" t="str">
        <f t="shared" si="48"/>
        <v>NA</v>
      </c>
      <c r="L333" s="57" t="str">
        <f t="shared" si="49"/>
        <v>NA</v>
      </c>
      <c r="M333" s="57" t="str">
        <f t="shared" si="50"/>
        <v>NA</v>
      </c>
      <c r="R333" s="53"/>
      <c r="S333" s="53"/>
      <c r="T333" s="53"/>
      <c r="U333" s="53"/>
      <c r="V333" s="53"/>
    </row>
    <row r="334" spans="1:22" s="51" customFormat="1" x14ac:dyDescent="0.2">
      <c r="B334" s="51" t="s">
        <v>327</v>
      </c>
      <c r="C334" s="51" t="s">
        <v>328</v>
      </c>
      <c r="D334" s="56">
        <v>0</v>
      </c>
      <c r="E334" s="56">
        <v>0</v>
      </c>
      <c r="F334" s="56">
        <v>0</v>
      </c>
      <c r="G334" s="56">
        <v>0</v>
      </c>
      <c r="H334" s="56">
        <v>0</v>
      </c>
      <c r="I334" s="56">
        <f t="shared" si="46"/>
        <v>0</v>
      </c>
      <c r="J334" s="56">
        <f t="shared" si="47"/>
        <v>0</v>
      </c>
      <c r="K334" s="57" t="str">
        <f t="shared" si="48"/>
        <v>NA</v>
      </c>
      <c r="L334" s="57" t="str">
        <f t="shared" si="49"/>
        <v>NA</v>
      </c>
      <c r="M334" s="57" t="str">
        <f t="shared" si="50"/>
        <v>NA</v>
      </c>
      <c r="R334" s="53"/>
      <c r="S334" s="53"/>
      <c r="T334" s="53"/>
      <c r="U334" s="53"/>
      <c r="V334" s="53"/>
    </row>
    <row r="335" spans="1:22" s="51" customFormat="1" x14ac:dyDescent="0.2">
      <c r="B335" s="51" t="s">
        <v>343</v>
      </c>
      <c r="C335" s="51" t="s">
        <v>344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f t="shared" si="46"/>
        <v>0</v>
      </c>
      <c r="J335" s="56">
        <f t="shared" si="47"/>
        <v>0</v>
      </c>
      <c r="K335" s="57" t="str">
        <f t="shared" si="48"/>
        <v>NA</v>
      </c>
      <c r="L335" s="57" t="str">
        <f t="shared" si="49"/>
        <v>NA</v>
      </c>
      <c r="M335" s="57" t="str">
        <f t="shared" si="50"/>
        <v>NA</v>
      </c>
      <c r="R335" s="53"/>
      <c r="S335" s="53"/>
      <c r="T335" s="53"/>
      <c r="U335" s="53"/>
      <c r="V335" s="53"/>
    </row>
    <row r="336" spans="1:22" s="51" customFormat="1" x14ac:dyDescent="0.2">
      <c r="B336" s="51" t="s">
        <v>220</v>
      </c>
      <c r="C336" s="51" t="s">
        <v>221</v>
      </c>
      <c r="D336" s="56">
        <v>3750000</v>
      </c>
      <c r="E336" s="56">
        <v>7442643</v>
      </c>
      <c r="F336" s="56">
        <v>0</v>
      </c>
      <c r="G336" s="56">
        <v>0</v>
      </c>
      <c r="H336" s="56">
        <v>0</v>
      </c>
      <c r="I336" s="56">
        <f t="shared" si="46"/>
        <v>0</v>
      </c>
      <c r="J336" s="56">
        <f t="shared" si="47"/>
        <v>7442643</v>
      </c>
      <c r="K336" s="57">
        <f t="shared" si="48"/>
        <v>1</v>
      </c>
      <c r="L336" s="57">
        <f t="shared" si="49"/>
        <v>-1</v>
      </c>
      <c r="M336" s="57">
        <f t="shared" si="50"/>
        <v>-1</v>
      </c>
      <c r="R336" s="53"/>
      <c r="S336" s="53"/>
      <c r="T336" s="53"/>
      <c r="U336" s="53"/>
      <c r="V336" s="53"/>
    </row>
    <row r="337" spans="1:22" s="51" customFormat="1" x14ac:dyDescent="0.2">
      <c r="B337" s="51" t="s">
        <v>156</v>
      </c>
      <c r="C337" s="51" t="s">
        <v>157</v>
      </c>
      <c r="D337" s="56">
        <v>0</v>
      </c>
      <c r="E337" s="56">
        <v>42080</v>
      </c>
      <c r="F337" s="56">
        <v>0</v>
      </c>
      <c r="G337" s="56">
        <v>42080</v>
      </c>
      <c r="H337" s="56">
        <v>0</v>
      </c>
      <c r="I337" s="56">
        <f t="shared" si="46"/>
        <v>42080</v>
      </c>
      <c r="J337" s="56">
        <f t="shared" si="47"/>
        <v>0</v>
      </c>
      <c r="K337" s="57">
        <f t="shared" si="48"/>
        <v>0</v>
      </c>
      <c r="L337" s="57">
        <f t="shared" si="49"/>
        <v>-1</v>
      </c>
      <c r="M337" s="57">
        <f t="shared" si="50"/>
        <v>3</v>
      </c>
      <c r="R337" s="53"/>
      <c r="S337" s="53"/>
      <c r="T337" s="53"/>
      <c r="U337" s="53"/>
      <c r="V337" s="53"/>
    </row>
    <row r="338" spans="1:22" s="51" customFormat="1" x14ac:dyDescent="0.2">
      <c r="B338" s="51" t="s">
        <v>162</v>
      </c>
      <c r="C338" s="51" t="s">
        <v>163</v>
      </c>
      <c r="D338" s="56">
        <v>0</v>
      </c>
      <c r="E338" s="56">
        <v>1141050</v>
      </c>
      <c r="F338" s="56">
        <v>0</v>
      </c>
      <c r="G338" s="56">
        <v>0</v>
      </c>
      <c r="H338" s="56">
        <v>0</v>
      </c>
      <c r="I338" s="56">
        <f t="shared" si="46"/>
        <v>0</v>
      </c>
      <c r="J338" s="56">
        <f t="shared" si="47"/>
        <v>1141050</v>
      </c>
      <c r="K338" s="57">
        <f t="shared" si="48"/>
        <v>1</v>
      </c>
      <c r="L338" s="57">
        <f t="shared" si="49"/>
        <v>-1</v>
      </c>
      <c r="M338" s="57">
        <f t="shared" si="50"/>
        <v>-1</v>
      </c>
      <c r="R338" s="53"/>
      <c r="S338" s="53"/>
      <c r="T338" s="53"/>
      <c r="U338" s="53"/>
      <c r="V338" s="53"/>
    </row>
    <row r="339" spans="1:22" s="51" customFormat="1" x14ac:dyDescent="0.2">
      <c r="B339" s="51" t="s">
        <v>172</v>
      </c>
      <c r="C339" s="51" t="s">
        <v>173</v>
      </c>
      <c r="D339" s="56">
        <v>26817594.460000001</v>
      </c>
      <c r="E339" s="56">
        <v>29629777.130000003</v>
      </c>
      <c r="F339" s="56">
        <v>6585.12</v>
      </c>
      <c r="G339" s="56">
        <v>6585.12</v>
      </c>
      <c r="H339" s="56">
        <v>121290.53</v>
      </c>
      <c r="I339" s="56">
        <f t="shared" si="46"/>
        <v>127875.65</v>
      </c>
      <c r="J339" s="56">
        <f t="shared" si="47"/>
        <v>29501901.480000004</v>
      </c>
      <c r="K339" s="57">
        <f t="shared" si="48"/>
        <v>0.99568421829705478</v>
      </c>
      <c r="L339" s="57">
        <f t="shared" si="49"/>
        <v>-0.99977775330637453</v>
      </c>
      <c r="M339" s="57">
        <f t="shared" si="50"/>
        <v>-0.99911101322549833</v>
      </c>
      <c r="R339" s="53"/>
      <c r="S339" s="53"/>
      <c r="T339" s="53"/>
      <c r="U339" s="53"/>
      <c r="V339" s="53"/>
    </row>
    <row r="340" spans="1:22" s="51" customFormat="1" x14ac:dyDescent="0.2">
      <c r="B340" s="51" t="s">
        <v>174</v>
      </c>
      <c r="C340" s="51" t="s">
        <v>175</v>
      </c>
      <c r="D340" s="56">
        <v>0</v>
      </c>
      <c r="E340" s="56">
        <v>75</v>
      </c>
      <c r="F340" s="56">
        <v>0</v>
      </c>
      <c r="G340" s="56">
        <v>0</v>
      </c>
      <c r="H340" s="56">
        <v>0</v>
      </c>
      <c r="I340" s="56">
        <f t="shared" si="46"/>
        <v>0</v>
      </c>
      <c r="J340" s="56">
        <f t="shared" si="47"/>
        <v>75</v>
      </c>
      <c r="K340" s="57">
        <f t="shared" si="48"/>
        <v>1</v>
      </c>
      <c r="L340" s="57">
        <f t="shared" si="49"/>
        <v>-1</v>
      </c>
      <c r="M340" s="57">
        <f t="shared" si="50"/>
        <v>-1</v>
      </c>
      <c r="R340" s="53"/>
      <c r="S340" s="53"/>
      <c r="T340" s="53"/>
      <c r="U340" s="53"/>
      <c r="V340" s="53"/>
    </row>
    <row r="341" spans="1:22" s="51" customFormat="1" x14ac:dyDescent="0.2">
      <c r="B341" s="51" t="s">
        <v>178</v>
      </c>
      <c r="C341" s="51" t="s">
        <v>179</v>
      </c>
      <c r="D341" s="56">
        <v>3054967.17</v>
      </c>
      <c r="E341" s="56">
        <v>3550947.13</v>
      </c>
      <c r="F341" s="56">
        <v>0</v>
      </c>
      <c r="G341" s="56">
        <v>0</v>
      </c>
      <c r="H341" s="56">
        <v>16440.399999999998</v>
      </c>
      <c r="I341" s="56">
        <f t="shared" si="46"/>
        <v>16440.399999999998</v>
      </c>
      <c r="J341" s="56">
        <f t="shared" si="47"/>
        <v>3534506.73</v>
      </c>
      <c r="K341" s="57">
        <f t="shared" si="48"/>
        <v>0.99537013664295249</v>
      </c>
      <c r="L341" s="57">
        <f t="shared" si="49"/>
        <v>-1</v>
      </c>
      <c r="M341" s="57">
        <f t="shared" si="50"/>
        <v>-1</v>
      </c>
      <c r="R341" s="53"/>
      <c r="S341" s="53"/>
      <c r="T341" s="53"/>
      <c r="U341" s="53"/>
      <c r="V341" s="53"/>
    </row>
    <row r="342" spans="1:22" s="51" customFormat="1" x14ac:dyDescent="0.2">
      <c r="B342" s="51" t="s">
        <v>180</v>
      </c>
      <c r="C342" s="51" t="s">
        <v>181</v>
      </c>
      <c r="D342" s="56">
        <v>0</v>
      </c>
      <c r="E342" s="56">
        <v>1858781.05</v>
      </c>
      <c r="F342" s="56">
        <v>0</v>
      </c>
      <c r="G342" s="56">
        <v>0</v>
      </c>
      <c r="H342" s="56">
        <v>0</v>
      </c>
      <c r="I342" s="56">
        <f t="shared" si="46"/>
        <v>0</v>
      </c>
      <c r="J342" s="56">
        <f t="shared" si="47"/>
        <v>1858781.05</v>
      </c>
      <c r="K342" s="57">
        <f t="shared" si="48"/>
        <v>1</v>
      </c>
      <c r="L342" s="57">
        <f t="shared" si="49"/>
        <v>-1</v>
      </c>
      <c r="M342" s="57">
        <f t="shared" si="50"/>
        <v>-1</v>
      </c>
      <c r="R342" s="53"/>
      <c r="S342" s="53"/>
      <c r="T342" s="53"/>
      <c r="U342" s="53"/>
      <c r="V342" s="53"/>
    </row>
    <row r="343" spans="1:22" s="51" customFormat="1" x14ac:dyDescent="0.2">
      <c r="B343" s="51" t="s">
        <v>353</v>
      </c>
      <c r="C343" s="51" t="s">
        <v>354</v>
      </c>
      <c r="D343" s="56">
        <v>7204</v>
      </c>
      <c r="E343" s="56">
        <v>0</v>
      </c>
      <c r="F343" s="56">
        <v>0</v>
      </c>
      <c r="G343" s="56">
        <v>0</v>
      </c>
      <c r="H343" s="56">
        <v>0</v>
      </c>
      <c r="I343" s="56">
        <f t="shared" si="46"/>
        <v>0</v>
      </c>
      <c r="J343" s="56">
        <f t="shared" si="47"/>
        <v>0</v>
      </c>
      <c r="K343" s="57" t="str">
        <f t="shared" si="48"/>
        <v>NA</v>
      </c>
      <c r="L343" s="57" t="str">
        <f t="shared" si="49"/>
        <v>NA</v>
      </c>
      <c r="M343" s="57" t="str">
        <f t="shared" si="50"/>
        <v>NA</v>
      </c>
      <c r="R343" s="53"/>
      <c r="S343" s="53"/>
      <c r="T343" s="53"/>
      <c r="U343" s="53"/>
      <c r="V343" s="53"/>
    </row>
    <row r="344" spans="1:22" s="51" customFormat="1" x14ac:dyDescent="0.2">
      <c r="B344" s="51" t="s">
        <v>188</v>
      </c>
      <c r="C344" s="51" t="s">
        <v>189</v>
      </c>
      <c r="D344" s="56">
        <v>0</v>
      </c>
      <c r="E344" s="56">
        <v>39000</v>
      </c>
      <c r="F344" s="56">
        <v>0</v>
      </c>
      <c r="G344" s="56">
        <v>0</v>
      </c>
      <c r="H344" s="56">
        <v>0</v>
      </c>
      <c r="I344" s="56">
        <f t="shared" si="46"/>
        <v>0</v>
      </c>
      <c r="J344" s="56">
        <f t="shared" si="47"/>
        <v>39000</v>
      </c>
      <c r="K344" s="57">
        <f t="shared" si="48"/>
        <v>1</v>
      </c>
      <c r="L344" s="57">
        <f t="shared" si="49"/>
        <v>-1</v>
      </c>
      <c r="M344" s="57">
        <f t="shared" si="50"/>
        <v>-1</v>
      </c>
      <c r="R344" s="53"/>
      <c r="S344" s="53"/>
      <c r="T344" s="53"/>
      <c r="U344" s="53"/>
      <c r="V344" s="53"/>
    </row>
    <row r="345" spans="1:22" s="51" customFormat="1" x14ac:dyDescent="0.2">
      <c r="B345" s="51" t="s">
        <v>190</v>
      </c>
      <c r="C345" s="51" t="s">
        <v>191</v>
      </c>
      <c r="D345" s="56">
        <v>0</v>
      </c>
      <c r="E345" s="56">
        <v>411131</v>
      </c>
      <c r="F345" s="56">
        <v>0</v>
      </c>
      <c r="G345" s="56">
        <v>100309</v>
      </c>
      <c r="H345" s="56">
        <v>0</v>
      </c>
      <c r="I345" s="56">
        <f t="shared" si="46"/>
        <v>100309</v>
      </c>
      <c r="J345" s="56">
        <f t="shared" si="47"/>
        <v>310822</v>
      </c>
      <c r="K345" s="57">
        <f t="shared" si="48"/>
        <v>0.75601693863999553</v>
      </c>
      <c r="L345" s="57">
        <f t="shared" si="49"/>
        <v>-1</v>
      </c>
      <c r="M345" s="57">
        <f t="shared" si="50"/>
        <v>-2.4067754559982099E-2</v>
      </c>
      <c r="R345" s="53"/>
      <c r="S345" s="53"/>
      <c r="T345" s="53"/>
      <c r="U345" s="53"/>
      <c r="V345" s="53"/>
    </row>
    <row r="346" spans="1:22" s="51" customFormat="1" x14ac:dyDescent="0.2">
      <c r="B346" s="51" t="s">
        <v>192</v>
      </c>
      <c r="C346" s="51" t="s">
        <v>193</v>
      </c>
      <c r="D346" s="56">
        <v>3750000</v>
      </c>
      <c r="E346" s="56">
        <v>0</v>
      </c>
      <c r="F346" s="56">
        <v>0</v>
      </c>
      <c r="G346" s="56">
        <v>0</v>
      </c>
      <c r="H346" s="56">
        <v>24041.439999999999</v>
      </c>
      <c r="I346" s="56">
        <f t="shared" si="46"/>
        <v>24041.439999999999</v>
      </c>
      <c r="J346" s="56">
        <f t="shared" si="47"/>
        <v>-24041.439999999999</v>
      </c>
      <c r="K346" s="57" t="str">
        <f t="shared" si="48"/>
        <v>NA</v>
      </c>
      <c r="L346" s="57" t="str">
        <f t="shared" si="49"/>
        <v>NA</v>
      </c>
      <c r="M346" s="57" t="str">
        <f t="shared" si="50"/>
        <v>NA</v>
      </c>
      <c r="R346" s="53"/>
      <c r="S346" s="53"/>
      <c r="T346" s="53"/>
      <c r="U346" s="53"/>
      <c r="V346" s="53"/>
    </row>
    <row r="347" spans="1:22" s="51" customFormat="1" x14ac:dyDescent="0.2">
      <c r="B347" s="51" t="s">
        <v>194</v>
      </c>
      <c r="C347" s="51" t="s">
        <v>195</v>
      </c>
      <c r="D347" s="56">
        <v>-55995</v>
      </c>
      <c r="E347" s="56">
        <v>0</v>
      </c>
      <c r="F347" s="56">
        <v>0</v>
      </c>
      <c r="G347" s="56">
        <v>0</v>
      </c>
      <c r="H347" s="56">
        <v>1050</v>
      </c>
      <c r="I347" s="56">
        <f t="shared" si="46"/>
        <v>1050</v>
      </c>
      <c r="J347" s="56">
        <f t="shared" si="47"/>
        <v>-1050</v>
      </c>
      <c r="K347" s="57" t="str">
        <f t="shared" si="48"/>
        <v>NA</v>
      </c>
      <c r="L347" s="57" t="str">
        <f t="shared" si="49"/>
        <v>NA</v>
      </c>
      <c r="M347" s="57" t="str">
        <f t="shared" si="50"/>
        <v>NA</v>
      </c>
      <c r="R347" s="53"/>
      <c r="S347" s="53"/>
      <c r="T347" s="53"/>
      <c r="U347" s="53"/>
      <c r="V347" s="53"/>
    </row>
    <row r="348" spans="1:22" s="51" customFormat="1" x14ac:dyDescent="0.2">
      <c r="B348" s="51" t="s">
        <v>196</v>
      </c>
      <c r="C348" s="51" t="s">
        <v>197</v>
      </c>
      <c r="D348" s="56">
        <v>0</v>
      </c>
      <c r="E348" s="56">
        <v>0</v>
      </c>
      <c r="F348" s="56">
        <v>0</v>
      </c>
      <c r="G348" s="56">
        <v>0</v>
      </c>
      <c r="H348" s="56">
        <v>0</v>
      </c>
      <c r="I348" s="56">
        <f t="shared" si="46"/>
        <v>0</v>
      </c>
      <c r="J348" s="56">
        <f t="shared" si="47"/>
        <v>0</v>
      </c>
      <c r="K348" s="57" t="str">
        <f t="shared" si="48"/>
        <v>NA</v>
      </c>
      <c r="L348" s="57" t="str">
        <f t="shared" si="49"/>
        <v>NA</v>
      </c>
      <c r="M348" s="57" t="str">
        <f t="shared" si="50"/>
        <v>NA</v>
      </c>
      <c r="R348" s="53"/>
      <c r="S348" s="53"/>
      <c r="T348" s="53"/>
      <c r="U348" s="53"/>
      <c r="V348" s="53"/>
    </row>
    <row r="349" spans="1:22" s="51" customFormat="1" x14ac:dyDescent="0.2">
      <c r="A349" s="63" t="s">
        <v>365</v>
      </c>
      <c r="B349" s="63"/>
      <c r="C349" s="63"/>
      <c r="D349" s="64">
        <v>75201356.920000002</v>
      </c>
      <c r="E349" s="64">
        <v>57128791.920000002</v>
      </c>
      <c r="F349" s="64">
        <v>53411.62</v>
      </c>
      <c r="G349" s="64">
        <v>195800.62</v>
      </c>
      <c r="H349" s="64">
        <v>1903107.3699999999</v>
      </c>
      <c r="I349" s="64">
        <f t="shared" si="46"/>
        <v>2098907.9899999998</v>
      </c>
      <c r="J349" s="64">
        <f t="shared" si="47"/>
        <v>55029883.93</v>
      </c>
      <c r="K349" s="65">
        <f t="shared" si="48"/>
        <v>0.96326006695644473</v>
      </c>
      <c r="L349" s="65">
        <f t="shared" si="49"/>
        <v>-0.99906506652416538</v>
      </c>
      <c r="M349" s="65">
        <f t="shared" si="50"/>
        <v>-0.986290582144696</v>
      </c>
      <c r="R349" s="53"/>
      <c r="S349" s="53"/>
      <c r="T349" s="53"/>
      <c r="U349" s="53"/>
      <c r="V349" s="53"/>
    </row>
    <row r="350" spans="1:22" s="51" customFormat="1" x14ac:dyDescent="0.2">
      <c r="A350" s="51" t="s">
        <v>366</v>
      </c>
      <c r="B350" s="51" t="s">
        <v>98</v>
      </c>
      <c r="C350" s="51" t="s">
        <v>99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f t="shared" si="46"/>
        <v>0</v>
      </c>
      <c r="J350" s="56">
        <f t="shared" si="47"/>
        <v>0</v>
      </c>
      <c r="K350" s="57" t="str">
        <f t="shared" si="48"/>
        <v>NA</v>
      </c>
      <c r="L350" s="57" t="str">
        <f t="shared" si="49"/>
        <v>NA</v>
      </c>
      <c r="M350" s="57" t="str">
        <f t="shared" si="50"/>
        <v>NA</v>
      </c>
      <c r="R350" s="53"/>
      <c r="S350" s="53"/>
      <c r="T350" s="53"/>
      <c r="U350" s="53"/>
      <c r="V350" s="53"/>
    </row>
    <row r="351" spans="1:22" s="51" customFormat="1" x14ac:dyDescent="0.2">
      <c r="B351" s="51" t="s">
        <v>367</v>
      </c>
      <c r="C351" s="51" t="s">
        <v>368</v>
      </c>
      <c r="D351" s="56">
        <v>0</v>
      </c>
      <c r="E351" s="56">
        <v>23794</v>
      </c>
      <c r="F351" s="56">
        <v>11493.75</v>
      </c>
      <c r="G351" s="56">
        <v>146323.03</v>
      </c>
      <c r="H351" s="56">
        <v>97120.75</v>
      </c>
      <c r="I351" s="56">
        <f t="shared" si="46"/>
        <v>243443.78</v>
      </c>
      <c r="J351" s="56">
        <f t="shared" si="47"/>
        <v>-219649.78</v>
      </c>
      <c r="K351" s="57">
        <f t="shared" si="48"/>
        <v>-9.2313095738421449</v>
      </c>
      <c r="L351" s="57">
        <f t="shared" si="49"/>
        <v>-0.51694754980247126</v>
      </c>
      <c r="M351" s="57">
        <f t="shared" si="50"/>
        <v>23.598307136252835</v>
      </c>
      <c r="R351" s="53"/>
      <c r="S351" s="53"/>
      <c r="T351" s="53"/>
      <c r="U351" s="53"/>
      <c r="V351" s="53"/>
    </row>
    <row r="352" spans="1:22" s="51" customFormat="1" x14ac:dyDescent="0.2">
      <c r="B352" s="51" t="s">
        <v>293</v>
      </c>
      <c r="C352" s="51" t="s">
        <v>294</v>
      </c>
      <c r="D352" s="56">
        <v>0</v>
      </c>
      <c r="E352" s="56">
        <v>0</v>
      </c>
      <c r="F352" s="56">
        <v>0</v>
      </c>
      <c r="G352" s="56">
        <v>0</v>
      </c>
      <c r="H352" s="56">
        <v>0</v>
      </c>
      <c r="I352" s="56">
        <f t="shared" si="46"/>
        <v>0</v>
      </c>
      <c r="J352" s="56">
        <f t="shared" si="47"/>
        <v>0</v>
      </c>
      <c r="K352" s="57" t="str">
        <f t="shared" si="48"/>
        <v>NA</v>
      </c>
      <c r="L352" s="57" t="str">
        <f t="shared" si="49"/>
        <v>NA</v>
      </c>
      <c r="M352" s="57" t="str">
        <f t="shared" si="50"/>
        <v>NA</v>
      </c>
      <c r="R352" s="53"/>
      <c r="S352" s="53"/>
      <c r="T352" s="53"/>
      <c r="U352" s="53"/>
      <c r="V352" s="53"/>
    </row>
    <row r="353" spans="2:22" s="51" customFormat="1" x14ac:dyDescent="0.2">
      <c r="B353" s="51" t="s">
        <v>287</v>
      </c>
      <c r="C353" s="51" t="s">
        <v>288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46"/>
        <v>0</v>
      </c>
      <c r="J353" s="56">
        <f t="shared" si="47"/>
        <v>0</v>
      </c>
      <c r="K353" s="57" t="str">
        <f t="shared" si="48"/>
        <v>NA</v>
      </c>
      <c r="L353" s="57" t="str">
        <f t="shared" si="49"/>
        <v>NA</v>
      </c>
      <c r="M353" s="57" t="str">
        <f t="shared" si="50"/>
        <v>NA</v>
      </c>
      <c r="R353" s="53"/>
      <c r="S353" s="53"/>
      <c r="T353" s="53"/>
      <c r="U353" s="53"/>
      <c r="V353" s="53"/>
    </row>
    <row r="354" spans="2:22" s="51" customFormat="1" x14ac:dyDescent="0.2">
      <c r="B354" s="51" t="s">
        <v>120</v>
      </c>
      <c r="C354" s="51" t="s">
        <v>121</v>
      </c>
      <c r="D354" s="56">
        <v>0</v>
      </c>
      <c r="E354" s="56">
        <v>0</v>
      </c>
      <c r="F354" s="56">
        <v>0</v>
      </c>
      <c r="G354" s="56">
        <v>0</v>
      </c>
      <c r="H354" s="56">
        <v>0</v>
      </c>
      <c r="I354" s="56">
        <f t="shared" si="46"/>
        <v>0</v>
      </c>
      <c r="J354" s="56">
        <f t="shared" si="47"/>
        <v>0</v>
      </c>
      <c r="K354" s="57" t="str">
        <f t="shared" si="48"/>
        <v>NA</v>
      </c>
      <c r="L354" s="57" t="str">
        <f t="shared" si="49"/>
        <v>NA</v>
      </c>
      <c r="M354" s="57" t="str">
        <f t="shared" si="50"/>
        <v>NA</v>
      </c>
      <c r="R354" s="53"/>
      <c r="S354" s="53"/>
      <c r="T354" s="53"/>
      <c r="U354" s="53"/>
      <c r="V354" s="53"/>
    </row>
    <row r="355" spans="2:22" s="51" customFormat="1" x14ac:dyDescent="0.2">
      <c r="B355" s="51" t="s">
        <v>122</v>
      </c>
      <c r="C355" s="51" t="s">
        <v>123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46"/>
        <v>0</v>
      </c>
      <c r="J355" s="56">
        <f t="shared" si="47"/>
        <v>0</v>
      </c>
      <c r="K355" s="57" t="str">
        <f t="shared" si="48"/>
        <v>NA</v>
      </c>
      <c r="L355" s="57" t="str">
        <f t="shared" si="49"/>
        <v>NA</v>
      </c>
      <c r="M355" s="57" t="str">
        <f t="shared" si="50"/>
        <v>NA</v>
      </c>
      <c r="R355" s="53"/>
      <c r="S355" s="53"/>
      <c r="T355" s="53"/>
      <c r="U355" s="53"/>
      <c r="V355" s="53"/>
    </row>
    <row r="356" spans="2:22" s="51" customFormat="1" x14ac:dyDescent="0.2">
      <c r="B356" s="51" t="s">
        <v>124</v>
      </c>
      <c r="C356" s="51" t="s">
        <v>125</v>
      </c>
      <c r="D356" s="56">
        <v>1300000</v>
      </c>
      <c r="E356" s="56">
        <v>4323449.07</v>
      </c>
      <c r="F356" s="56">
        <v>0</v>
      </c>
      <c r="G356" s="56">
        <v>0</v>
      </c>
      <c r="H356" s="56">
        <v>0</v>
      </c>
      <c r="I356" s="56">
        <f t="shared" si="46"/>
        <v>0</v>
      </c>
      <c r="J356" s="56">
        <f t="shared" si="47"/>
        <v>4323449.07</v>
      </c>
      <c r="K356" s="57">
        <f t="shared" si="48"/>
        <v>1</v>
      </c>
      <c r="L356" s="57">
        <f t="shared" si="49"/>
        <v>-1</v>
      </c>
      <c r="M356" s="57">
        <f t="shared" si="50"/>
        <v>-1</v>
      </c>
      <c r="R356" s="53"/>
      <c r="S356" s="53"/>
      <c r="T356" s="53"/>
      <c r="U356" s="53"/>
      <c r="V356" s="53"/>
    </row>
    <row r="357" spans="2:22" s="51" customFormat="1" x14ac:dyDescent="0.2">
      <c r="B357" s="51" t="s">
        <v>130</v>
      </c>
      <c r="C357" s="51" t="s">
        <v>131</v>
      </c>
      <c r="D357" s="56">
        <v>0</v>
      </c>
      <c r="E357" s="56">
        <v>0</v>
      </c>
      <c r="F357" s="56">
        <v>0</v>
      </c>
      <c r="G357" s="56">
        <v>0</v>
      </c>
      <c r="H357" s="56">
        <v>0</v>
      </c>
      <c r="I357" s="56">
        <f t="shared" si="46"/>
        <v>0</v>
      </c>
      <c r="J357" s="56">
        <f t="shared" si="47"/>
        <v>0</v>
      </c>
      <c r="K357" s="57" t="str">
        <f t="shared" si="48"/>
        <v>NA</v>
      </c>
      <c r="L357" s="57" t="str">
        <f t="shared" si="49"/>
        <v>NA</v>
      </c>
      <c r="M357" s="57" t="str">
        <f t="shared" si="50"/>
        <v>NA</v>
      </c>
      <c r="R357" s="53"/>
      <c r="S357" s="53"/>
      <c r="T357" s="53"/>
      <c r="U357" s="53"/>
      <c r="V357" s="53"/>
    </row>
    <row r="358" spans="2:22" s="51" customFormat="1" x14ac:dyDescent="0.2">
      <c r="B358" s="51" t="s">
        <v>132</v>
      </c>
      <c r="C358" s="51" t="s">
        <v>133</v>
      </c>
      <c r="D358" s="56">
        <v>0</v>
      </c>
      <c r="E358" s="56">
        <v>0</v>
      </c>
      <c r="F358" s="56">
        <v>0</v>
      </c>
      <c r="G358" s="56">
        <v>0</v>
      </c>
      <c r="H358" s="56">
        <v>0</v>
      </c>
      <c r="I358" s="56">
        <f t="shared" si="46"/>
        <v>0</v>
      </c>
      <c r="J358" s="56">
        <f t="shared" si="47"/>
        <v>0</v>
      </c>
      <c r="K358" s="57" t="str">
        <f t="shared" si="48"/>
        <v>NA</v>
      </c>
      <c r="L358" s="57" t="str">
        <f t="shared" si="49"/>
        <v>NA</v>
      </c>
      <c r="M358" s="57" t="str">
        <f t="shared" si="50"/>
        <v>NA</v>
      </c>
      <c r="R358" s="53"/>
      <c r="S358" s="53"/>
      <c r="T358" s="53"/>
      <c r="U358" s="53"/>
      <c r="V358" s="53"/>
    </row>
    <row r="359" spans="2:22" s="51" customFormat="1" x14ac:dyDescent="0.2">
      <c r="B359" s="51" t="s">
        <v>144</v>
      </c>
      <c r="C359" s="51" t="s">
        <v>145</v>
      </c>
      <c r="D359" s="56">
        <v>34450</v>
      </c>
      <c r="E359" s="56">
        <v>244173.27000000002</v>
      </c>
      <c r="F359" s="56">
        <v>0</v>
      </c>
      <c r="G359" s="56">
        <v>0</v>
      </c>
      <c r="H359" s="56">
        <v>0</v>
      </c>
      <c r="I359" s="56">
        <f t="shared" si="46"/>
        <v>0</v>
      </c>
      <c r="J359" s="56">
        <f t="shared" si="47"/>
        <v>244173.27000000002</v>
      </c>
      <c r="K359" s="57">
        <f t="shared" si="48"/>
        <v>1</v>
      </c>
      <c r="L359" s="57">
        <f t="shared" si="49"/>
        <v>-1</v>
      </c>
      <c r="M359" s="57">
        <f t="shared" si="50"/>
        <v>-1</v>
      </c>
      <c r="R359" s="53"/>
      <c r="S359" s="53"/>
      <c r="T359" s="53"/>
      <c r="U359" s="53"/>
      <c r="V359" s="53"/>
    </row>
    <row r="360" spans="2:22" s="51" customFormat="1" x14ac:dyDescent="0.2">
      <c r="B360" s="51" t="s">
        <v>146</v>
      </c>
      <c r="C360" s="51" t="s">
        <v>147</v>
      </c>
      <c r="D360" s="56">
        <v>26125645</v>
      </c>
      <c r="E360" s="56">
        <v>23283</v>
      </c>
      <c r="F360" s="56">
        <v>0</v>
      </c>
      <c r="G360" s="56">
        <v>0</v>
      </c>
      <c r="H360" s="56">
        <v>450.95</v>
      </c>
      <c r="I360" s="56">
        <f t="shared" si="46"/>
        <v>450.95</v>
      </c>
      <c r="J360" s="56">
        <f t="shared" si="47"/>
        <v>22832.05</v>
      </c>
      <c r="K360" s="57">
        <f t="shared" si="48"/>
        <v>0.98063179143581147</v>
      </c>
      <c r="L360" s="57">
        <f t="shared" si="49"/>
        <v>-1</v>
      </c>
      <c r="M360" s="57">
        <f t="shared" si="50"/>
        <v>-1</v>
      </c>
      <c r="R360" s="53"/>
      <c r="S360" s="53"/>
      <c r="T360" s="53"/>
      <c r="U360" s="53"/>
      <c r="V360" s="53"/>
    </row>
    <row r="361" spans="2:22" s="51" customFormat="1" x14ac:dyDescent="0.2">
      <c r="B361" s="51" t="s">
        <v>154</v>
      </c>
      <c r="C361" s="51" t="s">
        <v>155</v>
      </c>
      <c r="D361" s="56">
        <v>0</v>
      </c>
      <c r="E361" s="56">
        <v>0</v>
      </c>
      <c r="F361" s="56">
        <v>0</v>
      </c>
      <c r="G361" s="56">
        <v>0</v>
      </c>
      <c r="H361" s="56">
        <v>0</v>
      </c>
      <c r="I361" s="56">
        <f t="shared" si="46"/>
        <v>0</v>
      </c>
      <c r="J361" s="56">
        <f t="shared" si="47"/>
        <v>0</v>
      </c>
      <c r="K361" s="57" t="str">
        <f t="shared" si="48"/>
        <v>NA</v>
      </c>
      <c r="L361" s="57" t="str">
        <f t="shared" si="49"/>
        <v>NA</v>
      </c>
      <c r="M361" s="57" t="str">
        <f t="shared" si="50"/>
        <v>NA</v>
      </c>
      <c r="R361" s="53"/>
      <c r="S361" s="53"/>
      <c r="T361" s="53"/>
      <c r="U361" s="53"/>
      <c r="V361" s="53"/>
    </row>
    <row r="362" spans="2:22" s="51" customFormat="1" x14ac:dyDescent="0.2">
      <c r="B362" s="51" t="s">
        <v>224</v>
      </c>
      <c r="C362" s="51" t="s">
        <v>225</v>
      </c>
      <c r="D362" s="56">
        <v>69000</v>
      </c>
      <c r="E362" s="56">
        <v>69000</v>
      </c>
      <c r="F362" s="56">
        <v>0</v>
      </c>
      <c r="G362" s="56">
        <v>0</v>
      </c>
      <c r="H362" s="56">
        <v>0</v>
      </c>
      <c r="I362" s="56">
        <f t="shared" si="46"/>
        <v>0</v>
      </c>
      <c r="J362" s="56">
        <f t="shared" si="47"/>
        <v>69000</v>
      </c>
      <c r="K362" s="57">
        <f t="shared" si="48"/>
        <v>1</v>
      </c>
      <c r="L362" s="57">
        <f t="shared" si="49"/>
        <v>-1</v>
      </c>
      <c r="M362" s="57">
        <f t="shared" si="50"/>
        <v>-1</v>
      </c>
      <c r="R362" s="53"/>
      <c r="S362" s="53"/>
      <c r="T362" s="53"/>
      <c r="U362" s="53"/>
      <c r="V362" s="53"/>
    </row>
    <row r="363" spans="2:22" s="51" customFormat="1" x14ac:dyDescent="0.2">
      <c r="B363" s="51" t="s">
        <v>166</v>
      </c>
      <c r="C363" s="51" t="s">
        <v>167</v>
      </c>
      <c r="D363" s="56">
        <v>0</v>
      </c>
      <c r="E363" s="56">
        <v>0</v>
      </c>
      <c r="F363" s="56">
        <v>0</v>
      </c>
      <c r="G363" s="56">
        <v>0</v>
      </c>
      <c r="H363" s="56">
        <v>0</v>
      </c>
      <c r="I363" s="56">
        <f t="shared" si="46"/>
        <v>0</v>
      </c>
      <c r="J363" s="56">
        <f t="shared" si="47"/>
        <v>0</v>
      </c>
      <c r="K363" s="57" t="str">
        <f t="shared" si="48"/>
        <v>NA</v>
      </c>
      <c r="L363" s="57" t="str">
        <f t="shared" si="49"/>
        <v>NA</v>
      </c>
      <c r="M363" s="57" t="str">
        <f t="shared" si="50"/>
        <v>NA</v>
      </c>
      <c r="R363" s="53"/>
      <c r="S363" s="53"/>
      <c r="T363" s="53"/>
      <c r="U363" s="53"/>
      <c r="V363" s="53"/>
    </row>
    <row r="364" spans="2:22" s="51" customFormat="1" x14ac:dyDescent="0.2">
      <c r="B364" s="51" t="s">
        <v>170</v>
      </c>
      <c r="C364" s="51" t="s">
        <v>171</v>
      </c>
      <c r="D364" s="56">
        <v>57802</v>
      </c>
      <c r="E364" s="56">
        <v>57802</v>
      </c>
      <c r="F364" s="56">
        <v>0</v>
      </c>
      <c r="G364" s="56">
        <v>0</v>
      </c>
      <c r="H364" s="56">
        <v>4920</v>
      </c>
      <c r="I364" s="56">
        <f t="shared" si="46"/>
        <v>4920</v>
      </c>
      <c r="J364" s="56">
        <f t="shared" si="47"/>
        <v>52882</v>
      </c>
      <c r="K364" s="57">
        <f t="shared" si="48"/>
        <v>0.91488183799868517</v>
      </c>
      <c r="L364" s="57">
        <f t="shared" si="49"/>
        <v>-1</v>
      </c>
      <c r="M364" s="57">
        <f t="shared" si="50"/>
        <v>-1</v>
      </c>
      <c r="R364" s="53"/>
      <c r="S364" s="53"/>
      <c r="T364" s="53"/>
      <c r="U364" s="53"/>
      <c r="V364" s="53"/>
    </row>
    <row r="365" spans="2:22" s="51" customFormat="1" x14ac:dyDescent="0.2">
      <c r="B365" s="51" t="s">
        <v>172</v>
      </c>
      <c r="C365" s="51" t="s">
        <v>173</v>
      </c>
      <c r="D365" s="56">
        <v>0</v>
      </c>
      <c r="E365" s="56">
        <v>0</v>
      </c>
      <c r="F365" s="56">
        <v>0</v>
      </c>
      <c r="G365" s="56">
        <v>0</v>
      </c>
      <c r="H365" s="56">
        <v>0</v>
      </c>
      <c r="I365" s="56">
        <f t="shared" si="46"/>
        <v>0</v>
      </c>
      <c r="J365" s="56">
        <f t="shared" si="47"/>
        <v>0</v>
      </c>
      <c r="K365" s="57" t="str">
        <f t="shared" si="48"/>
        <v>NA</v>
      </c>
      <c r="L365" s="57" t="str">
        <f t="shared" si="49"/>
        <v>NA</v>
      </c>
      <c r="M365" s="57" t="str">
        <f t="shared" si="50"/>
        <v>NA</v>
      </c>
      <c r="R365" s="53"/>
      <c r="S365" s="53"/>
      <c r="T365" s="53"/>
      <c r="U365" s="53"/>
      <c r="V365" s="53"/>
    </row>
    <row r="366" spans="2:22" s="51" customFormat="1" x14ac:dyDescent="0.2">
      <c r="B366" s="51" t="s">
        <v>353</v>
      </c>
      <c r="C366" s="51" t="s">
        <v>354</v>
      </c>
      <c r="D366" s="56">
        <v>125745.51000000001</v>
      </c>
      <c r="E366" s="56">
        <v>117106.75</v>
      </c>
      <c r="F366" s="56">
        <v>4531.5</v>
      </c>
      <c r="G366" s="56">
        <v>107121.97</v>
      </c>
      <c r="H366" s="56">
        <v>51357.880000000005</v>
      </c>
      <c r="I366" s="56">
        <f t="shared" si="46"/>
        <v>158479.85</v>
      </c>
      <c r="J366" s="56">
        <f t="shared" si="47"/>
        <v>-41373.100000000006</v>
      </c>
      <c r="K366" s="57">
        <f t="shared" si="48"/>
        <v>-0.35329389638086622</v>
      </c>
      <c r="L366" s="57">
        <f t="shared" si="49"/>
        <v>-0.96130453624577572</v>
      </c>
      <c r="M366" s="57">
        <f t="shared" si="50"/>
        <v>2.6589511706199684</v>
      </c>
      <c r="R366" s="53"/>
      <c r="S366" s="53"/>
      <c r="T366" s="53"/>
      <c r="U366" s="53"/>
      <c r="V366" s="53"/>
    </row>
    <row r="367" spans="2:22" s="51" customFormat="1" x14ac:dyDescent="0.2">
      <c r="B367" s="51" t="s">
        <v>192</v>
      </c>
      <c r="C367" s="51" t="s">
        <v>193</v>
      </c>
      <c r="D367" s="56">
        <v>0</v>
      </c>
      <c r="E367" s="56">
        <v>20691000</v>
      </c>
      <c r="F367" s="56">
        <v>76097.75</v>
      </c>
      <c r="G367" s="56">
        <v>76097.75</v>
      </c>
      <c r="H367" s="56">
        <v>4686516.4000000004</v>
      </c>
      <c r="I367" s="56">
        <f t="shared" si="46"/>
        <v>4762614.1500000004</v>
      </c>
      <c r="J367" s="56">
        <f t="shared" si="47"/>
        <v>15928385.85</v>
      </c>
      <c r="K367" s="57">
        <f t="shared" si="48"/>
        <v>0.76982194432361895</v>
      </c>
      <c r="L367" s="57">
        <f t="shared" si="49"/>
        <v>-0.99632218114155913</v>
      </c>
      <c r="M367" s="57">
        <f t="shared" si="50"/>
        <v>-0.98528872456623651</v>
      </c>
      <c r="R367" s="53"/>
      <c r="S367" s="53"/>
      <c r="T367" s="53"/>
      <c r="U367" s="53"/>
      <c r="V367" s="53"/>
    </row>
    <row r="368" spans="2:22" s="51" customFormat="1" x14ac:dyDescent="0.2">
      <c r="B368" s="51" t="s">
        <v>410</v>
      </c>
      <c r="C368" s="51" t="s">
        <v>84</v>
      </c>
      <c r="D368" s="56">
        <v>0</v>
      </c>
      <c r="E368" s="56">
        <v>0</v>
      </c>
      <c r="F368" s="56">
        <v>0</v>
      </c>
      <c r="G368" s="56">
        <v>0</v>
      </c>
      <c r="H368" s="56">
        <v>0</v>
      </c>
      <c r="I368" s="56">
        <f t="shared" si="46"/>
        <v>0</v>
      </c>
      <c r="J368" s="56">
        <f t="shared" si="47"/>
        <v>0</v>
      </c>
      <c r="K368" s="57" t="str">
        <f t="shared" si="48"/>
        <v>NA</v>
      </c>
      <c r="L368" s="57" t="str">
        <f t="shared" si="49"/>
        <v>NA</v>
      </c>
      <c r="M368" s="57" t="str">
        <f t="shared" si="50"/>
        <v>NA</v>
      </c>
      <c r="R368" s="53"/>
      <c r="S368" s="53"/>
      <c r="T368" s="53"/>
      <c r="U368" s="53"/>
      <c r="V368" s="53"/>
    </row>
    <row r="369" spans="1:22" s="51" customFormat="1" x14ac:dyDescent="0.2">
      <c r="A369" s="63" t="s">
        <v>375</v>
      </c>
      <c r="B369" s="63"/>
      <c r="C369" s="63"/>
      <c r="D369" s="64">
        <v>27712642.510000002</v>
      </c>
      <c r="E369" s="64">
        <v>25549608.09</v>
      </c>
      <c r="F369" s="64">
        <v>92123</v>
      </c>
      <c r="G369" s="64">
        <v>329542.75</v>
      </c>
      <c r="H369" s="64">
        <v>4840365.9800000004</v>
      </c>
      <c r="I369" s="64">
        <f t="shared" si="46"/>
        <v>5169908.7300000004</v>
      </c>
      <c r="J369" s="64">
        <f t="shared" si="47"/>
        <v>20379699.359999999</v>
      </c>
      <c r="K369" s="65">
        <f t="shared" si="48"/>
        <v>0.79765213181397177</v>
      </c>
      <c r="L369" s="65">
        <f t="shared" si="49"/>
        <v>-0.99639434782422132</v>
      </c>
      <c r="M369" s="65">
        <f t="shared" si="50"/>
        <v>-0.94840738866300156</v>
      </c>
      <c r="R369" s="53"/>
      <c r="S369" s="53"/>
      <c r="T369" s="53"/>
      <c r="U369" s="53"/>
      <c r="V369" s="53"/>
    </row>
    <row r="370" spans="1:22" s="51" customFormat="1" x14ac:dyDescent="0.2">
      <c r="A370" s="51" t="s">
        <v>376</v>
      </c>
      <c r="B370" s="51" t="s">
        <v>98</v>
      </c>
      <c r="C370" s="51" t="s">
        <v>99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46"/>
        <v>0</v>
      </c>
      <c r="J370" s="56">
        <f t="shared" si="47"/>
        <v>0</v>
      </c>
      <c r="K370" s="57" t="str">
        <f t="shared" si="48"/>
        <v>NA</v>
      </c>
      <c r="L370" s="57" t="str">
        <f t="shared" si="49"/>
        <v>NA</v>
      </c>
      <c r="M370" s="57" t="str">
        <f t="shared" si="50"/>
        <v>NA</v>
      </c>
      <c r="R370" s="53"/>
      <c r="S370" s="53"/>
      <c r="T370" s="53"/>
      <c r="U370" s="53"/>
      <c r="V370" s="53"/>
    </row>
    <row r="371" spans="1:22" s="51" customFormat="1" x14ac:dyDescent="0.2">
      <c r="B371" s="51" t="s">
        <v>230</v>
      </c>
      <c r="C371" s="51" t="s">
        <v>231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f t="shared" si="46"/>
        <v>0</v>
      </c>
      <c r="J371" s="56">
        <f t="shared" si="47"/>
        <v>0</v>
      </c>
      <c r="K371" s="57" t="str">
        <f t="shared" si="48"/>
        <v>NA</v>
      </c>
      <c r="L371" s="57" t="str">
        <f t="shared" si="49"/>
        <v>NA</v>
      </c>
      <c r="M371" s="57" t="str">
        <f t="shared" si="50"/>
        <v>NA</v>
      </c>
      <c r="R371" s="53"/>
      <c r="S371" s="53"/>
      <c r="T371" s="53"/>
      <c r="U371" s="53"/>
      <c r="V371" s="53"/>
    </row>
    <row r="372" spans="1:22" s="51" customFormat="1" x14ac:dyDescent="0.2">
      <c r="B372" s="51" t="s">
        <v>108</v>
      </c>
      <c r="C372" s="51" t="s">
        <v>109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f t="shared" si="46"/>
        <v>0</v>
      </c>
      <c r="J372" s="56">
        <f t="shared" si="47"/>
        <v>0</v>
      </c>
      <c r="K372" s="57" t="str">
        <f t="shared" si="48"/>
        <v>NA</v>
      </c>
      <c r="L372" s="57" t="str">
        <f t="shared" si="49"/>
        <v>NA</v>
      </c>
      <c r="M372" s="57" t="str">
        <f t="shared" si="50"/>
        <v>NA</v>
      </c>
      <c r="R372" s="53"/>
      <c r="S372" s="53"/>
      <c r="T372" s="53"/>
      <c r="U372" s="53"/>
      <c r="V372" s="53"/>
    </row>
    <row r="373" spans="1:22" s="51" customFormat="1" x14ac:dyDescent="0.2">
      <c r="B373" s="51" t="s">
        <v>377</v>
      </c>
      <c r="C373" s="51" t="s">
        <v>378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46"/>
        <v>0</v>
      </c>
      <c r="J373" s="56">
        <f t="shared" si="47"/>
        <v>0</v>
      </c>
      <c r="K373" s="57" t="str">
        <f t="shared" si="48"/>
        <v>NA</v>
      </c>
      <c r="L373" s="57" t="str">
        <f t="shared" si="49"/>
        <v>NA</v>
      </c>
      <c r="M373" s="57" t="str">
        <f t="shared" si="50"/>
        <v>NA</v>
      </c>
      <c r="R373" s="53"/>
      <c r="S373" s="53"/>
      <c r="T373" s="53"/>
      <c r="U373" s="53"/>
      <c r="V373" s="53"/>
    </row>
    <row r="374" spans="1:22" s="51" customFormat="1" x14ac:dyDescent="0.2">
      <c r="B374" s="51" t="s">
        <v>120</v>
      </c>
      <c r="C374" s="51" t="s">
        <v>121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46"/>
        <v>0</v>
      </c>
      <c r="J374" s="56">
        <f t="shared" si="47"/>
        <v>0</v>
      </c>
      <c r="K374" s="57" t="str">
        <f t="shared" si="48"/>
        <v>NA</v>
      </c>
      <c r="L374" s="57" t="str">
        <f t="shared" si="49"/>
        <v>NA</v>
      </c>
      <c r="M374" s="57" t="str">
        <f t="shared" si="50"/>
        <v>NA</v>
      </c>
      <c r="R374" s="53"/>
      <c r="S374" s="53"/>
      <c r="T374" s="53"/>
      <c r="U374" s="53"/>
      <c r="V374" s="53"/>
    </row>
    <row r="375" spans="1:22" s="51" customFormat="1" x14ac:dyDescent="0.2">
      <c r="B375" s="51" t="s">
        <v>122</v>
      </c>
      <c r="C375" s="51" t="s">
        <v>123</v>
      </c>
      <c r="D375" s="56">
        <v>276416.18</v>
      </c>
      <c r="E375" s="56">
        <v>276416.18</v>
      </c>
      <c r="F375" s="56">
        <v>18967.28</v>
      </c>
      <c r="G375" s="56">
        <v>56740.61</v>
      </c>
      <c r="H375" s="56">
        <v>0</v>
      </c>
      <c r="I375" s="56">
        <f t="shared" si="46"/>
        <v>56740.61</v>
      </c>
      <c r="J375" s="56">
        <f t="shared" si="47"/>
        <v>219675.57</v>
      </c>
      <c r="K375" s="57">
        <f t="shared" si="48"/>
        <v>0.7947276096500574</v>
      </c>
      <c r="L375" s="57">
        <f t="shared" si="49"/>
        <v>-0.93138144084040231</v>
      </c>
      <c r="M375" s="57">
        <f t="shared" si="50"/>
        <v>-0.17891043860022951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124</v>
      </c>
      <c r="C376" s="51" t="s">
        <v>125</v>
      </c>
      <c r="D376" s="56">
        <v>42239798.5</v>
      </c>
      <c r="E376" s="56">
        <v>1483560.2299999997</v>
      </c>
      <c r="F376" s="56">
        <v>0</v>
      </c>
      <c r="G376" s="56">
        <v>0</v>
      </c>
      <c r="H376" s="56">
        <v>0</v>
      </c>
      <c r="I376" s="56">
        <f t="shared" si="46"/>
        <v>0</v>
      </c>
      <c r="J376" s="56">
        <f t="shared" si="47"/>
        <v>1483560.2299999997</v>
      </c>
      <c r="K376" s="57">
        <f t="shared" si="48"/>
        <v>1</v>
      </c>
      <c r="L376" s="57">
        <f t="shared" si="49"/>
        <v>-1</v>
      </c>
      <c r="M376" s="57">
        <f t="shared" si="50"/>
        <v>-1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126</v>
      </c>
      <c r="C377" s="51" t="s">
        <v>127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46"/>
        <v>0</v>
      </c>
      <c r="J377" s="56">
        <f t="shared" si="47"/>
        <v>0</v>
      </c>
      <c r="K377" s="57" t="str">
        <f t="shared" si="48"/>
        <v>NA</v>
      </c>
      <c r="L377" s="57" t="str">
        <f t="shared" si="49"/>
        <v>NA</v>
      </c>
      <c r="M377" s="57" t="str">
        <f t="shared" si="50"/>
        <v>NA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130</v>
      </c>
      <c r="C378" s="51" t="s">
        <v>131</v>
      </c>
      <c r="D378" s="56">
        <v>64125</v>
      </c>
      <c r="E378" s="56">
        <v>64125</v>
      </c>
      <c r="F378" s="56">
        <v>2525</v>
      </c>
      <c r="G378" s="56">
        <v>7575</v>
      </c>
      <c r="H378" s="56">
        <v>0</v>
      </c>
      <c r="I378" s="56">
        <f t="shared" si="46"/>
        <v>7575</v>
      </c>
      <c r="J378" s="56">
        <f t="shared" si="47"/>
        <v>56550</v>
      </c>
      <c r="K378" s="57">
        <f t="shared" si="48"/>
        <v>0.88187134502923981</v>
      </c>
      <c r="L378" s="57">
        <f t="shared" si="49"/>
        <v>-0.96062378167641327</v>
      </c>
      <c r="M378" s="57">
        <f t="shared" si="50"/>
        <v>-0.52748538011695911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563</v>
      </c>
      <c r="C379" s="51" t="s">
        <v>564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46"/>
        <v>0</v>
      </c>
      <c r="J379" s="56">
        <f t="shared" si="47"/>
        <v>0</v>
      </c>
      <c r="K379" s="57" t="str">
        <f t="shared" si="48"/>
        <v>NA</v>
      </c>
      <c r="L379" s="57" t="str">
        <f t="shared" si="49"/>
        <v>NA</v>
      </c>
      <c r="M379" s="57" t="str">
        <f t="shared" si="50"/>
        <v>NA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132</v>
      </c>
      <c r="C380" s="51" t="s">
        <v>133</v>
      </c>
      <c r="D380" s="56">
        <v>55227.96</v>
      </c>
      <c r="E380" s="56">
        <v>55227.96</v>
      </c>
      <c r="F380" s="56">
        <v>4615.46</v>
      </c>
      <c r="G380" s="56">
        <v>13807.05</v>
      </c>
      <c r="H380" s="56">
        <v>0</v>
      </c>
      <c r="I380" s="56">
        <f t="shared" si="46"/>
        <v>13807.05</v>
      </c>
      <c r="J380" s="56">
        <f t="shared" si="47"/>
        <v>41420.910000000003</v>
      </c>
      <c r="K380" s="57">
        <f t="shared" si="48"/>
        <v>0.74999891359376669</v>
      </c>
      <c r="L380" s="57">
        <f t="shared" si="49"/>
        <v>-0.91642892476926541</v>
      </c>
      <c r="M380" s="57">
        <f t="shared" si="50"/>
        <v>4.3456249334207298E-6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144</v>
      </c>
      <c r="C381" s="51" t="s">
        <v>145</v>
      </c>
      <c r="D381" s="56">
        <v>7325.0300000000007</v>
      </c>
      <c r="E381" s="56">
        <v>51902.689999999995</v>
      </c>
      <c r="F381" s="56">
        <v>1079.74</v>
      </c>
      <c r="G381" s="56">
        <v>3230.09</v>
      </c>
      <c r="H381" s="56">
        <v>0</v>
      </c>
      <c r="I381" s="56">
        <f t="shared" si="46"/>
        <v>3230.09</v>
      </c>
      <c r="J381" s="56">
        <f t="shared" si="47"/>
        <v>48672.599999999991</v>
      </c>
      <c r="K381" s="57">
        <f t="shared" si="48"/>
        <v>0.93776642405239485</v>
      </c>
      <c r="L381" s="57">
        <f t="shared" si="49"/>
        <v>-0.97919683931603552</v>
      </c>
      <c r="M381" s="57">
        <f t="shared" si="50"/>
        <v>-0.75106569620957986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146</v>
      </c>
      <c r="C382" s="51" t="s">
        <v>147</v>
      </c>
      <c r="D382" s="56">
        <v>26298445</v>
      </c>
      <c r="E382" s="56">
        <v>2966862</v>
      </c>
      <c r="F382" s="56">
        <v>0</v>
      </c>
      <c r="G382" s="56">
        <v>0</v>
      </c>
      <c r="H382" s="56">
        <v>4282.25</v>
      </c>
      <c r="I382" s="56">
        <f t="shared" si="46"/>
        <v>4282.25</v>
      </c>
      <c r="J382" s="56">
        <f t="shared" si="47"/>
        <v>2962579.75</v>
      </c>
      <c r="K382" s="57">
        <f t="shared" si="48"/>
        <v>0.99855663997853628</v>
      </c>
      <c r="L382" s="57">
        <f t="shared" si="49"/>
        <v>-1</v>
      </c>
      <c r="M382" s="57">
        <f t="shared" si="50"/>
        <v>-1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220</v>
      </c>
      <c r="C383" s="51" t="s">
        <v>221</v>
      </c>
      <c r="D383" s="56">
        <v>0</v>
      </c>
      <c r="E383" s="56">
        <v>0</v>
      </c>
      <c r="F383" s="56">
        <v>0</v>
      </c>
      <c r="G383" s="56">
        <v>0</v>
      </c>
      <c r="H383" s="56">
        <v>0</v>
      </c>
      <c r="I383" s="56">
        <f t="shared" si="46"/>
        <v>0</v>
      </c>
      <c r="J383" s="56">
        <f t="shared" si="47"/>
        <v>0</v>
      </c>
      <c r="K383" s="57" t="str">
        <f t="shared" si="48"/>
        <v>NA</v>
      </c>
      <c r="L383" s="57" t="str">
        <f t="shared" si="49"/>
        <v>NA</v>
      </c>
      <c r="M383" s="57" t="str">
        <f t="shared" si="50"/>
        <v>NA</v>
      </c>
      <c r="R383" s="53"/>
      <c r="S383" s="53"/>
      <c r="T383" s="53"/>
      <c r="U383" s="53"/>
      <c r="V383" s="53"/>
    </row>
    <row r="384" spans="1:22" s="51" customFormat="1" x14ac:dyDescent="0.2">
      <c r="B384" s="51" t="s">
        <v>160</v>
      </c>
      <c r="C384" s="51" t="s">
        <v>161</v>
      </c>
      <c r="D384" s="56">
        <v>8335</v>
      </c>
      <c r="E384" s="56">
        <v>8335</v>
      </c>
      <c r="F384" s="56">
        <v>0</v>
      </c>
      <c r="G384" s="56">
        <v>350.9</v>
      </c>
      <c r="H384" s="56">
        <v>0</v>
      </c>
      <c r="I384" s="56">
        <f t="shared" si="46"/>
        <v>350.9</v>
      </c>
      <c r="J384" s="56">
        <f t="shared" si="47"/>
        <v>7984.1</v>
      </c>
      <c r="K384" s="57">
        <f t="shared" si="48"/>
        <v>0.95790041991601682</v>
      </c>
      <c r="L384" s="57">
        <f t="shared" si="49"/>
        <v>-1</v>
      </c>
      <c r="M384" s="57">
        <f t="shared" si="50"/>
        <v>-0.83160167966406717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162</v>
      </c>
      <c r="C385" s="51" t="s">
        <v>163</v>
      </c>
      <c r="D385" s="56">
        <v>27900</v>
      </c>
      <c r="E385" s="56">
        <v>32100</v>
      </c>
      <c r="F385" s="56">
        <v>0</v>
      </c>
      <c r="G385" s="56">
        <v>0</v>
      </c>
      <c r="H385" s="56">
        <v>0</v>
      </c>
      <c r="I385" s="56">
        <f t="shared" si="46"/>
        <v>0</v>
      </c>
      <c r="J385" s="56">
        <f t="shared" si="47"/>
        <v>32100</v>
      </c>
      <c r="K385" s="57">
        <f t="shared" si="48"/>
        <v>1</v>
      </c>
      <c r="L385" s="57">
        <f t="shared" si="49"/>
        <v>-1</v>
      </c>
      <c r="M385" s="57">
        <f t="shared" si="50"/>
        <v>-1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166</v>
      </c>
      <c r="C386" s="51" t="s">
        <v>167</v>
      </c>
      <c r="D386" s="56">
        <v>42500</v>
      </c>
      <c r="E386" s="56">
        <v>42500</v>
      </c>
      <c r="F386" s="56">
        <v>0</v>
      </c>
      <c r="G386" s="56">
        <v>675.33</v>
      </c>
      <c r="H386" s="56">
        <v>0</v>
      </c>
      <c r="I386" s="56">
        <f t="shared" si="46"/>
        <v>675.33</v>
      </c>
      <c r="J386" s="56">
        <f t="shared" si="47"/>
        <v>41824.67</v>
      </c>
      <c r="K386" s="57">
        <f t="shared" si="48"/>
        <v>0.98410988235294117</v>
      </c>
      <c r="L386" s="57">
        <f t="shared" si="49"/>
        <v>-1</v>
      </c>
      <c r="M386" s="57">
        <f t="shared" si="50"/>
        <v>-0.93643952941176467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172</v>
      </c>
      <c r="C387" s="51" t="s">
        <v>173</v>
      </c>
      <c r="D387" s="56">
        <v>209500</v>
      </c>
      <c r="E387" s="56">
        <v>209500</v>
      </c>
      <c r="F387" s="56">
        <v>0</v>
      </c>
      <c r="G387" s="56">
        <v>121.98</v>
      </c>
      <c r="H387" s="56">
        <v>5355.6799999999994</v>
      </c>
      <c r="I387" s="56">
        <f t="shared" si="46"/>
        <v>5477.6599999999989</v>
      </c>
      <c r="J387" s="56">
        <f t="shared" si="47"/>
        <v>204022.34</v>
      </c>
      <c r="K387" s="57">
        <f t="shared" si="48"/>
        <v>0.97385365155131265</v>
      </c>
      <c r="L387" s="57">
        <f t="shared" si="49"/>
        <v>-1</v>
      </c>
      <c r="M387" s="57">
        <f t="shared" si="50"/>
        <v>-0.99767102625298321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174</v>
      </c>
      <c r="C388" s="51" t="s">
        <v>175</v>
      </c>
      <c r="D388" s="56">
        <v>0</v>
      </c>
      <c r="E388" s="56">
        <v>2100</v>
      </c>
      <c r="F388" s="56">
        <v>0</v>
      </c>
      <c r="G388" s="56">
        <v>0</v>
      </c>
      <c r="H388" s="56">
        <v>0</v>
      </c>
      <c r="I388" s="56">
        <f t="shared" si="46"/>
        <v>0</v>
      </c>
      <c r="J388" s="56">
        <f t="shared" si="47"/>
        <v>2100</v>
      </c>
      <c r="K388" s="57">
        <f t="shared" si="48"/>
        <v>1</v>
      </c>
      <c r="L388" s="57">
        <f t="shared" si="49"/>
        <v>-1</v>
      </c>
      <c r="M388" s="57">
        <f t="shared" si="50"/>
        <v>-1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178</v>
      </c>
      <c r="C389" s="51" t="s">
        <v>179</v>
      </c>
      <c r="D389" s="56">
        <v>95000</v>
      </c>
      <c r="E389" s="56">
        <v>79797.649999999994</v>
      </c>
      <c r="F389" s="56">
        <v>208.3</v>
      </c>
      <c r="G389" s="56">
        <v>208.3</v>
      </c>
      <c r="H389" s="56">
        <v>1298.02</v>
      </c>
      <c r="I389" s="56">
        <f t="shared" si="46"/>
        <v>1506.32</v>
      </c>
      <c r="J389" s="56">
        <f t="shared" si="47"/>
        <v>78291.329999999987</v>
      </c>
      <c r="K389" s="57">
        <f t="shared" si="48"/>
        <v>0.98112325362964936</v>
      </c>
      <c r="L389" s="57">
        <f t="shared" si="49"/>
        <v>-0.99738964743949221</v>
      </c>
      <c r="M389" s="57">
        <f t="shared" si="50"/>
        <v>-0.98955858975796906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180</v>
      </c>
      <c r="C390" s="51" t="s">
        <v>181</v>
      </c>
      <c r="D390" s="56">
        <v>50000</v>
      </c>
      <c r="E390" s="56">
        <v>121970</v>
      </c>
      <c r="F390" s="56">
        <v>45786.400000000001</v>
      </c>
      <c r="G390" s="56">
        <v>61758.400000000001</v>
      </c>
      <c r="H390" s="56">
        <v>0</v>
      </c>
      <c r="I390" s="56">
        <f t="shared" si="46"/>
        <v>61758.400000000001</v>
      </c>
      <c r="J390" s="56">
        <f t="shared" si="47"/>
        <v>60211.6</v>
      </c>
      <c r="K390" s="57">
        <f t="shared" si="48"/>
        <v>0.49365909649913914</v>
      </c>
      <c r="L390" s="57">
        <f t="shared" si="49"/>
        <v>-0.6246093301631549</v>
      </c>
      <c r="M390" s="57">
        <f t="shared" si="50"/>
        <v>1.0253636140034434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192</v>
      </c>
      <c r="C391" s="51" t="s">
        <v>193</v>
      </c>
      <c r="D391" s="56">
        <v>25375.87</v>
      </c>
      <c r="E391" s="56">
        <v>25375.87</v>
      </c>
      <c r="F391" s="56">
        <v>0</v>
      </c>
      <c r="G391" s="56">
        <v>0</v>
      </c>
      <c r="H391" s="56">
        <v>0</v>
      </c>
      <c r="I391" s="56">
        <f t="shared" si="46"/>
        <v>0</v>
      </c>
      <c r="J391" s="56">
        <f t="shared" si="47"/>
        <v>25375.87</v>
      </c>
      <c r="K391" s="57">
        <f t="shared" si="48"/>
        <v>1</v>
      </c>
      <c r="L391" s="57">
        <f t="shared" si="49"/>
        <v>-1</v>
      </c>
      <c r="M391" s="57">
        <f t="shared" si="50"/>
        <v>-1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194</v>
      </c>
      <c r="C392" s="51" t="s">
        <v>195</v>
      </c>
      <c r="D392" s="56">
        <v>11566415</v>
      </c>
      <c r="E392" s="56">
        <v>-81.39</v>
      </c>
      <c r="F392" s="56">
        <v>0</v>
      </c>
      <c r="G392" s="56">
        <v>0</v>
      </c>
      <c r="H392" s="56">
        <v>0</v>
      </c>
      <c r="I392" s="56">
        <f t="shared" si="46"/>
        <v>0</v>
      </c>
      <c r="J392" s="56">
        <f t="shared" si="47"/>
        <v>-81.39</v>
      </c>
      <c r="K392" s="57">
        <f t="shared" si="48"/>
        <v>1</v>
      </c>
      <c r="L392" s="57">
        <f t="shared" si="49"/>
        <v>-1</v>
      </c>
      <c r="M392" s="57">
        <f t="shared" si="50"/>
        <v>-1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196</v>
      </c>
      <c r="C393" s="51" t="s">
        <v>197</v>
      </c>
      <c r="D393" s="56">
        <v>2500</v>
      </c>
      <c r="E393" s="56">
        <v>27490</v>
      </c>
      <c r="F393" s="56">
        <v>0</v>
      </c>
      <c r="G393" s="56">
        <v>0</v>
      </c>
      <c r="H393" s="56">
        <v>0</v>
      </c>
      <c r="I393" s="56">
        <f t="shared" si="46"/>
        <v>0</v>
      </c>
      <c r="J393" s="56">
        <f t="shared" si="47"/>
        <v>27490</v>
      </c>
      <c r="K393" s="57">
        <f t="shared" si="48"/>
        <v>1</v>
      </c>
      <c r="L393" s="57">
        <f t="shared" si="49"/>
        <v>-1</v>
      </c>
      <c r="M393" s="57">
        <f t="shared" si="50"/>
        <v>-1</v>
      </c>
      <c r="R393" s="53"/>
      <c r="S393" s="53"/>
      <c r="T393" s="53"/>
      <c r="U393" s="53"/>
      <c r="V393" s="53"/>
    </row>
    <row r="394" spans="1:22" s="51" customFormat="1" x14ac:dyDescent="0.2">
      <c r="A394" s="63" t="s">
        <v>381</v>
      </c>
      <c r="B394" s="63"/>
      <c r="C394" s="63"/>
      <c r="D394" s="64">
        <v>80968863.540000007</v>
      </c>
      <c r="E394" s="64">
        <v>5447181.1900000004</v>
      </c>
      <c r="F394" s="64">
        <v>73182.179999999993</v>
      </c>
      <c r="G394" s="64">
        <v>144467.66</v>
      </c>
      <c r="H394" s="64">
        <v>10935.95</v>
      </c>
      <c r="I394" s="64">
        <f t="shared" si="46"/>
        <v>155403.61000000002</v>
      </c>
      <c r="J394" s="64">
        <f t="shared" si="47"/>
        <v>5291777.58</v>
      </c>
      <c r="K394" s="65">
        <f t="shared" si="48"/>
        <v>0.97147082048871591</v>
      </c>
      <c r="L394" s="65">
        <f t="shared" si="49"/>
        <v>-0.98656512837605836</v>
      </c>
      <c r="M394" s="65">
        <f t="shared" si="50"/>
        <v>-0.89391382077378634</v>
      </c>
      <c r="R394" s="53"/>
      <c r="S394" s="53"/>
      <c r="T394" s="53"/>
      <c r="U394" s="53"/>
      <c r="V394" s="53"/>
    </row>
    <row r="395" spans="1:22" s="51" customFormat="1" x14ac:dyDescent="0.2">
      <c r="A395" s="51" t="s">
        <v>382</v>
      </c>
      <c r="B395" s="51" t="s">
        <v>98</v>
      </c>
      <c r="C395" s="51" t="s">
        <v>99</v>
      </c>
      <c r="D395" s="56">
        <v>0</v>
      </c>
      <c r="E395" s="56">
        <v>0</v>
      </c>
      <c r="F395" s="56">
        <v>0</v>
      </c>
      <c r="G395" s="56">
        <v>0</v>
      </c>
      <c r="H395" s="56">
        <v>0</v>
      </c>
      <c r="I395" s="56">
        <f t="shared" si="46"/>
        <v>0</v>
      </c>
      <c r="J395" s="56">
        <f t="shared" si="47"/>
        <v>0</v>
      </c>
      <c r="K395" s="57" t="str">
        <f t="shared" si="48"/>
        <v>NA</v>
      </c>
      <c r="L395" s="57" t="str">
        <f t="shared" si="49"/>
        <v>NA</v>
      </c>
      <c r="M395" s="57" t="str">
        <f t="shared" si="50"/>
        <v>NA</v>
      </c>
      <c r="R395" s="53"/>
      <c r="S395" s="53"/>
      <c r="T395" s="53"/>
      <c r="U395" s="53"/>
      <c r="V395" s="53"/>
    </row>
    <row r="396" spans="1:22" s="51" customFormat="1" x14ac:dyDescent="0.2">
      <c r="B396" s="51" t="s">
        <v>106</v>
      </c>
      <c r="C396" s="51" t="s">
        <v>107</v>
      </c>
      <c r="D396" s="56">
        <v>0</v>
      </c>
      <c r="E396" s="56">
        <v>0</v>
      </c>
      <c r="F396" s="56">
        <v>0</v>
      </c>
      <c r="G396" s="56">
        <v>0</v>
      </c>
      <c r="H396" s="56">
        <v>0</v>
      </c>
      <c r="I396" s="56">
        <f t="shared" si="46"/>
        <v>0</v>
      </c>
      <c r="J396" s="56">
        <f t="shared" si="47"/>
        <v>0</v>
      </c>
      <c r="K396" s="57" t="str">
        <f t="shared" si="48"/>
        <v>NA</v>
      </c>
      <c r="L396" s="57" t="str">
        <f t="shared" si="49"/>
        <v>NA</v>
      </c>
      <c r="M396" s="57" t="str">
        <f t="shared" si="50"/>
        <v>NA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210</v>
      </c>
      <c r="C397" s="51" t="s">
        <v>211</v>
      </c>
      <c r="D397" s="56">
        <v>0</v>
      </c>
      <c r="E397" s="56">
        <v>0</v>
      </c>
      <c r="F397" s="56">
        <v>0</v>
      </c>
      <c r="G397" s="56">
        <v>0</v>
      </c>
      <c r="H397" s="56">
        <v>0</v>
      </c>
      <c r="I397" s="56">
        <f t="shared" si="46"/>
        <v>0</v>
      </c>
      <c r="J397" s="56">
        <f t="shared" si="47"/>
        <v>0</v>
      </c>
      <c r="K397" s="57" t="str">
        <f t="shared" si="48"/>
        <v>NA</v>
      </c>
      <c r="L397" s="57" t="str">
        <f t="shared" si="49"/>
        <v>NA</v>
      </c>
      <c r="M397" s="57" t="str">
        <f t="shared" si="50"/>
        <v>NA</v>
      </c>
      <c r="R397" s="53"/>
      <c r="S397" s="53"/>
      <c r="T397" s="53"/>
      <c r="U397" s="53"/>
      <c r="V397" s="53"/>
    </row>
    <row r="398" spans="1:22" s="51" customFormat="1" x14ac:dyDescent="0.2">
      <c r="B398" s="51" t="s">
        <v>212</v>
      </c>
      <c r="C398" s="51" t="s">
        <v>213</v>
      </c>
      <c r="D398" s="56">
        <v>0</v>
      </c>
      <c r="E398" s="56">
        <v>0</v>
      </c>
      <c r="F398" s="56">
        <v>0</v>
      </c>
      <c r="G398" s="56">
        <v>0</v>
      </c>
      <c r="H398" s="56">
        <v>0</v>
      </c>
      <c r="I398" s="56">
        <f t="shared" si="46"/>
        <v>0</v>
      </c>
      <c r="J398" s="56">
        <f t="shared" si="47"/>
        <v>0</v>
      </c>
      <c r="K398" s="57" t="str">
        <f t="shared" si="48"/>
        <v>NA</v>
      </c>
      <c r="L398" s="57" t="str">
        <f t="shared" si="49"/>
        <v>NA</v>
      </c>
      <c r="M398" s="57" t="str">
        <f t="shared" si="50"/>
        <v>NA</v>
      </c>
      <c r="R398" s="53"/>
      <c r="S398" s="53"/>
      <c r="T398" s="53"/>
      <c r="U398" s="53"/>
      <c r="V398" s="53"/>
    </row>
    <row r="399" spans="1:22" s="51" customFormat="1" x14ac:dyDescent="0.2">
      <c r="B399" s="51" t="s">
        <v>122</v>
      </c>
      <c r="C399" s="51" t="s">
        <v>123</v>
      </c>
      <c r="D399" s="56">
        <v>0</v>
      </c>
      <c r="E399" s="56">
        <v>0</v>
      </c>
      <c r="F399" s="56">
        <v>0</v>
      </c>
      <c r="G399" s="56">
        <v>0</v>
      </c>
      <c r="H399" s="56">
        <v>0</v>
      </c>
      <c r="I399" s="56">
        <f t="shared" si="46"/>
        <v>0</v>
      </c>
      <c r="J399" s="56">
        <f t="shared" si="47"/>
        <v>0</v>
      </c>
      <c r="K399" s="57" t="str">
        <f t="shared" si="48"/>
        <v>NA</v>
      </c>
      <c r="L399" s="57" t="str">
        <f t="shared" si="49"/>
        <v>NA</v>
      </c>
      <c r="M399" s="57" t="str">
        <f t="shared" si="50"/>
        <v>NA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124</v>
      </c>
      <c r="C400" s="51" t="s">
        <v>125</v>
      </c>
      <c r="D400" s="56">
        <v>0</v>
      </c>
      <c r="E400" s="56">
        <v>160810.16</v>
      </c>
      <c r="F400" s="56">
        <v>29960</v>
      </c>
      <c r="G400" s="56">
        <v>80170</v>
      </c>
      <c r="H400" s="56">
        <v>0</v>
      </c>
      <c r="I400" s="56">
        <f t="shared" si="46"/>
        <v>80170</v>
      </c>
      <c r="J400" s="56">
        <f t="shared" si="47"/>
        <v>80640.160000000003</v>
      </c>
      <c r="K400" s="57">
        <f t="shared" si="48"/>
        <v>0.50146184793299131</v>
      </c>
      <c r="L400" s="57">
        <f t="shared" si="49"/>
        <v>-0.81369336365314227</v>
      </c>
      <c r="M400" s="57">
        <f t="shared" si="50"/>
        <v>0.99415260826803475</v>
      </c>
      <c r="R400" s="53"/>
      <c r="S400" s="53"/>
      <c r="T400" s="53"/>
      <c r="U400" s="53"/>
      <c r="V400" s="53"/>
    </row>
    <row r="401" spans="2:22" s="51" customFormat="1" x14ac:dyDescent="0.2">
      <c r="B401" s="51" t="s">
        <v>130</v>
      </c>
      <c r="C401" s="51" t="s">
        <v>131</v>
      </c>
      <c r="D401" s="56">
        <v>0</v>
      </c>
      <c r="E401" s="56">
        <v>0</v>
      </c>
      <c r="F401" s="56">
        <v>0</v>
      </c>
      <c r="G401" s="56">
        <v>0</v>
      </c>
      <c r="H401" s="56">
        <v>0</v>
      </c>
      <c r="I401" s="56">
        <f t="shared" si="46"/>
        <v>0</v>
      </c>
      <c r="J401" s="56">
        <f t="shared" si="47"/>
        <v>0</v>
      </c>
      <c r="K401" s="57" t="str">
        <f t="shared" si="48"/>
        <v>NA</v>
      </c>
      <c r="L401" s="57" t="str">
        <f t="shared" si="49"/>
        <v>NA</v>
      </c>
      <c r="M401" s="57" t="str">
        <f t="shared" si="50"/>
        <v>NA</v>
      </c>
      <c r="R401" s="53"/>
      <c r="S401" s="53"/>
      <c r="T401" s="53"/>
      <c r="U401" s="53"/>
      <c r="V401" s="53"/>
    </row>
    <row r="402" spans="2:22" s="51" customFormat="1" x14ac:dyDescent="0.2">
      <c r="B402" s="51" t="s">
        <v>563</v>
      </c>
      <c r="C402" s="51" t="s">
        <v>564</v>
      </c>
      <c r="D402" s="56">
        <v>0</v>
      </c>
      <c r="E402" s="56">
        <v>0</v>
      </c>
      <c r="F402" s="56">
        <v>0</v>
      </c>
      <c r="G402" s="56">
        <v>0</v>
      </c>
      <c r="H402" s="56">
        <v>0</v>
      </c>
      <c r="I402" s="56">
        <f t="shared" si="46"/>
        <v>0</v>
      </c>
      <c r="J402" s="56">
        <f t="shared" si="47"/>
        <v>0</v>
      </c>
      <c r="K402" s="57" t="str">
        <f t="shared" si="48"/>
        <v>NA</v>
      </c>
      <c r="L402" s="57" t="str">
        <f t="shared" si="49"/>
        <v>NA</v>
      </c>
      <c r="M402" s="57" t="str">
        <f t="shared" si="50"/>
        <v>NA</v>
      </c>
      <c r="R402" s="53"/>
      <c r="S402" s="53"/>
      <c r="T402" s="53"/>
      <c r="U402" s="53"/>
      <c r="V402" s="53"/>
    </row>
    <row r="403" spans="2:22" s="51" customFormat="1" x14ac:dyDescent="0.2">
      <c r="B403" s="51" t="s">
        <v>132</v>
      </c>
      <c r="C403" s="51" t="s">
        <v>133</v>
      </c>
      <c r="D403" s="56">
        <v>0</v>
      </c>
      <c r="E403" s="56">
        <v>0</v>
      </c>
      <c r="F403" s="56">
        <v>0</v>
      </c>
      <c r="G403" s="56">
        <v>0</v>
      </c>
      <c r="H403" s="56">
        <v>0</v>
      </c>
      <c r="I403" s="56">
        <f t="shared" si="46"/>
        <v>0</v>
      </c>
      <c r="J403" s="56">
        <f t="shared" si="47"/>
        <v>0</v>
      </c>
      <c r="K403" s="57" t="str">
        <f t="shared" si="48"/>
        <v>NA</v>
      </c>
      <c r="L403" s="57" t="str">
        <f t="shared" si="49"/>
        <v>NA</v>
      </c>
      <c r="M403" s="57" t="str">
        <f t="shared" si="50"/>
        <v>NA</v>
      </c>
      <c r="R403" s="53"/>
      <c r="S403" s="53"/>
      <c r="T403" s="53"/>
      <c r="U403" s="53"/>
      <c r="V403" s="53"/>
    </row>
    <row r="404" spans="2:22" s="51" customFormat="1" x14ac:dyDescent="0.2">
      <c r="B404" s="51" t="s">
        <v>144</v>
      </c>
      <c r="C404" s="51" t="s">
        <v>145</v>
      </c>
      <c r="D404" s="56">
        <v>0</v>
      </c>
      <c r="E404" s="56">
        <v>13400.779999999999</v>
      </c>
      <c r="F404" s="56">
        <v>1569.88</v>
      </c>
      <c r="G404" s="56">
        <v>4278.83</v>
      </c>
      <c r="H404" s="56">
        <v>0</v>
      </c>
      <c r="I404" s="56">
        <f t="shared" si="46"/>
        <v>4278.83</v>
      </c>
      <c r="J404" s="56">
        <f t="shared" si="47"/>
        <v>9121.9499999999989</v>
      </c>
      <c r="K404" s="57">
        <f t="shared" si="48"/>
        <v>0.68070291430797314</v>
      </c>
      <c r="L404" s="57">
        <f t="shared" si="49"/>
        <v>-0.88285159520565215</v>
      </c>
      <c r="M404" s="57">
        <f t="shared" si="50"/>
        <v>0.27718834276810761</v>
      </c>
      <c r="R404" s="53"/>
      <c r="S404" s="53"/>
      <c r="T404" s="53"/>
      <c r="U404" s="53"/>
      <c r="V404" s="53"/>
    </row>
    <row r="405" spans="2:22" s="51" customFormat="1" x14ac:dyDescent="0.2">
      <c r="B405" s="51" t="s">
        <v>146</v>
      </c>
      <c r="C405" s="51" t="s">
        <v>147</v>
      </c>
      <c r="D405" s="56">
        <v>0</v>
      </c>
      <c r="E405" s="56">
        <v>0</v>
      </c>
      <c r="F405" s="56">
        <v>0</v>
      </c>
      <c r="G405" s="56">
        <v>0</v>
      </c>
      <c r="H405" s="56">
        <v>0</v>
      </c>
      <c r="I405" s="56">
        <f t="shared" si="46"/>
        <v>0</v>
      </c>
      <c r="J405" s="56">
        <f t="shared" si="47"/>
        <v>0</v>
      </c>
      <c r="K405" s="57" t="str">
        <f t="shared" si="48"/>
        <v>NA</v>
      </c>
      <c r="L405" s="57" t="str">
        <f t="shared" si="49"/>
        <v>NA</v>
      </c>
      <c r="M405" s="57" t="str">
        <f t="shared" si="50"/>
        <v>NA</v>
      </c>
      <c r="R405" s="53"/>
      <c r="S405" s="53"/>
      <c r="T405" s="53"/>
      <c r="U405" s="53"/>
      <c r="V405" s="53"/>
    </row>
    <row r="406" spans="2:22" s="51" customFormat="1" x14ac:dyDescent="0.2">
      <c r="B406" s="51" t="s">
        <v>253</v>
      </c>
      <c r="C406" s="51" t="s">
        <v>254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f t="shared" si="46"/>
        <v>0</v>
      </c>
      <c r="J406" s="56">
        <f t="shared" si="47"/>
        <v>0</v>
      </c>
      <c r="K406" s="57" t="str">
        <f t="shared" si="48"/>
        <v>NA</v>
      </c>
      <c r="L406" s="57" t="str">
        <f t="shared" si="49"/>
        <v>NA</v>
      </c>
      <c r="M406" s="57" t="str">
        <f t="shared" si="50"/>
        <v>NA</v>
      </c>
      <c r="R406" s="53"/>
      <c r="S406" s="53"/>
      <c r="T406" s="53"/>
      <c r="U406" s="53"/>
      <c r="V406" s="53"/>
    </row>
    <row r="407" spans="2:22" s="51" customFormat="1" x14ac:dyDescent="0.2">
      <c r="B407" s="51" t="s">
        <v>156</v>
      </c>
      <c r="C407" s="51" t="s">
        <v>157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46"/>
        <v>0</v>
      </c>
      <c r="J407" s="56">
        <f t="shared" si="47"/>
        <v>0</v>
      </c>
      <c r="K407" s="57" t="str">
        <f t="shared" si="48"/>
        <v>NA</v>
      </c>
      <c r="L407" s="57" t="str">
        <f t="shared" si="49"/>
        <v>NA</v>
      </c>
      <c r="M407" s="57" t="str">
        <f t="shared" si="50"/>
        <v>NA</v>
      </c>
      <c r="R407" s="53"/>
      <c r="S407" s="53"/>
      <c r="T407" s="53"/>
      <c r="U407" s="53"/>
      <c r="V407" s="53"/>
    </row>
    <row r="408" spans="2:22" s="51" customFormat="1" x14ac:dyDescent="0.2">
      <c r="B408" s="51" t="s">
        <v>160</v>
      </c>
      <c r="C408" s="51" t="s">
        <v>161</v>
      </c>
      <c r="D408" s="56">
        <v>0</v>
      </c>
      <c r="E408" s="56">
        <v>0</v>
      </c>
      <c r="F408" s="56">
        <v>0</v>
      </c>
      <c r="G408" s="56">
        <v>0</v>
      </c>
      <c r="H408" s="56">
        <v>0</v>
      </c>
      <c r="I408" s="56">
        <f t="shared" si="46"/>
        <v>0</v>
      </c>
      <c r="J408" s="56">
        <f t="shared" si="47"/>
        <v>0</v>
      </c>
      <c r="K408" s="57" t="str">
        <f t="shared" si="48"/>
        <v>NA</v>
      </c>
      <c r="L408" s="57" t="str">
        <f t="shared" si="49"/>
        <v>NA</v>
      </c>
      <c r="M408" s="57" t="str">
        <f t="shared" si="50"/>
        <v>NA</v>
      </c>
      <c r="R408" s="53"/>
      <c r="S408" s="53"/>
      <c r="T408" s="53"/>
      <c r="U408" s="53"/>
      <c r="V408" s="53"/>
    </row>
    <row r="409" spans="2:22" s="51" customFormat="1" x14ac:dyDescent="0.2">
      <c r="B409" s="51" t="s">
        <v>166</v>
      </c>
      <c r="C409" s="51" t="s">
        <v>167</v>
      </c>
      <c r="D409" s="56">
        <v>0</v>
      </c>
      <c r="E409" s="56">
        <v>0</v>
      </c>
      <c r="F409" s="56">
        <v>0</v>
      </c>
      <c r="G409" s="56">
        <v>0</v>
      </c>
      <c r="H409" s="56">
        <v>0</v>
      </c>
      <c r="I409" s="56">
        <f t="shared" si="46"/>
        <v>0</v>
      </c>
      <c r="J409" s="56">
        <f t="shared" si="47"/>
        <v>0</v>
      </c>
      <c r="K409" s="57" t="str">
        <f t="shared" si="48"/>
        <v>NA</v>
      </c>
      <c r="L409" s="57" t="str">
        <f t="shared" si="49"/>
        <v>NA</v>
      </c>
      <c r="M409" s="57" t="str">
        <f t="shared" si="50"/>
        <v>NA</v>
      </c>
      <c r="R409" s="53"/>
      <c r="S409" s="53"/>
      <c r="T409" s="53"/>
      <c r="U409" s="53"/>
      <c r="V409" s="53"/>
    </row>
    <row r="410" spans="2:22" s="51" customFormat="1" x14ac:dyDescent="0.2">
      <c r="B410" s="51" t="s">
        <v>170</v>
      </c>
      <c r="C410" s="51" t="s">
        <v>171</v>
      </c>
      <c r="D410" s="56">
        <v>0</v>
      </c>
      <c r="E410" s="56">
        <v>0</v>
      </c>
      <c r="F410" s="56">
        <v>0</v>
      </c>
      <c r="G410" s="56">
        <v>0</v>
      </c>
      <c r="H410" s="56">
        <v>45</v>
      </c>
      <c r="I410" s="56">
        <f t="shared" si="46"/>
        <v>45</v>
      </c>
      <c r="J410" s="56">
        <f t="shared" si="47"/>
        <v>-45</v>
      </c>
      <c r="K410" s="57" t="str">
        <f t="shared" si="48"/>
        <v>NA</v>
      </c>
      <c r="L410" s="57" t="str">
        <f t="shared" si="49"/>
        <v>NA</v>
      </c>
      <c r="M410" s="57" t="str">
        <f t="shared" si="50"/>
        <v>NA</v>
      </c>
      <c r="R410" s="53"/>
      <c r="S410" s="53"/>
      <c r="T410" s="53"/>
      <c r="U410" s="53"/>
      <c r="V410" s="53"/>
    </row>
    <row r="411" spans="2:22" s="51" customFormat="1" x14ac:dyDescent="0.2">
      <c r="B411" s="51" t="s">
        <v>172</v>
      </c>
      <c r="C411" s="51" t="s">
        <v>173</v>
      </c>
      <c r="D411" s="56">
        <v>2000</v>
      </c>
      <c r="E411" s="56">
        <v>2000</v>
      </c>
      <c r="F411" s="56">
        <v>0</v>
      </c>
      <c r="G411" s="56">
        <v>0</v>
      </c>
      <c r="H411" s="56">
        <v>0</v>
      </c>
      <c r="I411" s="56">
        <f t="shared" si="46"/>
        <v>0</v>
      </c>
      <c r="J411" s="56">
        <f t="shared" si="47"/>
        <v>2000</v>
      </c>
      <c r="K411" s="57">
        <f t="shared" si="48"/>
        <v>1</v>
      </c>
      <c r="L411" s="57">
        <f t="shared" si="49"/>
        <v>-1</v>
      </c>
      <c r="M411" s="57">
        <f t="shared" si="50"/>
        <v>-1</v>
      </c>
      <c r="R411" s="53"/>
      <c r="S411" s="53"/>
      <c r="T411" s="53"/>
      <c r="U411" s="53"/>
      <c r="V411" s="53"/>
    </row>
    <row r="412" spans="2:22" s="51" customFormat="1" x14ac:dyDescent="0.2">
      <c r="B412" s="51" t="s">
        <v>174</v>
      </c>
      <c r="C412" s="51" t="s">
        <v>175</v>
      </c>
      <c r="D412" s="56">
        <v>0</v>
      </c>
      <c r="E412" s="56">
        <v>0</v>
      </c>
      <c r="F412" s="56">
        <v>0</v>
      </c>
      <c r="G412" s="56">
        <v>0</v>
      </c>
      <c r="H412" s="56">
        <v>0</v>
      </c>
      <c r="I412" s="56">
        <f t="shared" si="46"/>
        <v>0</v>
      </c>
      <c r="J412" s="56">
        <f t="shared" si="47"/>
        <v>0</v>
      </c>
      <c r="K412" s="57" t="str">
        <f t="shared" si="48"/>
        <v>NA</v>
      </c>
      <c r="L412" s="57" t="str">
        <f t="shared" si="49"/>
        <v>NA</v>
      </c>
      <c r="M412" s="57" t="str">
        <f t="shared" si="50"/>
        <v>NA</v>
      </c>
      <c r="R412" s="53"/>
      <c r="S412" s="53"/>
      <c r="T412" s="53"/>
      <c r="U412" s="53"/>
      <c r="V412" s="53"/>
    </row>
    <row r="413" spans="2:22" s="51" customFormat="1" x14ac:dyDescent="0.2">
      <c r="B413" s="51" t="s">
        <v>176</v>
      </c>
      <c r="C413" s="51" t="s">
        <v>177</v>
      </c>
      <c r="D413" s="56">
        <v>0</v>
      </c>
      <c r="E413" s="56">
        <v>0</v>
      </c>
      <c r="F413" s="56">
        <v>0</v>
      </c>
      <c r="G413" s="56">
        <v>0</v>
      </c>
      <c r="H413" s="56">
        <v>0</v>
      </c>
      <c r="I413" s="56">
        <f t="shared" si="46"/>
        <v>0</v>
      </c>
      <c r="J413" s="56">
        <f t="shared" si="47"/>
        <v>0</v>
      </c>
      <c r="K413" s="57" t="str">
        <f t="shared" si="48"/>
        <v>NA</v>
      </c>
      <c r="L413" s="57" t="str">
        <f t="shared" si="49"/>
        <v>NA</v>
      </c>
      <c r="M413" s="57" t="str">
        <f t="shared" si="50"/>
        <v>NA</v>
      </c>
      <c r="R413" s="53"/>
      <c r="S413" s="53"/>
      <c r="T413" s="53"/>
      <c r="U413" s="53"/>
      <c r="V413" s="53"/>
    </row>
    <row r="414" spans="2:22" s="51" customFormat="1" x14ac:dyDescent="0.2">
      <c r="B414" s="51" t="s">
        <v>178</v>
      </c>
      <c r="C414" s="51" t="s">
        <v>179</v>
      </c>
      <c r="D414" s="56">
        <v>0</v>
      </c>
      <c r="E414" s="56">
        <v>1102880</v>
      </c>
      <c r="F414" s="56">
        <v>0</v>
      </c>
      <c r="G414" s="56">
        <v>0</v>
      </c>
      <c r="H414" s="56">
        <v>0</v>
      </c>
      <c r="I414" s="56">
        <f t="shared" si="46"/>
        <v>0</v>
      </c>
      <c r="J414" s="56">
        <f t="shared" si="47"/>
        <v>1102880</v>
      </c>
      <c r="K414" s="57">
        <f t="shared" si="48"/>
        <v>1</v>
      </c>
      <c r="L414" s="57">
        <f t="shared" si="49"/>
        <v>-1</v>
      </c>
      <c r="M414" s="57">
        <f t="shared" si="50"/>
        <v>-1</v>
      </c>
      <c r="R414" s="53"/>
      <c r="S414" s="53"/>
      <c r="T414" s="53"/>
      <c r="U414" s="53"/>
      <c r="V414" s="53"/>
    </row>
    <row r="415" spans="2:22" s="51" customFormat="1" x14ac:dyDescent="0.2">
      <c r="B415" s="51" t="s">
        <v>180</v>
      </c>
      <c r="C415" s="51" t="s">
        <v>181</v>
      </c>
      <c r="D415" s="56">
        <v>500</v>
      </c>
      <c r="E415" s="56">
        <v>1014893.41</v>
      </c>
      <c r="F415" s="56">
        <v>0</v>
      </c>
      <c r="G415" s="56">
        <v>0</v>
      </c>
      <c r="H415" s="56">
        <v>0</v>
      </c>
      <c r="I415" s="56">
        <f t="shared" si="46"/>
        <v>0</v>
      </c>
      <c r="J415" s="56">
        <f t="shared" si="47"/>
        <v>1014893.41</v>
      </c>
      <c r="K415" s="57">
        <f t="shared" si="48"/>
        <v>1</v>
      </c>
      <c r="L415" s="57">
        <f t="shared" si="49"/>
        <v>-1</v>
      </c>
      <c r="M415" s="57">
        <f t="shared" si="50"/>
        <v>-1</v>
      </c>
      <c r="R415" s="53"/>
      <c r="S415" s="53"/>
      <c r="T415" s="53"/>
      <c r="U415" s="53"/>
      <c r="V415" s="53"/>
    </row>
    <row r="416" spans="2:22" s="51" customFormat="1" x14ac:dyDescent="0.2">
      <c r="B416" s="51" t="s">
        <v>186</v>
      </c>
      <c r="C416" s="51" t="s">
        <v>187</v>
      </c>
      <c r="D416" s="56">
        <v>2500</v>
      </c>
      <c r="E416" s="56">
        <v>2500</v>
      </c>
      <c r="F416" s="56">
        <v>0</v>
      </c>
      <c r="G416" s="56">
        <v>0</v>
      </c>
      <c r="H416" s="56">
        <v>0</v>
      </c>
      <c r="I416" s="56">
        <f t="shared" si="46"/>
        <v>0</v>
      </c>
      <c r="J416" s="56">
        <f t="shared" si="47"/>
        <v>2500</v>
      </c>
      <c r="K416" s="57">
        <f t="shared" si="48"/>
        <v>1</v>
      </c>
      <c r="L416" s="57">
        <f t="shared" si="49"/>
        <v>-1</v>
      </c>
      <c r="M416" s="57">
        <f t="shared" si="50"/>
        <v>-1</v>
      </c>
      <c r="R416" s="53"/>
      <c r="S416" s="53"/>
      <c r="T416" s="53"/>
      <c r="U416" s="53"/>
      <c r="V416" s="53"/>
    </row>
    <row r="417" spans="1:22" s="51" customFormat="1" x14ac:dyDescent="0.2">
      <c r="B417" s="51" t="s">
        <v>190</v>
      </c>
      <c r="C417" s="51" t="s">
        <v>191</v>
      </c>
      <c r="D417" s="56">
        <v>0</v>
      </c>
      <c r="E417" s="56">
        <v>0</v>
      </c>
      <c r="F417" s="56">
        <v>0</v>
      </c>
      <c r="G417" s="56">
        <v>0</v>
      </c>
      <c r="H417" s="56">
        <v>0</v>
      </c>
      <c r="I417" s="56">
        <f t="shared" si="46"/>
        <v>0</v>
      </c>
      <c r="J417" s="56">
        <f t="shared" si="47"/>
        <v>0</v>
      </c>
      <c r="K417" s="57" t="str">
        <f t="shared" si="48"/>
        <v>NA</v>
      </c>
      <c r="L417" s="57" t="str">
        <f t="shared" si="49"/>
        <v>NA</v>
      </c>
      <c r="M417" s="57" t="str">
        <f t="shared" si="50"/>
        <v>NA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196</v>
      </c>
      <c r="C418" s="51" t="s">
        <v>197</v>
      </c>
      <c r="D418" s="56">
        <v>1500</v>
      </c>
      <c r="E418" s="56">
        <v>1500</v>
      </c>
      <c r="F418" s="56">
        <v>0</v>
      </c>
      <c r="G418" s="56">
        <v>0</v>
      </c>
      <c r="H418" s="56">
        <v>0</v>
      </c>
      <c r="I418" s="56">
        <f t="shared" si="46"/>
        <v>0</v>
      </c>
      <c r="J418" s="56">
        <f t="shared" si="47"/>
        <v>1500</v>
      </c>
      <c r="K418" s="57">
        <f t="shared" si="48"/>
        <v>1</v>
      </c>
      <c r="L418" s="57">
        <f t="shared" si="49"/>
        <v>-1</v>
      </c>
      <c r="M418" s="57">
        <f t="shared" si="50"/>
        <v>-1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198</v>
      </c>
      <c r="C419" s="51" t="s">
        <v>199</v>
      </c>
      <c r="D419" s="56">
        <v>0</v>
      </c>
      <c r="E419" s="56">
        <v>0</v>
      </c>
      <c r="F419" s="56">
        <v>0</v>
      </c>
      <c r="G419" s="56">
        <v>0</v>
      </c>
      <c r="H419" s="56">
        <v>0</v>
      </c>
      <c r="I419" s="56">
        <f t="shared" si="46"/>
        <v>0</v>
      </c>
      <c r="J419" s="56">
        <f t="shared" si="47"/>
        <v>0</v>
      </c>
      <c r="K419" s="57" t="str">
        <f t="shared" si="48"/>
        <v>NA</v>
      </c>
      <c r="L419" s="57" t="str">
        <f t="shared" si="49"/>
        <v>NA</v>
      </c>
      <c r="M419" s="57" t="str">
        <f t="shared" si="50"/>
        <v>NA</v>
      </c>
      <c r="R419" s="53"/>
      <c r="S419" s="53"/>
      <c r="T419" s="53"/>
      <c r="U419" s="53"/>
      <c r="V419" s="53"/>
    </row>
    <row r="420" spans="1:22" s="51" customFormat="1" x14ac:dyDescent="0.2">
      <c r="A420" s="63" t="s">
        <v>383</v>
      </c>
      <c r="B420" s="63"/>
      <c r="C420" s="63"/>
      <c r="D420" s="64">
        <v>6500</v>
      </c>
      <c r="E420" s="64">
        <v>2297984.35</v>
      </c>
      <c r="F420" s="64">
        <v>31529.88</v>
      </c>
      <c r="G420" s="64">
        <v>84448.83</v>
      </c>
      <c r="H420" s="64">
        <v>45</v>
      </c>
      <c r="I420" s="64">
        <f t="shared" si="46"/>
        <v>84493.83</v>
      </c>
      <c r="J420" s="64">
        <f t="shared" si="47"/>
        <v>2213490.52</v>
      </c>
      <c r="K420" s="65">
        <f t="shared" si="48"/>
        <v>0.96323132922989663</v>
      </c>
      <c r="L420" s="65">
        <f t="shared" si="49"/>
        <v>-0.98627933214601748</v>
      </c>
      <c r="M420" s="65">
        <f t="shared" si="50"/>
        <v>-0.8530036464347549</v>
      </c>
      <c r="R420" s="53"/>
      <c r="S420" s="53"/>
      <c r="T420" s="53"/>
      <c r="U420" s="53"/>
      <c r="V420" s="53"/>
    </row>
    <row r="421" spans="1:22" s="51" customFormat="1" x14ac:dyDescent="0.2">
      <c r="A421" s="51" t="s">
        <v>384</v>
      </c>
      <c r="B421" s="51" t="s">
        <v>108</v>
      </c>
      <c r="C421" s="51" t="s">
        <v>109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46"/>
        <v>0</v>
      </c>
      <c r="J421" s="56">
        <f t="shared" si="47"/>
        <v>0</v>
      </c>
      <c r="K421" s="57" t="str">
        <f t="shared" si="48"/>
        <v>NA</v>
      </c>
      <c r="L421" s="57" t="str">
        <f t="shared" si="49"/>
        <v>NA</v>
      </c>
      <c r="M421" s="57" t="str">
        <f t="shared" si="50"/>
        <v>NA</v>
      </c>
      <c r="R421" s="53"/>
      <c r="S421" s="53"/>
      <c r="T421" s="53"/>
      <c r="U421" s="53"/>
      <c r="V421" s="53"/>
    </row>
    <row r="422" spans="1:22" s="51" customFormat="1" x14ac:dyDescent="0.2">
      <c r="B422" s="51" t="s">
        <v>423</v>
      </c>
      <c r="C422" s="51" t="s">
        <v>424</v>
      </c>
      <c r="D422" s="56">
        <v>14969725</v>
      </c>
      <c r="E422" s="56">
        <v>3602297</v>
      </c>
      <c r="F422" s="56">
        <v>0</v>
      </c>
      <c r="G422" s="56">
        <v>0</v>
      </c>
      <c r="H422" s="56">
        <v>0</v>
      </c>
      <c r="I422" s="56">
        <f t="shared" si="46"/>
        <v>0</v>
      </c>
      <c r="J422" s="56">
        <f t="shared" si="47"/>
        <v>3602297</v>
      </c>
      <c r="K422" s="57">
        <f t="shared" si="48"/>
        <v>1</v>
      </c>
      <c r="L422" s="57">
        <f t="shared" si="49"/>
        <v>-1</v>
      </c>
      <c r="M422" s="57">
        <f t="shared" si="50"/>
        <v>-1</v>
      </c>
      <c r="R422" s="53"/>
      <c r="S422" s="53"/>
      <c r="T422" s="53"/>
      <c r="U422" s="53"/>
      <c r="V422" s="53"/>
    </row>
    <row r="423" spans="1:22" s="51" customFormat="1" x14ac:dyDescent="0.2">
      <c r="B423" s="51" t="s">
        <v>120</v>
      </c>
      <c r="C423" s="51" t="s">
        <v>121</v>
      </c>
      <c r="D423" s="56">
        <v>0</v>
      </c>
      <c r="E423" s="56">
        <v>0</v>
      </c>
      <c r="F423" s="56">
        <v>0</v>
      </c>
      <c r="G423" s="56">
        <v>0</v>
      </c>
      <c r="H423" s="56">
        <v>0</v>
      </c>
      <c r="I423" s="56">
        <f t="shared" si="46"/>
        <v>0</v>
      </c>
      <c r="J423" s="56">
        <f t="shared" si="47"/>
        <v>0</v>
      </c>
      <c r="K423" s="57" t="str">
        <f t="shared" si="48"/>
        <v>NA</v>
      </c>
      <c r="L423" s="57" t="str">
        <f t="shared" si="49"/>
        <v>NA</v>
      </c>
      <c r="M423" s="57" t="str">
        <f t="shared" si="50"/>
        <v>NA</v>
      </c>
      <c r="R423" s="53"/>
      <c r="S423" s="53"/>
      <c r="T423" s="53"/>
      <c r="U423" s="53"/>
      <c r="V423" s="53"/>
    </row>
    <row r="424" spans="1:22" s="51" customFormat="1" x14ac:dyDescent="0.2">
      <c r="B424" s="51" t="s">
        <v>124</v>
      </c>
      <c r="C424" s="51" t="s">
        <v>125</v>
      </c>
      <c r="D424" s="56">
        <v>3150000</v>
      </c>
      <c r="E424" s="56">
        <v>5757984.1399999997</v>
      </c>
      <c r="F424" s="56">
        <v>0</v>
      </c>
      <c r="G424" s="56">
        <v>0</v>
      </c>
      <c r="H424" s="56">
        <v>0</v>
      </c>
      <c r="I424" s="56">
        <f t="shared" si="46"/>
        <v>0</v>
      </c>
      <c r="J424" s="56">
        <f t="shared" si="47"/>
        <v>5757984.1399999997</v>
      </c>
      <c r="K424" s="57">
        <f t="shared" si="48"/>
        <v>1</v>
      </c>
      <c r="L424" s="57">
        <f t="shared" si="49"/>
        <v>-1</v>
      </c>
      <c r="M424" s="57">
        <f t="shared" si="50"/>
        <v>-1</v>
      </c>
      <c r="R424" s="53"/>
      <c r="S424" s="53"/>
      <c r="T424" s="53"/>
      <c r="U424" s="53"/>
      <c r="V424" s="53"/>
    </row>
    <row r="425" spans="1:22" s="51" customFormat="1" x14ac:dyDescent="0.2">
      <c r="B425" s="51" t="s">
        <v>130</v>
      </c>
      <c r="C425" s="51" t="s">
        <v>131</v>
      </c>
      <c r="D425" s="56">
        <v>305000</v>
      </c>
      <c r="E425" s="56">
        <v>158760</v>
      </c>
      <c r="F425" s="56">
        <v>0</v>
      </c>
      <c r="G425" s="56">
        <v>0</v>
      </c>
      <c r="H425" s="56">
        <v>0</v>
      </c>
      <c r="I425" s="56">
        <f t="shared" si="46"/>
        <v>0</v>
      </c>
      <c r="J425" s="56">
        <f t="shared" si="47"/>
        <v>158760</v>
      </c>
      <c r="K425" s="57">
        <f t="shared" si="48"/>
        <v>1</v>
      </c>
      <c r="L425" s="57">
        <f t="shared" si="49"/>
        <v>-1</v>
      </c>
      <c r="M425" s="57">
        <f t="shared" si="50"/>
        <v>-1</v>
      </c>
      <c r="R425" s="53"/>
      <c r="S425" s="53"/>
      <c r="T425" s="53"/>
      <c r="U425" s="53"/>
      <c r="V425" s="53"/>
    </row>
    <row r="426" spans="1:22" s="51" customFormat="1" x14ac:dyDescent="0.2">
      <c r="B426" s="51" t="s">
        <v>132</v>
      </c>
      <c r="C426" s="51" t="s">
        <v>133</v>
      </c>
      <c r="D426" s="56">
        <v>283781</v>
      </c>
      <c r="E426" s="56">
        <v>189572</v>
      </c>
      <c r="F426" s="56">
        <v>0</v>
      </c>
      <c r="G426" s="56">
        <v>0</v>
      </c>
      <c r="H426" s="56">
        <v>0</v>
      </c>
      <c r="I426" s="56">
        <f t="shared" si="46"/>
        <v>0</v>
      </c>
      <c r="J426" s="56">
        <f t="shared" si="47"/>
        <v>189572</v>
      </c>
      <c r="K426" s="57">
        <f t="shared" si="48"/>
        <v>1</v>
      </c>
      <c r="L426" s="57">
        <f t="shared" si="49"/>
        <v>-1</v>
      </c>
      <c r="M426" s="57">
        <f t="shared" si="50"/>
        <v>-1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136</v>
      </c>
      <c r="C427" s="51" t="s">
        <v>137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46"/>
        <v>0</v>
      </c>
      <c r="J427" s="56">
        <f t="shared" si="47"/>
        <v>0</v>
      </c>
      <c r="K427" s="57" t="str">
        <f t="shared" si="48"/>
        <v>NA</v>
      </c>
      <c r="L427" s="57" t="str">
        <f t="shared" si="49"/>
        <v>NA</v>
      </c>
      <c r="M427" s="57" t="str">
        <f t="shared" si="50"/>
        <v>NA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144</v>
      </c>
      <c r="C428" s="51" t="s">
        <v>145</v>
      </c>
      <c r="D428" s="56">
        <v>119446</v>
      </c>
      <c r="E428" s="56">
        <v>278798.14</v>
      </c>
      <c r="F428" s="56">
        <v>0</v>
      </c>
      <c r="G428" s="56">
        <v>0</v>
      </c>
      <c r="H428" s="56">
        <v>0</v>
      </c>
      <c r="I428" s="56">
        <f t="shared" si="36"/>
        <v>0</v>
      </c>
      <c r="J428" s="56">
        <f t="shared" si="37"/>
        <v>278798.14</v>
      </c>
      <c r="K428" s="57">
        <f t="shared" si="38"/>
        <v>1</v>
      </c>
      <c r="L428" s="57">
        <f t="shared" si="39"/>
        <v>-1</v>
      </c>
      <c r="M428" s="57">
        <f t="shared" si="40"/>
        <v>-1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146</v>
      </c>
      <c r="C429" s="51" t="s">
        <v>147</v>
      </c>
      <c r="D429" s="56">
        <v>26102645</v>
      </c>
      <c r="E429" s="56">
        <v>448044.82</v>
      </c>
      <c r="F429" s="56">
        <v>73455.55</v>
      </c>
      <c r="G429" s="56">
        <v>80557.05</v>
      </c>
      <c r="H429" s="56">
        <v>0</v>
      </c>
      <c r="I429" s="56">
        <f t="shared" si="36"/>
        <v>80557.05</v>
      </c>
      <c r="J429" s="56">
        <f t="shared" si="37"/>
        <v>367487.77</v>
      </c>
      <c r="K429" s="57">
        <f t="shared" si="38"/>
        <v>0.82020314396224914</v>
      </c>
      <c r="L429" s="57">
        <f t="shared" si="39"/>
        <v>-0.83605312075698146</v>
      </c>
      <c r="M429" s="57">
        <f t="shared" si="40"/>
        <v>-0.2808125758489966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172</v>
      </c>
      <c r="C430" s="51" t="s">
        <v>173</v>
      </c>
      <c r="D430" s="56">
        <v>0</v>
      </c>
      <c r="E430" s="56">
        <v>0</v>
      </c>
      <c r="F430" s="56">
        <v>0</v>
      </c>
      <c r="G430" s="56">
        <v>0</v>
      </c>
      <c r="H430" s="56">
        <v>0</v>
      </c>
      <c r="I430" s="56">
        <f t="shared" si="36"/>
        <v>0</v>
      </c>
      <c r="J430" s="56">
        <f t="shared" si="37"/>
        <v>0</v>
      </c>
      <c r="K430" s="57" t="str">
        <f t="shared" si="38"/>
        <v>NA</v>
      </c>
      <c r="L430" s="57" t="str">
        <f t="shared" si="39"/>
        <v>NA</v>
      </c>
      <c r="M430" s="57" t="str">
        <f t="shared" si="40"/>
        <v>NA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178</v>
      </c>
      <c r="C431" s="51" t="s">
        <v>179</v>
      </c>
      <c r="D431" s="56">
        <v>1296450</v>
      </c>
      <c r="E431" s="56">
        <v>1517208</v>
      </c>
      <c r="F431" s="56">
        <v>0</v>
      </c>
      <c r="G431" s="56">
        <v>0</v>
      </c>
      <c r="H431" s="56">
        <v>0</v>
      </c>
      <c r="I431" s="56">
        <f t="shared" si="36"/>
        <v>0</v>
      </c>
      <c r="J431" s="56">
        <f t="shared" si="37"/>
        <v>1517208</v>
      </c>
      <c r="K431" s="57">
        <f t="shared" si="38"/>
        <v>1</v>
      </c>
      <c r="L431" s="57">
        <f t="shared" si="39"/>
        <v>-1</v>
      </c>
      <c r="M431" s="57">
        <f t="shared" si="40"/>
        <v>-1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425</v>
      </c>
      <c r="C432" s="51" t="s">
        <v>426</v>
      </c>
      <c r="D432" s="56">
        <v>6709293</v>
      </c>
      <c r="E432" s="56">
        <v>7206318</v>
      </c>
      <c r="F432" s="56">
        <v>0</v>
      </c>
      <c r="G432" s="56">
        <v>0</v>
      </c>
      <c r="H432" s="56">
        <v>0</v>
      </c>
      <c r="I432" s="56">
        <f t="shared" si="36"/>
        <v>0</v>
      </c>
      <c r="J432" s="56">
        <f t="shared" si="37"/>
        <v>7206318</v>
      </c>
      <c r="K432" s="57">
        <f t="shared" si="38"/>
        <v>1</v>
      </c>
      <c r="L432" s="57">
        <f t="shared" si="39"/>
        <v>-1</v>
      </c>
      <c r="M432" s="57">
        <f t="shared" si="40"/>
        <v>-1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427</v>
      </c>
      <c r="C433" s="51" t="s">
        <v>428</v>
      </c>
      <c r="D433" s="56">
        <v>0</v>
      </c>
      <c r="E433" s="56">
        <v>0</v>
      </c>
      <c r="F433" s="56">
        <v>0</v>
      </c>
      <c r="G433" s="56">
        <v>0</v>
      </c>
      <c r="H433" s="56">
        <v>0</v>
      </c>
      <c r="I433" s="56">
        <f t="shared" si="36"/>
        <v>0</v>
      </c>
      <c r="J433" s="56">
        <f t="shared" si="37"/>
        <v>0</v>
      </c>
      <c r="K433" s="57" t="str">
        <f t="shared" si="38"/>
        <v>NA</v>
      </c>
      <c r="L433" s="57" t="str">
        <f t="shared" si="39"/>
        <v>NA</v>
      </c>
      <c r="M433" s="57" t="str">
        <f t="shared" si="40"/>
        <v>NA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190</v>
      </c>
      <c r="C434" s="51" t="s">
        <v>191</v>
      </c>
      <c r="D434" s="56">
        <v>0</v>
      </c>
      <c r="E434" s="56">
        <v>6395</v>
      </c>
      <c r="F434" s="56">
        <v>0</v>
      </c>
      <c r="G434" s="56">
        <v>0</v>
      </c>
      <c r="H434" s="56">
        <v>0</v>
      </c>
      <c r="I434" s="56">
        <f t="shared" si="36"/>
        <v>0</v>
      </c>
      <c r="J434" s="56">
        <f t="shared" si="37"/>
        <v>6395</v>
      </c>
      <c r="K434" s="57">
        <f t="shared" si="38"/>
        <v>1</v>
      </c>
      <c r="L434" s="57">
        <f t="shared" si="39"/>
        <v>-1</v>
      </c>
      <c r="M434" s="57">
        <f t="shared" si="40"/>
        <v>-1</v>
      </c>
      <c r="R434" s="53"/>
      <c r="S434" s="53"/>
      <c r="T434" s="53"/>
      <c r="U434" s="53"/>
      <c r="V434" s="53"/>
    </row>
    <row r="435" spans="1:22" s="51" customFormat="1" x14ac:dyDescent="0.2">
      <c r="B435" s="51" t="s">
        <v>192</v>
      </c>
      <c r="C435" s="51" t="s">
        <v>193</v>
      </c>
      <c r="D435" s="56">
        <v>810801</v>
      </c>
      <c r="E435" s="56">
        <v>2572610</v>
      </c>
      <c r="F435" s="56">
        <v>0</v>
      </c>
      <c r="G435" s="56">
        <v>0</v>
      </c>
      <c r="H435" s="56">
        <v>0</v>
      </c>
      <c r="I435" s="56">
        <f t="shared" si="36"/>
        <v>0</v>
      </c>
      <c r="J435" s="56">
        <f t="shared" si="37"/>
        <v>2572610</v>
      </c>
      <c r="K435" s="57">
        <f t="shared" si="38"/>
        <v>1</v>
      </c>
      <c r="L435" s="57">
        <f t="shared" si="39"/>
        <v>-1</v>
      </c>
      <c r="M435" s="57">
        <f t="shared" si="40"/>
        <v>-1</v>
      </c>
      <c r="R435" s="53"/>
      <c r="S435" s="53"/>
      <c r="T435" s="53"/>
      <c r="U435" s="53"/>
      <c r="V435" s="53"/>
    </row>
    <row r="436" spans="1:22" s="51" customFormat="1" x14ac:dyDescent="0.2">
      <c r="A436" s="63" t="s">
        <v>385</v>
      </c>
      <c r="B436" s="63"/>
      <c r="C436" s="63"/>
      <c r="D436" s="64">
        <v>53747141</v>
      </c>
      <c r="E436" s="64">
        <v>21737987.100000001</v>
      </c>
      <c r="F436" s="64">
        <v>73455.55</v>
      </c>
      <c r="G436" s="64">
        <v>80557.05</v>
      </c>
      <c r="H436" s="64">
        <v>0</v>
      </c>
      <c r="I436" s="64">
        <f t="shared" si="36"/>
        <v>80557.05</v>
      </c>
      <c r="J436" s="64">
        <f t="shared" si="37"/>
        <v>21657430.050000001</v>
      </c>
      <c r="K436" s="65">
        <f t="shared" si="38"/>
        <v>0.9962941807983684</v>
      </c>
      <c r="L436" s="65">
        <f t="shared" si="39"/>
        <v>-0.99662086697990537</v>
      </c>
      <c r="M436" s="65">
        <f t="shared" si="40"/>
        <v>-0.9851767231934736</v>
      </c>
      <c r="R436" s="53"/>
      <c r="S436" s="53"/>
      <c r="T436" s="53"/>
      <c r="U436" s="53"/>
      <c r="V436" s="53"/>
    </row>
    <row r="437" spans="1:22" s="51" customFormat="1" x14ac:dyDescent="0.2">
      <c r="A437" s="51" t="s">
        <v>386</v>
      </c>
      <c r="B437" s="51" t="s">
        <v>120</v>
      </c>
      <c r="C437" s="51" t="s">
        <v>121</v>
      </c>
      <c r="D437" s="56">
        <v>0</v>
      </c>
      <c r="E437" s="56">
        <v>0</v>
      </c>
      <c r="F437" s="56">
        <v>110188.75</v>
      </c>
      <c r="G437" s="56">
        <v>122821.25</v>
      </c>
      <c r="H437" s="56">
        <v>0</v>
      </c>
      <c r="I437" s="56">
        <f t="shared" si="36"/>
        <v>122821.25</v>
      </c>
      <c r="J437" s="56">
        <f t="shared" si="37"/>
        <v>-122821.25</v>
      </c>
      <c r="K437" s="57" t="str">
        <f t="shared" si="38"/>
        <v>NA</v>
      </c>
      <c r="L437" s="57" t="str">
        <f t="shared" si="39"/>
        <v>NA</v>
      </c>
      <c r="M437" s="57" t="str">
        <f t="shared" si="40"/>
        <v>NA</v>
      </c>
      <c r="R437" s="53"/>
      <c r="S437" s="53"/>
      <c r="T437" s="53"/>
      <c r="U437" s="53"/>
      <c r="V437" s="53"/>
    </row>
    <row r="438" spans="1:22" s="51" customFormat="1" x14ac:dyDescent="0.2">
      <c r="B438" s="51" t="s">
        <v>124</v>
      </c>
      <c r="C438" s="51" t="s">
        <v>125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36"/>
        <v>0</v>
      </c>
      <c r="J438" s="56">
        <f t="shared" si="37"/>
        <v>0</v>
      </c>
      <c r="K438" s="57" t="str">
        <f t="shared" si="38"/>
        <v>NA</v>
      </c>
      <c r="L438" s="57" t="str">
        <f t="shared" si="39"/>
        <v>NA</v>
      </c>
      <c r="M438" s="57" t="str">
        <f t="shared" si="40"/>
        <v>NA</v>
      </c>
      <c r="R438" s="53"/>
      <c r="S438" s="53"/>
      <c r="T438" s="53"/>
      <c r="U438" s="53"/>
      <c r="V438" s="53"/>
    </row>
    <row r="439" spans="1:22" s="51" customFormat="1" x14ac:dyDescent="0.2">
      <c r="B439" s="51" t="s">
        <v>130</v>
      </c>
      <c r="C439" s="51" t="s">
        <v>131</v>
      </c>
      <c r="D439" s="56">
        <v>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36"/>
        <v>0</v>
      </c>
      <c r="J439" s="56">
        <f t="shared" si="37"/>
        <v>0</v>
      </c>
      <c r="K439" s="57" t="str">
        <f t="shared" si="38"/>
        <v>NA</v>
      </c>
      <c r="L439" s="57" t="str">
        <f t="shared" si="39"/>
        <v>NA</v>
      </c>
      <c r="M439" s="57" t="str">
        <f t="shared" si="40"/>
        <v>NA</v>
      </c>
      <c r="R439" s="53"/>
      <c r="S439" s="53"/>
      <c r="T439" s="53"/>
      <c r="U439" s="53"/>
      <c r="V439" s="53"/>
    </row>
    <row r="440" spans="1:22" s="51" customFormat="1" x14ac:dyDescent="0.2">
      <c r="B440" s="51" t="s">
        <v>563</v>
      </c>
      <c r="C440" s="51" t="s">
        <v>564</v>
      </c>
      <c r="D440" s="56">
        <v>0</v>
      </c>
      <c r="E440" s="56">
        <v>0</v>
      </c>
      <c r="F440" s="56">
        <v>0</v>
      </c>
      <c r="G440" s="56">
        <v>0</v>
      </c>
      <c r="H440" s="56">
        <v>0</v>
      </c>
      <c r="I440" s="56">
        <f t="shared" si="36"/>
        <v>0</v>
      </c>
      <c r="J440" s="56">
        <f t="shared" si="37"/>
        <v>0</v>
      </c>
      <c r="K440" s="57" t="str">
        <f t="shared" si="38"/>
        <v>NA</v>
      </c>
      <c r="L440" s="57" t="str">
        <f t="shared" si="39"/>
        <v>NA</v>
      </c>
      <c r="M440" s="57" t="str">
        <f t="shared" si="40"/>
        <v>NA</v>
      </c>
      <c r="R440" s="53"/>
      <c r="S440" s="53"/>
      <c r="T440" s="53"/>
      <c r="U440" s="53"/>
      <c r="V440" s="53"/>
    </row>
    <row r="441" spans="1:22" s="51" customFormat="1" x14ac:dyDescent="0.2">
      <c r="B441" s="51" t="s">
        <v>144</v>
      </c>
      <c r="C441" s="51" t="s">
        <v>145</v>
      </c>
      <c r="D441" s="56">
        <v>0</v>
      </c>
      <c r="E441" s="56">
        <v>0</v>
      </c>
      <c r="F441" s="56">
        <v>3371.28</v>
      </c>
      <c r="G441" s="56">
        <v>3722.25</v>
      </c>
      <c r="H441" s="56">
        <v>0</v>
      </c>
      <c r="I441" s="56">
        <f t="shared" si="36"/>
        <v>3722.25</v>
      </c>
      <c r="J441" s="56">
        <f t="shared" si="37"/>
        <v>-3722.25</v>
      </c>
      <c r="K441" s="57" t="str">
        <f t="shared" si="38"/>
        <v>NA</v>
      </c>
      <c r="L441" s="57" t="str">
        <f t="shared" si="39"/>
        <v>NA</v>
      </c>
      <c r="M441" s="57" t="str">
        <f t="shared" si="40"/>
        <v>NA</v>
      </c>
      <c r="R441" s="53"/>
      <c r="S441" s="53"/>
      <c r="T441" s="53"/>
      <c r="U441" s="53"/>
      <c r="V441" s="53"/>
    </row>
    <row r="442" spans="1:22" s="51" customFormat="1" x14ac:dyDescent="0.2">
      <c r="B442" s="51" t="s">
        <v>146</v>
      </c>
      <c r="C442" s="51" t="s">
        <v>147</v>
      </c>
      <c r="D442" s="56">
        <v>430000</v>
      </c>
      <c r="E442" s="56">
        <v>430000</v>
      </c>
      <c r="F442" s="56">
        <v>31659.5</v>
      </c>
      <c r="G442" s="56">
        <v>34954.5</v>
      </c>
      <c r="H442" s="56">
        <v>6763</v>
      </c>
      <c r="I442" s="56">
        <f t="shared" si="36"/>
        <v>41717.5</v>
      </c>
      <c r="J442" s="56">
        <f t="shared" si="37"/>
        <v>388282.5</v>
      </c>
      <c r="K442" s="57">
        <f t="shared" si="38"/>
        <v>0.90298255813953487</v>
      </c>
      <c r="L442" s="57">
        <f t="shared" si="39"/>
        <v>-0.92637325581395347</v>
      </c>
      <c r="M442" s="57">
        <f t="shared" si="40"/>
        <v>-0.67484186046511629</v>
      </c>
      <c r="R442" s="53"/>
      <c r="S442" s="53"/>
      <c r="T442" s="53"/>
      <c r="U442" s="53"/>
      <c r="V442" s="53"/>
    </row>
    <row r="443" spans="1:22" s="51" customFormat="1" x14ac:dyDescent="0.2">
      <c r="B443" s="51" t="s">
        <v>234</v>
      </c>
      <c r="C443" s="51" t="s">
        <v>235</v>
      </c>
      <c r="D443" s="56">
        <v>0</v>
      </c>
      <c r="E443" s="56">
        <v>0</v>
      </c>
      <c r="F443" s="56">
        <v>0</v>
      </c>
      <c r="G443" s="56">
        <v>0</v>
      </c>
      <c r="H443" s="56">
        <v>0</v>
      </c>
      <c r="I443" s="56">
        <f t="shared" si="36"/>
        <v>0</v>
      </c>
      <c r="J443" s="56">
        <f t="shared" si="37"/>
        <v>0</v>
      </c>
      <c r="K443" s="57" t="str">
        <f t="shared" si="38"/>
        <v>NA</v>
      </c>
      <c r="L443" s="57" t="str">
        <f t="shared" si="39"/>
        <v>NA</v>
      </c>
      <c r="M443" s="57" t="str">
        <f t="shared" si="40"/>
        <v>NA</v>
      </c>
      <c r="R443" s="53"/>
      <c r="S443" s="53"/>
      <c r="T443" s="53"/>
      <c r="U443" s="53"/>
      <c r="V443" s="53"/>
    </row>
    <row r="444" spans="1:22" s="51" customFormat="1" x14ac:dyDescent="0.2">
      <c r="B444" s="51" t="s">
        <v>429</v>
      </c>
      <c r="C444" s="51" t="s">
        <v>430</v>
      </c>
      <c r="D444" s="56">
        <v>30000</v>
      </c>
      <c r="E444" s="56">
        <v>30000</v>
      </c>
      <c r="F444" s="56">
        <v>0</v>
      </c>
      <c r="G444" s="56">
        <v>0</v>
      </c>
      <c r="H444" s="56">
        <v>0</v>
      </c>
      <c r="I444" s="56">
        <f t="shared" si="36"/>
        <v>0</v>
      </c>
      <c r="J444" s="56">
        <f t="shared" si="37"/>
        <v>30000</v>
      </c>
      <c r="K444" s="57">
        <f t="shared" si="38"/>
        <v>1</v>
      </c>
      <c r="L444" s="57">
        <f t="shared" si="39"/>
        <v>-1</v>
      </c>
      <c r="M444" s="57">
        <f t="shared" si="40"/>
        <v>-1</v>
      </c>
      <c r="R444" s="53"/>
      <c r="S444" s="53"/>
      <c r="T444" s="53"/>
      <c r="U444" s="53"/>
      <c r="V444" s="53"/>
    </row>
    <row r="445" spans="1:22" s="51" customFormat="1" x14ac:dyDescent="0.2">
      <c r="B445" s="51" t="s">
        <v>214</v>
      </c>
      <c r="C445" s="51" t="s">
        <v>215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36"/>
        <v>0</v>
      </c>
      <c r="J445" s="56">
        <f t="shared" si="37"/>
        <v>0</v>
      </c>
      <c r="K445" s="57" t="str">
        <f t="shared" si="38"/>
        <v>NA</v>
      </c>
      <c r="L445" s="57" t="str">
        <f t="shared" si="39"/>
        <v>NA</v>
      </c>
      <c r="M445" s="57" t="str">
        <f t="shared" si="40"/>
        <v>NA</v>
      </c>
      <c r="R445" s="53"/>
      <c r="S445" s="53"/>
      <c r="T445" s="53"/>
      <c r="U445" s="53"/>
      <c r="V445" s="53"/>
    </row>
    <row r="446" spans="1:22" s="51" customFormat="1" x14ac:dyDescent="0.2">
      <c r="B446" s="51" t="s">
        <v>431</v>
      </c>
      <c r="C446" s="51" t="s">
        <v>432</v>
      </c>
      <c r="D446" s="56">
        <v>55000</v>
      </c>
      <c r="E446" s="56">
        <v>55000</v>
      </c>
      <c r="F446" s="56">
        <v>227.5</v>
      </c>
      <c r="G446" s="56">
        <v>227.5</v>
      </c>
      <c r="H446" s="56">
        <v>4350</v>
      </c>
      <c r="I446" s="56">
        <f t="shared" si="36"/>
        <v>4577.5</v>
      </c>
      <c r="J446" s="56">
        <f t="shared" si="37"/>
        <v>50422.5</v>
      </c>
      <c r="K446" s="57">
        <f t="shared" si="38"/>
        <v>0.91677272727272729</v>
      </c>
      <c r="L446" s="57">
        <f t="shared" si="39"/>
        <v>-0.9958636363636364</v>
      </c>
      <c r="M446" s="57">
        <f t="shared" si="40"/>
        <v>-0.98345454545454547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433</v>
      </c>
      <c r="C447" s="51" t="s">
        <v>434</v>
      </c>
      <c r="D447" s="56">
        <v>20000</v>
      </c>
      <c r="E447" s="56">
        <v>20000</v>
      </c>
      <c r="F447" s="56">
        <v>0</v>
      </c>
      <c r="G447" s="56">
        <v>355.75</v>
      </c>
      <c r="H447" s="56">
        <v>540</v>
      </c>
      <c r="I447" s="56">
        <f t="shared" si="36"/>
        <v>895.75</v>
      </c>
      <c r="J447" s="56">
        <f t="shared" si="37"/>
        <v>19104.25</v>
      </c>
      <c r="K447" s="57">
        <f t="shared" si="38"/>
        <v>0.95521250000000002</v>
      </c>
      <c r="L447" s="57">
        <f t="shared" si="39"/>
        <v>-1</v>
      </c>
      <c r="M447" s="57">
        <f t="shared" si="40"/>
        <v>-0.92884999999999995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435</v>
      </c>
      <c r="C448" s="51" t="s">
        <v>436</v>
      </c>
      <c r="D448" s="56">
        <v>128000</v>
      </c>
      <c r="E448" s="56">
        <v>178000</v>
      </c>
      <c r="F448" s="56">
        <v>80496.350000000006</v>
      </c>
      <c r="G448" s="56">
        <v>121064.6</v>
      </c>
      <c r="H448" s="56">
        <v>750</v>
      </c>
      <c r="I448" s="56">
        <f t="shared" si="36"/>
        <v>121814.6</v>
      </c>
      <c r="J448" s="56">
        <f t="shared" si="37"/>
        <v>56185.399999999994</v>
      </c>
      <c r="K448" s="57">
        <f t="shared" si="38"/>
        <v>0.31564831460674153</v>
      </c>
      <c r="L448" s="57">
        <f t="shared" si="39"/>
        <v>-0.5477733146067415</v>
      </c>
      <c r="M448" s="57">
        <f t="shared" si="40"/>
        <v>1.7205528089887643</v>
      </c>
      <c r="R448" s="53"/>
      <c r="S448" s="53"/>
      <c r="T448" s="53"/>
      <c r="U448" s="53"/>
      <c r="V448" s="53"/>
    </row>
    <row r="449" spans="1:22" s="51" customFormat="1" x14ac:dyDescent="0.2">
      <c r="B449" s="51" t="s">
        <v>156</v>
      </c>
      <c r="C449" s="51" t="s">
        <v>157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f t="shared" si="36"/>
        <v>0</v>
      </c>
      <c r="J449" s="56">
        <f t="shared" si="37"/>
        <v>0</v>
      </c>
      <c r="K449" s="57" t="str">
        <f t="shared" si="38"/>
        <v>NA</v>
      </c>
      <c r="L449" s="57" t="str">
        <f t="shared" si="39"/>
        <v>NA</v>
      </c>
      <c r="M449" s="57" t="str">
        <f t="shared" si="40"/>
        <v>NA</v>
      </c>
      <c r="R449" s="53"/>
      <c r="S449" s="53"/>
      <c r="T449" s="53"/>
      <c r="U449" s="53"/>
      <c r="V449" s="53"/>
    </row>
    <row r="450" spans="1:22" s="51" customFormat="1" x14ac:dyDescent="0.2">
      <c r="B450" s="51" t="s">
        <v>222</v>
      </c>
      <c r="C450" s="51" t="s">
        <v>223</v>
      </c>
      <c r="D450" s="56">
        <v>0</v>
      </c>
      <c r="E450" s="56">
        <v>0</v>
      </c>
      <c r="F450" s="56">
        <v>0</v>
      </c>
      <c r="G450" s="56">
        <v>0</v>
      </c>
      <c r="H450" s="56">
        <v>0</v>
      </c>
      <c r="I450" s="56">
        <f t="shared" si="36"/>
        <v>0</v>
      </c>
      <c r="J450" s="56">
        <f t="shared" si="37"/>
        <v>0</v>
      </c>
      <c r="K450" s="57" t="str">
        <f t="shared" si="38"/>
        <v>NA</v>
      </c>
      <c r="L450" s="57" t="str">
        <f t="shared" si="39"/>
        <v>NA</v>
      </c>
      <c r="M450" s="57" t="str">
        <f t="shared" si="40"/>
        <v>NA</v>
      </c>
      <c r="R450" s="53"/>
      <c r="S450" s="53"/>
      <c r="T450" s="53"/>
      <c r="U450" s="53"/>
      <c r="V450" s="53"/>
    </row>
    <row r="451" spans="1:22" s="51" customFormat="1" x14ac:dyDescent="0.2">
      <c r="B451" s="51" t="s">
        <v>166</v>
      </c>
      <c r="C451" s="51" t="s">
        <v>167</v>
      </c>
      <c r="D451" s="56">
        <v>8000</v>
      </c>
      <c r="E451" s="56">
        <v>8000</v>
      </c>
      <c r="F451" s="56">
        <v>1259.73</v>
      </c>
      <c r="G451" s="56">
        <v>2373.2600000000002</v>
      </c>
      <c r="H451" s="56">
        <v>1351.84</v>
      </c>
      <c r="I451" s="56">
        <f t="shared" si="36"/>
        <v>3725.1000000000004</v>
      </c>
      <c r="J451" s="56">
        <f t="shared" si="37"/>
        <v>4274.8999999999996</v>
      </c>
      <c r="K451" s="57">
        <f t="shared" si="38"/>
        <v>0.53436249999999996</v>
      </c>
      <c r="L451" s="57">
        <f t="shared" si="39"/>
        <v>-0.84253375000000008</v>
      </c>
      <c r="M451" s="57">
        <f t="shared" si="40"/>
        <v>0.1866300000000001</v>
      </c>
      <c r="R451" s="53"/>
      <c r="S451" s="53"/>
      <c r="T451" s="53"/>
      <c r="U451" s="53"/>
      <c r="V451" s="53"/>
    </row>
    <row r="452" spans="1:22" s="51" customFormat="1" x14ac:dyDescent="0.2">
      <c r="B452" s="51" t="s">
        <v>437</v>
      </c>
      <c r="C452" s="51" t="s">
        <v>438</v>
      </c>
      <c r="D452" s="56">
        <v>45000</v>
      </c>
      <c r="E452" s="56">
        <v>45000</v>
      </c>
      <c r="F452" s="56">
        <v>2292</v>
      </c>
      <c r="G452" s="56">
        <v>4863.13</v>
      </c>
      <c r="H452" s="56">
        <v>0</v>
      </c>
      <c r="I452" s="56">
        <f t="shared" si="36"/>
        <v>4863.13</v>
      </c>
      <c r="J452" s="56">
        <f t="shared" si="37"/>
        <v>40136.870000000003</v>
      </c>
      <c r="K452" s="57">
        <f t="shared" si="38"/>
        <v>0.89193044444444447</v>
      </c>
      <c r="L452" s="57">
        <f t="shared" si="39"/>
        <v>-0.94906666666666661</v>
      </c>
      <c r="M452" s="57">
        <f t="shared" si="40"/>
        <v>-0.56772177777777777</v>
      </c>
      <c r="R452" s="53"/>
      <c r="S452" s="53"/>
      <c r="T452" s="53"/>
      <c r="U452" s="53"/>
      <c r="V452" s="53"/>
    </row>
    <row r="453" spans="1:22" s="51" customFormat="1" x14ac:dyDescent="0.2">
      <c r="B453" s="51" t="s">
        <v>439</v>
      </c>
      <c r="C453" s="51" t="s">
        <v>440</v>
      </c>
      <c r="D453" s="56">
        <v>30000</v>
      </c>
      <c r="E453" s="56">
        <v>30000</v>
      </c>
      <c r="F453" s="56">
        <v>199.2</v>
      </c>
      <c r="G453" s="56">
        <v>1519.02</v>
      </c>
      <c r="H453" s="56">
        <v>3854.2200000000003</v>
      </c>
      <c r="I453" s="56">
        <f t="shared" si="36"/>
        <v>5373.24</v>
      </c>
      <c r="J453" s="56">
        <f t="shared" si="37"/>
        <v>24626.760000000002</v>
      </c>
      <c r="K453" s="57">
        <f t="shared" si="38"/>
        <v>0.82089200000000007</v>
      </c>
      <c r="L453" s="57">
        <f t="shared" si="39"/>
        <v>-0.99336000000000002</v>
      </c>
      <c r="M453" s="57">
        <f t="shared" si="40"/>
        <v>-0.79746399999999995</v>
      </c>
      <c r="R453" s="53"/>
      <c r="S453" s="53"/>
      <c r="T453" s="53"/>
      <c r="U453" s="53"/>
      <c r="V453" s="53"/>
    </row>
    <row r="454" spans="1:22" s="51" customFormat="1" x14ac:dyDescent="0.2">
      <c r="B454" s="51" t="s">
        <v>172</v>
      </c>
      <c r="C454" s="51" t="s">
        <v>173</v>
      </c>
      <c r="D454" s="56">
        <v>126082.28</v>
      </c>
      <c r="E454" s="56">
        <v>116082.28</v>
      </c>
      <c r="F454" s="56">
        <v>911.17</v>
      </c>
      <c r="G454" s="56">
        <v>3810.95</v>
      </c>
      <c r="H454" s="56">
        <v>10526.78</v>
      </c>
      <c r="I454" s="56">
        <f t="shared" si="36"/>
        <v>14337.73</v>
      </c>
      <c r="J454" s="56">
        <f t="shared" si="37"/>
        <v>101744.55</v>
      </c>
      <c r="K454" s="57">
        <f t="shared" si="38"/>
        <v>0.8764864887216206</v>
      </c>
      <c r="L454" s="57">
        <f t="shared" si="39"/>
        <v>-0.99215065382933554</v>
      </c>
      <c r="M454" s="57">
        <f t="shared" si="40"/>
        <v>-0.86868107690510554</v>
      </c>
      <c r="R454" s="53"/>
      <c r="S454" s="53"/>
      <c r="T454" s="53"/>
      <c r="U454" s="53"/>
      <c r="V454" s="53"/>
    </row>
    <row r="455" spans="1:22" s="51" customFormat="1" x14ac:dyDescent="0.2">
      <c r="B455" s="51" t="s">
        <v>441</v>
      </c>
      <c r="C455" s="51" t="s">
        <v>442</v>
      </c>
      <c r="D455" s="56">
        <v>50000</v>
      </c>
      <c r="E455" s="56">
        <v>60000</v>
      </c>
      <c r="F455" s="56">
        <v>2305.21</v>
      </c>
      <c r="G455" s="56">
        <v>12384.91</v>
      </c>
      <c r="H455" s="56">
        <v>44917.93</v>
      </c>
      <c r="I455" s="56">
        <f t="shared" si="36"/>
        <v>57302.84</v>
      </c>
      <c r="J455" s="56">
        <f t="shared" si="37"/>
        <v>2697.1600000000035</v>
      </c>
      <c r="K455" s="57">
        <f t="shared" si="38"/>
        <v>4.4952666666666724E-2</v>
      </c>
      <c r="L455" s="57">
        <f t="shared" si="39"/>
        <v>-0.9615798333333333</v>
      </c>
      <c r="M455" s="57">
        <f t="shared" si="40"/>
        <v>-0.17433933333333335</v>
      </c>
      <c r="R455" s="53"/>
      <c r="S455" s="53"/>
      <c r="T455" s="53"/>
      <c r="U455" s="53"/>
      <c r="V455" s="53"/>
    </row>
    <row r="456" spans="1:22" s="51" customFormat="1" x14ac:dyDescent="0.2">
      <c r="B456" s="51" t="s">
        <v>443</v>
      </c>
      <c r="C456" s="51" t="s">
        <v>444</v>
      </c>
      <c r="D456" s="56">
        <v>350000</v>
      </c>
      <c r="E456" s="56">
        <v>350000</v>
      </c>
      <c r="F456" s="56">
        <v>17250</v>
      </c>
      <c r="G456" s="56">
        <v>48671.39</v>
      </c>
      <c r="H456" s="56">
        <v>197022.52</v>
      </c>
      <c r="I456" s="56">
        <f t="shared" si="36"/>
        <v>245693.90999999997</v>
      </c>
      <c r="J456" s="56">
        <f t="shared" si="37"/>
        <v>104306.09000000003</v>
      </c>
      <c r="K456" s="57">
        <f t="shared" si="38"/>
        <v>0.2980174000000001</v>
      </c>
      <c r="L456" s="57">
        <f t="shared" si="39"/>
        <v>-0.95071428571428573</v>
      </c>
      <c r="M456" s="57">
        <f t="shared" si="40"/>
        <v>-0.44375554285714286</v>
      </c>
      <c r="R456" s="53"/>
      <c r="S456" s="53"/>
      <c r="T456" s="53"/>
      <c r="U456" s="53"/>
      <c r="V456" s="53"/>
    </row>
    <row r="457" spans="1:22" s="51" customFormat="1" x14ac:dyDescent="0.2">
      <c r="B457" s="51" t="s">
        <v>445</v>
      </c>
      <c r="C457" s="51" t="s">
        <v>446</v>
      </c>
      <c r="D457" s="56">
        <v>350000</v>
      </c>
      <c r="E457" s="56">
        <v>420000</v>
      </c>
      <c r="F457" s="56">
        <v>11015.62</v>
      </c>
      <c r="G457" s="56">
        <v>89116.78</v>
      </c>
      <c r="H457" s="56">
        <v>319930.05</v>
      </c>
      <c r="I457" s="56">
        <f t="shared" si="36"/>
        <v>409046.82999999996</v>
      </c>
      <c r="J457" s="56">
        <f t="shared" si="37"/>
        <v>10953.170000000042</v>
      </c>
      <c r="K457" s="57">
        <f t="shared" si="38"/>
        <v>2.6078976190476291E-2</v>
      </c>
      <c r="L457" s="57">
        <f t="shared" si="39"/>
        <v>-0.97377233333333335</v>
      </c>
      <c r="M457" s="57">
        <f t="shared" si="40"/>
        <v>-0.15126876190476191</v>
      </c>
      <c r="R457" s="53"/>
      <c r="S457" s="53"/>
      <c r="T457" s="53"/>
      <c r="U457" s="53"/>
      <c r="V457" s="53"/>
    </row>
    <row r="458" spans="1:22" s="51" customFormat="1" x14ac:dyDescent="0.2">
      <c r="B458" s="51" t="s">
        <v>192</v>
      </c>
      <c r="C458" s="51" t="s">
        <v>193</v>
      </c>
      <c r="D458" s="56">
        <v>175000</v>
      </c>
      <c r="E458" s="56">
        <v>55000</v>
      </c>
      <c r="F458" s="56">
        <v>0</v>
      </c>
      <c r="G458" s="56">
        <v>0</v>
      </c>
      <c r="H458" s="56">
        <v>35032.839999999997</v>
      </c>
      <c r="I458" s="56">
        <f t="shared" si="36"/>
        <v>35032.839999999997</v>
      </c>
      <c r="J458" s="56">
        <f t="shared" si="37"/>
        <v>19967.160000000003</v>
      </c>
      <c r="K458" s="57">
        <f t="shared" si="38"/>
        <v>0.36303927272727277</v>
      </c>
      <c r="L458" s="57">
        <f t="shared" si="39"/>
        <v>-1</v>
      </c>
      <c r="M458" s="57">
        <f t="shared" si="40"/>
        <v>-1</v>
      </c>
      <c r="R458" s="53"/>
      <c r="S458" s="53"/>
      <c r="T458" s="53"/>
      <c r="U458" s="53"/>
      <c r="V458" s="53"/>
    </row>
    <row r="459" spans="1:22" s="51" customFormat="1" x14ac:dyDescent="0.2">
      <c r="B459" s="51" t="s">
        <v>196</v>
      </c>
      <c r="C459" s="51" t="s">
        <v>197</v>
      </c>
      <c r="D459" s="56">
        <v>60000</v>
      </c>
      <c r="E459" s="56">
        <v>60000</v>
      </c>
      <c r="F459" s="56">
        <v>21010.16</v>
      </c>
      <c r="G459" s="56">
        <v>21600.16</v>
      </c>
      <c r="H459" s="56">
        <v>22090.32</v>
      </c>
      <c r="I459" s="56">
        <f t="shared" si="36"/>
        <v>43690.479999999996</v>
      </c>
      <c r="J459" s="56">
        <f t="shared" si="37"/>
        <v>16309.520000000004</v>
      </c>
      <c r="K459" s="57">
        <f t="shared" si="38"/>
        <v>0.27182533333333342</v>
      </c>
      <c r="L459" s="57">
        <f t="shared" si="39"/>
        <v>-0.64983066666666656</v>
      </c>
      <c r="M459" s="57">
        <f t="shared" si="40"/>
        <v>0.44001066666666666</v>
      </c>
      <c r="R459" s="53"/>
      <c r="S459" s="53"/>
      <c r="T459" s="53"/>
      <c r="U459" s="53"/>
      <c r="V459" s="53"/>
    </row>
    <row r="460" spans="1:22" s="51" customFormat="1" x14ac:dyDescent="0.2">
      <c r="B460" s="51" t="s">
        <v>447</v>
      </c>
      <c r="C460" s="51" t="s">
        <v>448</v>
      </c>
      <c r="D460" s="56">
        <v>40000</v>
      </c>
      <c r="E460" s="56">
        <v>40000</v>
      </c>
      <c r="F460" s="56">
        <v>0</v>
      </c>
      <c r="G460" s="56">
        <v>0</v>
      </c>
      <c r="H460" s="56">
        <v>0</v>
      </c>
      <c r="I460" s="56">
        <f t="shared" si="36"/>
        <v>0</v>
      </c>
      <c r="J460" s="56">
        <f t="shared" si="37"/>
        <v>40000</v>
      </c>
      <c r="K460" s="57">
        <f t="shared" si="38"/>
        <v>1</v>
      </c>
      <c r="L460" s="57">
        <f t="shared" si="39"/>
        <v>-1</v>
      </c>
      <c r="M460" s="57">
        <f t="shared" si="40"/>
        <v>-1</v>
      </c>
      <c r="R460" s="53"/>
      <c r="S460" s="53"/>
      <c r="T460" s="53"/>
      <c r="U460" s="53"/>
      <c r="V460" s="53"/>
    </row>
    <row r="461" spans="1:22" s="51" customFormat="1" x14ac:dyDescent="0.2">
      <c r="B461" s="51" t="s">
        <v>198</v>
      </c>
      <c r="C461" s="51" t="s">
        <v>199</v>
      </c>
      <c r="D461" s="56">
        <v>0</v>
      </c>
      <c r="E461" s="56">
        <v>0</v>
      </c>
      <c r="F461" s="56">
        <v>0</v>
      </c>
      <c r="G461" s="56">
        <v>0</v>
      </c>
      <c r="H461" s="56">
        <v>0</v>
      </c>
      <c r="I461" s="56">
        <f t="shared" si="36"/>
        <v>0</v>
      </c>
      <c r="J461" s="56">
        <f t="shared" si="37"/>
        <v>0</v>
      </c>
      <c r="K461" s="57" t="str">
        <f t="shared" si="38"/>
        <v>NA</v>
      </c>
      <c r="L461" s="57" t="str">
        <f t="shared" si="39"/>
        <v>NA</v>
      </c>
      <c r="M461" s="57" t="str">
        <f t="shared" si="40"/>
        <v>NA</v>
      </c>
      <c r="R461" s="53"/>
      <c r="S461" s="53"/>
      <c r="T461" s="53"/>
      <c r="U461" s="53"/>
      <c r="V461" s="53"/>
    </row>
    <row r="462" spans="1:22" s="51" customFormat="1" x14ac:dyDescent="0.2">
      <c r="A462" s="63" t="s">
        <v>387</v>
      </c>
      <c r="B462" s="63"/>
      <c r="C462" s="63"/>
      <c r="D462" s="64">
        <v>1897082.28</v>
      </c>
      <c r="E462" s="64">
        <v>1897082.28</v>
      </c>
      <c r="F462" s="64">
        <v>282186.47000000003</v>
      </c>
      <c r="G462" s="64">
        <v>467485.45</v>
      </c>
      <c r="H462" s="64">
        <v>647129.49999999988</v>
      </c>
      <c r="I462" s="64">
        <f t="shared" si="36"/>
        <v>1114614.95</v>
      </c>
      <c r="J462" s="64">
        <f t="shared" si="37"/>
        <v>782467.33000000007</v>
      </c>
      <c r="K462" s="65">
        <f t="shared" si="38"/>
        <v>0.41245829885670537</v>
      </c>
      <c r="L462" s="65">
        <f t="shared" si="39"/>
        <v>-0.85125238215814236</v>
      </c>
      <c r="M462" s="65">
        <f t="shared" si="40"/>
        <v>-1.4306432718353145E-2</v>
      </c>
      <c r="R462" s="53"/>
      <c r="S462" s="53"/>
      <c r="T462" s="53"/>
      <c r="U462" s="53"/>
      <c r="V462" s="53"/>
    </row>
    <row r="463" spans="1:22" s="51" customFormat="1" x14ac:dyDescent="0.2">
      <c r="A463" s="51" t="s">
        <v>451</v>
      </c>
      <c r="B463" s="51" t="s">
        <v>124</v>
      </c>
      <c r="C463" s="51" t="s">
        <v>125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36"/>
        <v>0</v>
      </c>
      <c r="J463" s="56">
        <f t="shared" si="37"/>
        <v>0</v>
      </c>
      <c r="K463" s="57" t="str">
        <f t="shared" si="38"/>
        <v>NA</v>
      </c>
      <c r="L463" s="57" t="str">
        <f t="shared" si="39"/>
        <v>NA</v>
      </c>
      <c r="M463" s="57" t="str">
        <f t="shared" si="40"/>
        <v>NA</v>
      </c>
      <c r="R463" s="53"/>
      <c r="S463" s="53"/>
      <c r="T463" s="53"/>
      <c r="U463" s="53"/>
      <c r="V463" s="53"/>
    </row>
    <row r="464" spans="1:22" s="51" customFormat="1" x14ac:dyDescent="0.2">
      <c r="B464" s="51" t="s">
        <v>144</v>
      </c>
      <c r="C464" s="51" t="s">
        <v>145</v>
      </c>
      <c r="D464" s="56">
        <v>0</v>
      </c>
      <c r="E464" s="56">
        <v>0</v>
      </c>
      <c r="F464" s="56">
        <v>0</v>
      </c>
      <c r="G464" s="56">
        <v>0</v>
      </c>
      <c r="H464" s="56">
        <v>0</v>
      </c>
      <c r="I464" s="56">
        <f t="shared" si="36"/>
        <v>0</v>
      </c>
      <c r="J464" s="56">
        <f t="shared" si="37"/>
        <v>0</v>
      </c>
      <c r="K464" s="57" t="str">
        <f t="shared" si="38"/>
        <v>NA</v>
      </c>
      <c r="L464" s="57" t="str">
        <f t="shared" si="39"/>
        <v>NA</v>
      </c>
      <c r="M464" s="57" t="str">
        <f t="shared" si="40"/>
        <v>NA</v>
      </c>
      <c r="R464" s="53"/>
      <c r="S464" s="53"/>
      <c r="T464" s="53"/>
      <c r="U464" s="53"/>
      <c r="V464" s="53"/>
    </row>
    <row r="465" spans="1:22" s="51" customFormat="1" x14ac:dyDescent="0.2">
      <c r="B465" s="51" t="s">
        <v>146</v>
      </c>
      <c r="C465" s="51" t="s">
        <v>147</v>
      </c>
      <c r="D465" s="56">
        <v>26102643</v>
      </c>
      <c r="E465" s="56">
        <v>1084000</v>
      </c>
      <c r="F465" s="56">
        <v>438305.01</v>
      </c>
      <c r="G465" s="56">
        <v>462305.01</v>
      </c>
      <c r="H465" s="56">
        <v>336394.08</v>
      </c>
      <c r="I465" s="56">
        <f t="shared" si="36"/>
        <v>798699.09000000008</v>
      </c>
      <c r="J465" s="56">
        <f t="shared" si="37"/>
        <v>285300.90999999992</v>
      </c>
      <c r="K465" s="57">
        <f t="shared" si="38"/>
        <v>0.26319272140221395</v>
      </c>
      <c r="L465" s="57">
        <f t="shared" si="39"/>
        <v>-0.59565958487084869</v>
      </c>
      <c r="M465" s="57">
        <f t="shared" si="40"/>
        <v>0.70592254612546124</v>
      </c>
      <c r="R465" s="53"/>
      <c r="S465" s="53"/>
      <c r="T465" s="53"/>
      <c r="U465" s="53"/>
      <c r="V465" s="53"/>
    </row>
    <row r="466" spans="1:22" s="51" customFormat="1" x14ac:dyDescent="0.2">
      <c r="B466" s="51" t="s">
        <v>301</v>
      </c>
      <c r="C466" s="51" t="s">
        <v>302</v>
      </c>
      <c r="D466" s="56">
        <v>5790672.4499999983</v>
      </c>
      <c r="E466" s="56">
        <v>3647065.6299999994</v>
      </c>
      <c r="F466" s="56">
        <v>62444.369999999995</v>
      </c>
      <c r="G466" s="56">
        <v>150377.01</v>
      </c>
      <c r="H466" s="56">
        <v>957984.38</v>
      </c>
      <c r="I466" s="56">
        <f t="shared" si="36"/>
        <v>1108361.3900000001</v>
      </c>
      <c r="J466" s="56">
        <f t="shared" si="37"/>
        <v>2538704.2399999993</v>
      </c>
      <c r="K466" s="57">
        <f t="shared" si="38"/>
        <v>0.6960950247555594</v>
      </c>
      <c r="L466" s="57">
        <f t="shared" si="39"/>
        <v>-0.98287818856717413</v>
      </c>
      <c r="M466" s="57">
        <f t="shared" si="40"/>
        <v>-0.83507068393501871</v>
      </c>
      <c r="R466" s="53"/>
      <c r="S466" s="53"/>
      <c r="T466" s="53"/>
      <c r="U466" s="53"/>
      <c r="V466" s="53"/>
    </row>
    <row r="467" spans="1:22" s="51" customFormat="1" x14ac:dyDescent="0.2">
      <c r="B467" s="51" t="s">
        <v>190</v>
      </c>
      <c r="C467" s="51" t="s">
        <v>191</v>
      </c>
      <c r="D467" s="56">
        <v>122405459.94999997</v>
      </c>
      <c r="E467" s="56">
        <v>133499869.11</v>
      </c>
      <c r="F467" s="56">
        <v>1400574.3599999994</v>
      </c>
      <c r="G467" s="56">
        <v>2790574.3599999994</v>
      </c>
      <c r="H467" s="56">
        <v>17856304.330000009</v>
      </c>
      <c r="I467" s="56">
        <f t="shared" si="36"/>
        <v>20646878.690000009</v>
      </c>
      <c r="J467" s="56">
        <f t="shared" si="37"/>
        <v>112852990.41999999</v>
      </c>
      <c r="K467" s="57">
        <f t="shared" si="38"/>
        <v>0.84534158102441592</v>
      </c>
      <c r="L467" s="57">
        <f t="shared" si="39"/>
        <v>-0.9895087960060398</v>
      </c>
      <c r="M467" s="57">
        <f t="shared" si="40"/>
        <v>-0.91638720311551325</v>
      </c>
      <c r="R467" s="53"/>
      <c r="S467" s="53"/>
      <c r="T467" s="53"/>
      <c r="U467" s="53"/>
      <c r="V467" s="53"/>
    </row>
    <row r="468" spans="1:22" s="51" customFormat="1" x14ac:dyDescent="0.2">
      <c r="B468" s="51" t="s">
        <v>192</v>
      </c>
      <c r="C468" s="51" t="s">
        <v>193</v>
      </c>
      <c r="D468" s="56">
        <v>4488000</v>
      </c>
      <c r="E468" s="56">
        <v>4614423.5</v>
      </c>
      <c r="F468" s="56">
        <v>0</v>
      </c>
      <c r="G468" s="56">
        <v>0</v>
      </c>
      <c r="H468" s="56">
        <v>0</v>
      </c>
      <c r="I468" s="56">
        <f t="shared" si="36"/>
        <v>0</v>
      </c>
      <c r="J468" s="56">
        <f t="shared" si="37"/>
        <v>4614423.5</v>
      </c>
      <c r="K468" s="57">
        <f t="shared" si="38"/>
        <v>1</v>
      </c>
      <c r="L468" s="57">
        <f t="shared" si="39"/>
        <v>-1</v>
      </c>
      <c r="M468" s="57">
        <f t="shared" si="40"/>
        <v>-1</v>
      </c>
      <c r="R468" s="53"/>
      <c r="S468" s="53"/>
      <c r="T468" s="53"/>
      <c r="U468" s="53"/>
      <c r="V468" s="53"/>
    </row>
    <row r="469" spans="1:22" s="51" customFormat="1" x14ac:dyDescent="0.2">
      <c r="B469" s="51" t="s">
        <v>194</v>
      </c>
      <c r="C469" s="51" t="s">
        <v>195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36"/>
        <v>0</v>
      </c>
      <c r="J469" s="56">
        <f t="shared" si="37"/>
        <v>0</v>
      </c>
      <c r="K469" s="57" t="str">
        <f t="shared" si="38"/>
        <v>NA</v>
      </c>
      <c r="L469" s="57" t="str">
        <f t="shared" si="39"/>
        <v>NA</v>
      </c>
      <c r="M469" s="57" t="str">
        <f t="shared" si="40"/>
        <v>NA</v>
      </c>
      <c r="R469" s="53"/>
      <c r="S469" s="53"/>
      <c r="T469" s="53"/>
      <c r="U469" s="53"/>
      <c r="V469" s="53"/>
    </row>
    <row r="470" spans="1:22" s="51" customFormat="1" x14ac:dyDescent="0.2">
      <c r="A470" s="63" t="s">
        <v>452</v>
      </c>
      <c r="B470" s="63"/>
      <c r="C470" s="63"/>
      <c r="D470" s="64">
        <v>158786775.39999998</v>
      </c>
      <c r="E470" s="64">
        <v>142845358.24000001</v>
      </c>
      <c r="F470" s="64">
        <v>1901323.7399999993</v>
      </c>
      <c r="G470" s="64">
        <v>3403256.3799999994</v>
      </c>
      <c r="H470" s="64">
        <v>19150682.79000001</v>
      </c>
      <c r="I470" s="64">
        <f t="shared" si="36"/>
        <v>22553939.170000009</v>
      </c>
      <c r="J470" s="64">
        <f t="shared" si="37"/>
        <v>120291419.06999999</v>
      </c>
      <c r="K470" s="65">
        <f t="shared" si="38"/>
        <v>0.84210940104818621</v>
      </c>
      <c r="L470" s="65">
        <f t="shared" si="39"/>
        <v>-0.9866896358171785</v>
      </c>
      <c r="M470" s="65">
        <f t="shared" si="40"/>
        <v>-0.90470095992109012</v>
      </c>
      <c r="R470" s="53"/>
      <c r="S470" s="53"/>
      <c r="T470" s="53"/>
      <c r="U470" s="53"/>
      <c r="V470" s="53"/>
    </row>
    <row r="471" spans="1:22" s="51" customFormat="1" x14ac:dyDescent="0.2">
      <c r="A471" s="51" t="s">
        <v>388</v>
      </c>
      <c r="B471" s="51" t="s">
        <v>389</v>
      </c>
      <c r="C471" s="51" t="s">
        <v>390</v>
      </c>
      <c r="D471" s="56">
        <v>891245</v>
      </c>
      <c r="E471" s="56">
        <v>891245</v>
      </c>
      <c r="F471" s="56">
        <v>7037.0999999999995</v>
      </c>
      <c r="G471" s="56">
        <v>15491.98</v>
      </c>
      <c r="H471" s="56">
        <v>0</v>
      </c>
      <c r="I471" s="56">
        <f t="shared" si="36"/>
        <v>15491.98</v>
      </c>
      <c r="J471" s="56">
        <f t="shared" si="37"/>
        <v>875753.02</v>
      </c>
      <c r="K471" s="57">
        <f t="shared" si="38"/>
        <v>0.98261759673266047</v>
      </c>
      <c r="L471" s="57">
        <f t="shared" si="39"/>
        <v>-0.99210419132786165</v>
      </c>
      <c r="M471" s="57">
        <f t="shared" si="40"/>
        <v>-0.93047038693064188</v>
      </c>
      <c r="R471" s="53"/>
      <c r="S471" s="53"/>
      <c r="T471" s="53"/>
      <c r="U471" s="53"/>
      <c r="V471" s="53"/>
    </row>
    <row r="472" spans="1:22" s="51" customFormat="1" x14ac:dyDescent="0.2">
      <c r="B472" s="51" t="s">
        <v>373</v>
      </c>
      <c r="C472" s="51" t="s">
        <v>374</v>
      </c>
      <c r="D472" s="56">
        <v>0</v>
      </c>
      <c r="E472" s="56">
        <v>0</v>
      </c>
      <c r="F472" s="56">
        <v>1914032.3</v>
      </c>
      <c r="G472" s="56">
        <v>5249787.5199999996</v>
      </c>
      <c r="H472" s="56">
        <v>0</v>
      </c>
      <c r="I472" s="56">
        <f t="shared" si="36"/>
        <v>5249787.5199999996</v>
      </c>
      <c r="J472" s="56">
        <f t="shared" si="37"/>
        <v>-5249787.5199999996</v>
      </c>
      <c r="K472" s="57" t="str">
        <f t="shared" si="38"/>
        <v>NA</v>
      </c>
      <c r="L472" s="57" t="str">
        <f t="shared" si="39"/>
        <v>NA</v>
      </c>
      <c r="M472" s="57" t="str">
        <f t="shared" si="40"/>
        <v>NA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453</v>
      </c>
      <c r="C473" s="51" t="s">
        <v>454</v>
      </c>
      <c r="D473" s="56">
        <v>0</v>
      </c>
      <c r="E473" s="56">
        <v>0</v>
      </c>
      <c r="F473" s="56">
        <v>0</v>
      </c>
      <c r="G473" s="56">
        <v>0</v>
      </c>
      <c r="H473" s="56">
        <v>0</v>
      </c>
      <c r="I473" s="56">
        <f t="shared" si="36"/>
        <v>0</v>
      </c>
      <c r="J473" s="56">
        <f t="shared" si="37"/>
        <v>0</v>
      </c>
      <c r="K473" s="57" t="str">
        <f t="shared" si="38"/>
        <v>NA</v>
      </c>
      <c r="L473" s="57" t="str">
        <f t="shared" si="39"/>
        <v>NA</v>
      </c>
      <c r="M473" s="57" t="str">
        <f t="shared" si="40"/>
        <v>NA</v>
      </c>
      <c r="R473" s="53"/>
      <c r="S473" s="53"/>
      <c r="T473" s="53"/>
      <c r="U473" s="53"/>
      <c r="V473" s="53"/>
    </row>
    <row r="474" spans="1:22" s="51" customFormat="1" x14ac:dyDescent="0.2">
      <c r="B474" s="51" t="s">
        <v>455</v>
      </c>
      <c r="C474" s="51" t="s">
        <v>456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f t="shared" si="36"/>
        <v>0</v>
      </c>
      <c r="J474" s="56">
        <f t="shared" si="37"/>
        <v>0</v>
      </c>
      <c r="K474" s="57" t="str">
        <f t="shared" si="38"/>
        <v>NA</v>
      </c>
      <c r="L474" s="57" t="str">
        <f t="shared" si="39"/>
        <v>NA</v>
      </c>
      <c r="M474" s="57" t="str">
        <f t="shared" si="40"/>
        <v>NA</v>
      </c>
      <c r="R474" s="53"/>
      <c r="S474" s="53"/>
      <c r="T474" s="53"/>
      <c r="U474" s="53"/>
      <c r="V474" s="53"/>
    </row>
    <row r="475" spans="1:22" s="51" customFormat="1" x14ac:dyDescent="0.2">
      <c r="B475" s="51" t="s">
        <v>457</v>
      </c>
      <c r="C475" s="51" t="s">
        <v>458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f t="shared" si="36"/>
        <v>0</v>
      </c>
      <c r="J475" s="56">
        <f t="shared" si="37"/>
        <v>0</v>
      </c>
      <c r="K475" s="57" t="str">
        <f t="shared" si="38"/>
        <v>NA</v>
      </c>
      <c r="L475" s="57" t="str">
        <f t="shared" si="39"/>
        <v>NA</v>
      </c>
      <c r="M475" s="57" t="str">
        <f t="shared" si="40"/>
        <v>NA</v>
      </c>
      <c r="R475" s="53"/>
      <c r="S475" s="53"/>
      <c r="T475" s="53"/>
      <c r="U475" s="53"/>
      <c r="V475" s="53"/>
    </row>
    <row r="476" spans="1:22" s="51" customFormat="1" x14ac:dyDescent="0.2">
      <c r="B476" s="51" t="s">
        <v>459</v>
      </c>
      <c r="C476" s="51" t="s">
        <v>460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36"/>
        <v>0</v>
      </c>
      <c r="J476" s="56">
        <f t="shared" si="37"/>
        <v>0</v>
      </c>
      <c r="K476" s="57" t="str">
        <f t="shared" si="38"/>
        <v>NA</v>
      </c>
      <c r="L476" s="57" t="str">
        <f t="shared" si="39"/>
        <v>NA</v>
      </c>
      <c r="M476" s="57" t="str">
        <f t="shared" si="40"/>
        <v>NA</v>
      </c>
      <c r="R476" s="53"/>
      <c r="S476" s="53"/>
      <c r="T476" s="53"/>
      <c r="U476" s="53"/>
      <c r="V476" s="53"/>
    </row>
    <row r="477" spans="1:22" s="51" customFormat="1" x14ac:dyDescent="0.2">
      <c r="B477" s="51" t="s">
        <v>461</v>
      </c>
      <c r="C477" s="51" t="s">
        <v>462</v>
      </c>
      <c r="D477" s="56">
        <v>0</v>
      </c>
      <c r="E477" s="56">
        <v>0</v>
      </c>
      <c r="F477" s="56">
        <v>0</v>
      </c>
      <c r="G477" s="56">
        <v>0</v>
      </c>
      <c r="H477" s="56">
        <v>0</v>
      </c>
      <c r="I477" s="56">
        <f t="shared" si="36"/>
        <v>0</v>
      </c>
      <c r="J477" s="56">
        <f t="shared" si="37"/>
        <v>0</v>
      </c>
      <c r="K477" s="57" t="str">
        <f t="shared" si="38"/>
        <v>NA</v>
      </c>
      <c r="L477" s="57" t="str">
        <f t="shared" si="39"/>
        <v>NA</v>
      </c>
      <c r="M477" s="57" t="str">
        <f t="shared" si="40"/>
        <v>NA</v>
      </c>
      <c r="R477" s="53"/>
      <c r="S477" s="53"/>
      <c r="T477" s="53"/>
      <c r="U477" s="53"/>
      <c r="V477" s="53"/>
    </row>
    <row r="478" spans="1:22" s="51" customFormat="1" x14ac:dyDescent="0.2">
      <c r="A478" s="63" t="s">
        <v>391</v>
      </c>
      <c r="B478" s="63"/>
      <c r="C478" s="63"/>
      <c r="D478" s="64">
        <v>891245</v>
      </c>
      <c r="E478" s="64">
        <v>891245</v>
      </c>
      <c r="F478" s="64">
        <v>1921069.4000000001</v>
      </c>
      <c r="G478" s="64">
        <v>5265279.5</v>
      </c>
      <c r="H478" s="64">
        <v>0</v>
      </c>
      <c r="I478" s="64">
        <f t="shared" si="36"/>
        <v>5265279.5</v>
      </c>
      <c r="J478" s="64">
        <f t="shared" si="37"/>
        <v>-4374034.5</v>
      </c>
      <c r="K478" s="65">
        <f t="shared" si="38"/>
        <v>-4.9077801277987536</v>
      </c>
      <c r="L478" s="65">
        <f t="shared" si="39"/>
        <v>1.1554896801665089</v>
      </c>
      <c r="M478" s="65">
        <f t="shared" si="40"/>
        <v>22.631120511195014</v>
      </c>
      <c r="R478" s="53"/>
      <c r="S478" s="53"/>
      <c r="T478" s="53"/>
      <c r="U478" s="53"/>
      <c r="V478" s="53"/>
    </row>
    <row r="479" spans="1:22" s="51" customFormat="1" x14ac:dyDescent="0.2">
      <c r="A479" s="51" t="s">
        <v>449</v>
      </c>
      <c r="B479" s="51" t="s">
        <v>146</v>
      </c>
      <c r="C479" s="51" t="s">
        <v>147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f t="shared" si="36"/>
        <v>0</v>
      </c>
      <c r="J479" s="56">
        <f t="shared" si="37"/>
        <v>0</v>
      </c>
      <c r="K479" s="57" t="str">
        <f t="shared" si="38"/>
        <v>NA</v>
      </c>
      <c r="L479" s="57" t="str">
        <f t="shared" si="39"/>
        <v>NA</v>
      </c>
      <c r="M479" s="57" t="str">
        <f t="shared" si="40"/>
        <v>NA</v>
      </c>
      <c r="R479" s="53"/>
      <c r="S479" s="53"/>
      <c r="T479" s="53"/>
      <c r="U479" s="53"/>
      <c r="V479" s="53"/>
    </row>
    <row r="480" spans="1:22" s="51" customFormat="1" x14ac:dyDescent="0.2">
      <c r="B480" s="51" t="s">
        <v>160</v>
      </c>
      <c r="C480" s="51" t="s">
        <v>161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f t="shared" si="36"/>
        <v>0</v>
      </c>
      <c r="J480" s="56">
        <f t="shared" si="37"/>
        <v>0</v>
      </c>
      <c r="K480" s="57" t="str">
        <f t="shared" si="38"/>
        <v>NA</v>
      </c>
      <c r="L480" s="57" t="str">
        <f t="shared" si="39"/>
        <v>NA</v>
      </c>
      <c r="M480" s="57" t="str">
        <f t="shared" si="40"/>
        <v>NA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172</v>
      </c>
      <c r="C481" s="51" t="s">
        <v>173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36"/>
        <v>0</v>
      </c>
      <c r="J481" s="56">
        <f t="shared" si="37"/>
        <v>0</v>
      </c>
      <c r="K481" s="57" t="str">
        <f t="shared" si="38"/>
        <v>NA</v>
      </c>
      <c r="L481" s="57" t="str">
        <f t="shared" si="39"/>
        <v>NA</v>
      </c>
      <c r="M481" s="57" t="str">
        <f t="shared" si="40"/>
        <v>NA</v>
      </c>
      <c r="R481" s="53"/>
      <c r="S481" s="53"/>
      <c r="T481" s="53"/>
      <c r="U481" s="53"/>
      <c r="V481" s="53"/>
    </row>
    <row r="482" spans="1:22" s="51" customFormat="1" x14ac:dyDescent="0.2">
      <c r="A482" s="63" t="s">
        <v>450</v>
      </c>
      <c r="B482" s="63"/>
      <c r="C482" s="63"/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f t="shared" si="36"/>
        <v>0</v>
      </c>
      <c r="J482" s="64">
        <f t="shared" si="37"/>
        <v>0</v>
      </c>
      <c r="K482" s="65" t="str">
        <f t="shared" si="38"/>
        <v>NA</v>
      </c>
      <c r="L482" s="65" t="str">
        <f t="shared" si="39"/>
        <v>NA</v>
      </c>
      <c r="M482" s="65" t="str">
        <f t="shared" si="40"/>
        <v>NA</v>
      </c>
      <c r="R482" s="53"/>
      <c r="S482" s="53"/>
      <c r="T482" s="53"/>
      <c r="U482" s="53"/>
      <c r="V482" s="53"/>
    </row>
    <row r="483" spans="1:22" s="10" customFormat="1" x14ac:dyDescent="0.2">
      <c r="A483" s="23"/>
      <c r="B483" s="31"/>
      <c r="C483" s="23"/>
      <c r="D483" s="18"/>
      <c r="E483" s="18"/>
      <c r="F483" s="18"/>
      <c r="G483" s="18"/>
      <c r="H483" s="18"/>
      <c r="I483" s="18"/>
      <c r="J483" s="18"/>
      <c r="K483" s="37"/>
      <c r="L483" s="37"/>
      <c r="M483" s="37"/>
      <c r="N483" s="17"/>
      <c r="O483" s="17"/>
      <c r="P483" s="17"/>
      <c r="Q483" s="17"/>
      <c r="R483" s="17"/>
      <c r="S483" s="17"/>
      <c r="T483" s="17"/>
      <c r="U483" s="17"/>
      <c r="V483" s="17"/>
    </row>
    <row r="484" spans="1:22" ht="15.75" x14ac:dyDescent="0.25">
      <c r="A484" s="25" t="s">
        <v>11</v>
      </c>
      <c r="B484" s="32"/>
      <c r="C484" s="25"/>
      <c r="D484" s="6">
        <f>+D97+D146+D183+D213+D223+D253+D280+D300+D320+D349+D369+D394+D420+D436+D462+D470+D478+D482</f>
        <v>769808289.52999997</v>
      </c>
      <c r="E484" s="6">
        <f t="shared" ref="E484:J484" si="51">+E97+E146+E183+E213+E223+E253+E280+E300+E320+E349+E369+E394+E420+E436+E462+E470+E478+E482</f>
        <v>653239718.53999996</v>
      </c>
      <c r="F484" s="6">
        <f t="shared" si="51"/>
        <v>14766401.750000006</v>
      </c>
      <c r="G484" s="6">
        <f t="shared" si="51"/>
        <v>31441277.73</v>
      </c>
      <c r="H484" s="6">
        <f t="shared" si="51"/>
        <v>50966658.440000013</v>
      </c>
      <c r="I484" s="6">
        <f t="shared" si="51"/>
        <v>82407936.170000017</v>
      </c>
      <c r="J484" s="6">
        <f t="shared" si="51"/>
        <v>570831782.36999989</v>
      </c>
      <c r="K484" s="38">
        <f>IF(E484=0,"NA",J484/E484)</f>
        <v>0.87384732766375106</v>
      </c>
      <c r="L484" s="38">
        <f>IF(E484=0,"NA",(  ( F484 - (E484/$L$6)) / (E484/$L$6)))</f>
        <v>-0.97739512566228659</v>
      </c>
      <c r="M484" s="38">
        <f>IF(E484=0,"NA",(  ( G484 - ($M$6*(E484/12))) / ($M$6*(E484/12))))</f>
        <v>-0.80747479470310402</v>
      </c>
      <c r="N484" s="10"/>
    </row>
  </sheetData>
  <autoFilter ref="A7:M482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2" s="1" customFormat="1" ht="18.75" x14ac:dyDescent="0.3">
      <c r="A2" s="70" t="s">
        <v>554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22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22" s="1" customFormat="1" ht="15" x14ac:dyDescent="0.25">
      <c r="A4" s="71">
        <v>45199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22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3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52</v>
      </c>
      <c r="B8" s="51" t="s">
        <v>53</v>
      </c>
      <c r="C8" s="51" t="s">
        <v>54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55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76</v>
      </c>
      <c r="B10" s="51" t="s">
        <v>77</v>
      </c>
      <c r="C10" s="51" t="s">
        <v>78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89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388</v>
      </c>
      <c r="B14" s="31" t="s">
        <v>389</v>
      </c>
      <c r="C14" s="23" t="s">
        <v>390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391</v>
      </c>
      <c r="B15" s="63"/>
      <c r="C15" s="63"/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f t="shared" ref="I15:I18" si="8">SUM(G15:H15)</f>
        <v>0</v>
      </c>
      <c r="J15" s="64">
        <f t="shared" ref="J15:J18" si="9">E15-I15</f>
        <v>0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392</v>
      </c>
      <c r="B16" s="51" t="s">
        <v>297</v>
      </c>
      <c r="C16" s="51" t="s">
        <v>298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393</v>
      </c>
      <c r="C17" s="51" t="s">
        <v>394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395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0</v>
      </c>
      <c r="H20" s="6">
        <f t="shared" si="13"/>
        <v>0</v>
      </c>
      <c r="I20" s="6">
        <f t="shared" si="13"/>
        <v>0</v>
      </c>
      <c r="J20" s="6">
        <f t="shared" si="13"/>
        <v>0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0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2" s="1" customFormat="1" ht="18.75" x14ac:dyDescent="0.3">
      <c r="A2" s="70" t="s">
        <v>553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22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22" s="1" customFormat="1" ht="15" x14ac:dyDescent="0.25">
      <c r="A4" s="71">
        <v>45199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22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3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22</v>
      </c>
      <c r="B8" s="51" t="s">
        <v>497</v>
      </c>
      <c r="C8" s="51" t="s">
        <v>498</v>
      </c>
      <c r="D8" s="56">
        <v>429000000</v>
      </c>
      <c r="E8" s="56">
        <v>429000000</v>
      </c>
      <c r="F8" s="56">
        <v>12407482.27</v>
      </c>
      <c r="G8" s="56">
        <v>24777952.539999999</v>
      </c>
      <c r="H8" s="56">
        <v>0</v>
      </c>
      <c r="I8" s="56">
        <f t="shared" ref="I8" si="0">SUM(G8:H8)</f>
        <v>24777952.539999999</v>
      </c>
      <c r="J8" s="56">
        <f t="shared" ref="J8" si="1">E8-I8</f>
        <v>404222047.45999998</v>
      </c>
      <c r="K8" s="57">
        <f t="shared" ref="K8:K9" si="2">IF(E8=0,"NA",J8/E8)</f>
        <v>0.94224253487179477</v>
      </c>
      <c r="L8" s="57">
        <f t="shared" ref="L8:L9" si="3">IF(E8=0,"NA",(  ( F8 - (E8/$L$6)) / (E8/$L$6)))</f>
        <v>-0.9710781299067599</v>
      </c>
      <c r="M8" s="57">
        <f t="shared" ref="M8:M9" si="4">IF(E8=0,"NA",(  ( G8 - ($M$6*(E8/12))) / ($M$6*(E8/12))))</f>
        <v>-0.76897013948717952</v>
      </c>
      <c r="R8" s="53"/>
      <c r="S8" s="53"/>
      <c r="T8" s="53"/>
      <c r="U8" s="53"/>
      <c r="V8" s="53"/>
    </row>
    <row r="9" spans="1:22" s="51" customFormat="1" x14ac:dyDescent="0.2">
      <c r="B9" s="51" t="s">
        <v>469</v>
      </c>
      <c r="C9" s="51" t="s">
        <v>470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31</v>
      </c>
      <c r="C10" s="51" t="s">
        <v>32</v>
      </c>
      <c r="D10" s="56">
        <v>11000</v>
      </c>
      <c r="E10" s="56">
        <v>86573.36</v>
      </c>
      <c r="F10" s="56">
        <v>750</v>
      </c>
      <c r="G10" s="56">
        <v>750</v>
      </c>
      <c r="H10" s="56">
        <v>0</v>
      </c>
      <c r="I10" s="56">
        <f>SUM(G10:H10)</f>
        <v>750</v>
      </c>
      <c r="J10" s="56">
        <f>E10-I10</f>
        <v>85823.360000000001</v>
      </c>
      <c r="K10" s="57">
        <f>IF(E10=0,"NA",J10/E10)</f>
        <v>0.99133682694075864</v>
      </c>
      <c r="L10" s="57">
        <f>IF(E10=0,"NA",(  ( F10 - (E10/$L$6)) / (E10/$L$6)))</f>
        <v>-0.99133682694075864</v>
      </c>
      <c r="M10" s="57">
        <f>IF(E10=0,"NA",(  ( G10 - ($M$6*(E10/12))) / ($M$6*(E10/12))))</f>
        <v>-0.96534730776303468</v>
      </c>
      <c r="R10" s="53"/>
      <c r="S10" s="53"/>
      <c r="T10" s="53"/>
      <c r="U10" s="53"/>
      <c r="V10" s="53"/>
    </row>
    <row r="11" spans="1:22" s="51" customFormat="1" x14ac:dyDescent="0.2">
      <c r="B11" s="51" t="s">
        <v>471</v>
      </c>
      <c r="C11" s="51" t="s">
        <v>472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>SUM(G11:H11)</f>
        <v>0</v>
      </c>
      <c r="J11" s="56">
        <f>E11-I11</f>
        <v>0</v>
      </c>
      <c r="K11" s="57" t="str">
        <f>IF(E11=0,"NA",J11/E11)</f>
        <v>NA</v>
      </c>
      <c r="L11" s="57" t="str">
        <f>IF(E11=0,"NA",(  ( F11 - (E11/$L$6)) / (E11/$L$6)))</f>
        <v>NA</v>
      </c>
      <c r="M11" s="57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45</v>
      </c>
      <c r="C12" s="51" t="s">
        <v>46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>SUM(G12:H12)</f>
        <v>0</v>
      </c>
      <c r="J12" s="56">
        <f>E12-I12</f>
        <v>0</v>
      </c>
      <c r="K12" s="57" t="str">
        <f>IF(E12=0,"NA",J12/E12)</f>
        <v>NA</v>
      </c>
      <c r="L12" s="57" t="str">
        <f>IF(E12=0,"NA",(  ( F12 - (E12/$L$6)) / (E12/$L$6)))</f>
        <v>NA</v>
      </c>
      <c r="M12" s="57" t="str">
        <f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A13" s="63" t="s">
        <v>51</v>
      </c>
      <c r="B13" s="63"/>
      <c r="C13" s="63"/>
      <c r="D13" s="64">
        <v>429011000</v>
      </c>
      <c r="E13" s="64">
        <v>429086573.36000001</v>
      </c>
      <c r="F13" s="64">
        <v>12408232.27</v>
      </c>
      <c r="G13" s="64">
        <v>24778702.539999999</v>
      </c>
      <c r="H13" s="64">
        <v>0</v>
      </c>
      <c r="I13" s="64">
        <f>SUM(G13:H13)</f>
        <v>24778702.539999999</v>
      </c>
      <c r="J13" s="64">
        <f>E13-I13</f>
        <v>404307870.81999999</v>
      </c>
      <c r="K13" s="65">
        <f>IF(E13=0,"NA",J13/E13)</f>
        <v>0.94225244023375465</v>
      </c>
      <c r="L13" s="65">
        <f>IF(E13=0,"NA",(  ( F13 - (E13/$L$6)) / (E13/$L$6)))</f>
        <v>-0.97108221734174471</v>
      </c>
      <c r="M13" s="65">
        <f>IF(E13=0,"NA",(  ( G13 - ($M$6*(E13/12))) / ($M$6*(E13/12))))</f>
        <v>-0.76900976093501883</v>
      </c>
      <c r="R13" s="53"/>
      <c r="S13" s="53"/>
      <c r="T13" s="53"/>
      <c r="U13" s="53"/>
      <c r="V13" s="53"/>
    </row>
    <row r="14" spans="1:22" s="51" customFormat="1" x14ac:dyDescent="0.2">
      <c r="A14" s="51" t="s">
        <v>52</v>
      </c>
      <c r="B14" s="51" t="s">
        <v>53</v>
      </c>
      <c r="C14" s="51" t="s">
        <v>54</v>
      </c>
      <c r="D14" s="56">
        <v>2800000</v>
      </c>
      <c r="E14" s="56">
        <v>2800000</v>
      </c>
      <c r="F14" s="56">
        <v>2196003.38</v>
      </c>
      <c r="G14" s="56">
        <v>6496649.2599999998</v>
      </c>
      <c r="H14" s="56">
        <v>0</v>
      </c>
      <c r="I14" s="56">
        <f>SUM(G14:H14)</f>
        <v>6496649.2599999998</v>
      </c>
      <c r="J14" s="56">
        <f>E14-I14</f>
        <v>-3696649.26</v>
      </c>
      <c r="K14" s="57">
        <f>IF(E14=0,"NA",J14/E14)</f>
        <v>-1.3202318785714284</v>
      </c>
      <c r="L14" s="57">
        <f>IF(E14=0,"NA",(  ( F14 - (E14/$L$6)) / (E14/$L$6)))</f>
        <v>-0.2157130785714286</v>
      </c>
      <c r="M14" s="57">
        <f>IF(E14=0,"NA",(  ( G14 - ($M$6*(E14/12))) / ($M$6*(E14/12))))</f>
        <v>8.2809275142857146</v>
      </c>
      <c r="R14" s="53"/>
      <c r="S14" s="53"/>
      <c r="T14" s="53"/>
      <c r="U14" s="53"/>
      <c r="V14" s="53"/>
    </row>
    <row r="15" spans="1:22" s="51" customFormat="1" x14ac:dyDescent="0.2">
      <c r="A15" s="63" t="s">
        <v>55</v>
      </c>
      <c r="B15" s="63"/>
      <c r="C15" s="63"/>
      <c r="D15" s="64">
        <v>2800000</v>
      </c>
      <c r="E15" s="64">
        <v>2800000</v>
      </c>
      <c r="F15" s="64">
        <v>2196003.38</v>
      </c>
      <c r="G15" s="64">
        <v>6496649.2599999998</v>
      </c>
      <c r="H15" s="64">
        <v>0</v>
      </c>
      <c r="I15" s="64">
        <f>SUM(G15:H15)</f>
        <v>6496649.2599999998</v>
      </c>
      <c r="J15" s="64">
        <f>E15-I15</f>
        <v>-3696649.26</v>
      </c>
      <c r="K15" s="65">
        <f>IF(E15=0,"NA",J15/E15)</f>
        <v>-1.3202318785714284</v>
      </c>
      <c r="L15" s="65">
        <f>IF(E15=0,"NA",(  ( F15 - (E15/$L$6)) / (E15/$L$6)))</f>
        <v>-0.2157130785714286</v>
      </c>
      <c r="M15" s="65">
        <f>IF(E15=0,"NA",(  ( G15 - ($M$6*(E15/12))) / ($M$6*(E15/12))))</f>
        <v>8.2809275142857146</v>
      </c>
      <c r="R15" s="53"/>
      <c r="S15" s="53"/>
      <c r="T15" s="53"/>
      <c r="U15" s="53"/>
      <c r="V15" s="53"/>
    </row>
    <row r="16" spans="1:22" s="51" customFormat="1" x14ac:dyDescent="0.2">
      <c r="A16" s="51" t="s">
        <v>56</v>
      </c>
      <c r="B16" s="51" t="s">
        <v>499</v>
      </c>
      <c r="C16" s="51" t="s">
        <v>500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>SUM(G16:H16)</f>
        <v>0</v>
      </c>
      <c r="J16" s="56">
        <f>E16-I16</f>
        <v>0</v>
      </c>
      <c r="K16" s="57" t="str">
        <f>IF(E16=0,"NA",J16/E16)</f>
        <v>NA</v>
      </c>
      <c r="L16" s="57" t="str">
        <f>IF(E16=0,"NA",(  ( F16 - (E16/$L$6)) / (E16/$L$6)))</f>
        <v>NA</v>
      </c>
      <c r="M16" s="57" t="str">
        <f>IF(E16=0,"NA",(  ( G16 - ($M$6*(E16/12))) / ($M$6*(E16/12))))</f>
        <v>NA</v>
      </c>
      <c r="R16" s="53"/>
      <c r="S16" s="53"/>
      <c r="T16" s="53"/>
      <c r="U16" s="53"/>
      <c r="V16" s="53"/>
    </row>
    <row r="17" spans="1:22" s="51" customFormat="1" x14ac:dyDescent="0.2">
      <c r="A17" s="63" t="s">
        <v>75</v>
      </c>
      <c r="B17" s="63"/>
      <c r="C17" s="63"/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f t="shared" ref="I17:I18" si="7">SUM(G17:H17)</f>
        <v>0</v>
      </c>
      <c r="J17" s="64">
        <f t="shared" ref="J17:J21" si="8">E17-I17</f>
        <v>0</v>
      </c>
      <c r="K17" s="65" t="str">
        <f t="shared" ref="K17:K21" si="9">IF(E17=0,"NA",J17/E17)</f>
        <v>NA</v>
      </c>
      <c r="L17" s="65" t="str">
        <f t="shared" ref="L17:L21" si="10">IF(E17=0,"NA",(  ( F17 - (E17/$L$6)) / (E17/$L$6)))</f>
        <v>NA</v>
      </c>
      <c r="M17" s="65" t="str">
        <f t="shared" ref="M17:M21" si="11">IF(E17=0,"NA",(  ( G17 - ($M$6*(E17/12))) / ($M$6*(E17/12))))</f>
        <v>NA</v>
      </c>
      <c r="R17" s="53"/>
      <c r="S17" s="53"/>
      <c r="T17" s="53"/>
      <c r="U17" s="53"/>
      <c r="V17" s="53"/>
    </row>
    <row r="18" spans="1:22" s="51" customFormat="1" x14ac:dyDescent="0.2">
      <c r="A18" s="51" t="s">
        <v>76</v>
      </c>
      <c r="B18" s="51" t="s">
        <v>503</v>
      </c>
      <c r="C18" s="51" t="s">
        <v>504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7"/>
        <v>0</v>
      </c>
      <c r="J18" s="56">
        <f t="shared" si="8"/>
        <v>0</v>
      </c>
      <c r="K18" s="57" t="str">
        <f t="shared" si="9"/>
        <v>NA</v>
      </c>
      <c r="L18" s="57" t="str">
        <f t="shared" si="10"/>
        <v>NA</v>
      </c>
      <c r="M18" s="57" t="str">
        <f t="shared" si="11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77</v>
      </c>
      <c r="C19" s="51" t="s">
        <v>78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ref="I19:I20" si="12">SUM(G19:H19)</f>
        <v>0</v>
      </c>
      <c r="J19" s="56">
        <f t="shared" si="8"/>
        <v>0</v>
      </c>
      <c r="K19" s="57" t="str">
        <f t="shared" si="9"/>
        <v>NA</v>
      </c>
      <c r="L19" s="57" t="str">
        <f t="shared" si="10"/>
        <v>NA</v>
      </c>
      <c r="M19" s="57" t="str">
        <f t="shared" si="11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501</v>
      </c>
      <c r="C20" s="51" t="s">
        <v>502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2"/>
        <v>0</v>
      </c>
      <c r="J20" s="56">
        <f t="shared" si="8"/>
        <v>0</v>
      </c>
      <c r="K20" s="57" t="str">
        <f t="shared" si="9"/>
        <v>NA</v>
      </c>
      <c r="L20" s="57" t="str">
        <f t="shared" si="10"/>
        <v>NA</v>
      </c>
      <c r="M20" s="57" t="str">
        <f t="shared" si="11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83</v>
      </c>
      <c r="C21" s="51" t="s">
        <v>84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ref="I21" si="13">SUM(G21:H21)</f>
        <v>0</v>
      </c>
      <c r="J21" s="56">
        <f t="shared" si="8"/>
        <v>0</v>
      </c>
      <c r="K21" s="57" t="str">
        <f t="shared" si="9"/>
        <v>NA</v>
      </c>
      <c r="L21" s="57" t="str">
        <f t="shared" si="10"/>
        <v>NA</v>
      </c>
      <c r="M21" s="57" t="str">
        <f t="shared" si="11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85</v>
      </c>
      <c r="C22" s="51" t="s">
        <v>86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>SUM(G22:H22)</f>
        <v>0</v>
      </c>
      <c r="J22" s="56">
        <f>E22-I22</f>
        <v>0</v>
      </c>
      <c r="K22" s="57" t="str">
        <f>IF(E22=0,"NA",J22/E22)</f>
        <v>NA</v>
      </c>
      <c r="L22" s="57" t="str">
        <f>IF(E22=0,"NA",(  ( F22 - (E22/$L$6)) / (E22/$L$6)))</f>
        <v>NA</v>
      </c>
      <c r="M22" s="57" t="str">
        <f>IF(E22=0,"NA",(  ( G22 - ($M$6*(E22/12))) / ($M$6*(E22/12))))</f>
        <v>NA</v>
      </c>
      <c r="R22" s="53"/>
      <c r="S22" s="53"/>
      <c r="T22" s="53"/>
      <c r="U22" s="53"/>
      <c r="V22" s="53"/>
    </row>
    <row r="23" spans="1:22" s="51" customFormat="1" x14ac:dyDescent="0.2">
      <c r="A23" s="63" t="s">
        <v>89</v>
      </c>
      <c r="B23" s="63"/>
      <c r="C23" s="63"/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f>SUM(G23:H23)</f>
        <v>0</v>
      </c>
      <c r="J23" s="64">
        <f>E23-I23</f>
        <v>0</v>
      </c>
      <c r="K23" s="65" t="str">
        <f>IF(E23=0,"NA",J23/E23)</f>
        <v>NA</v>
      </c>
      <c r="L23" s="65" t="str">
        <f>IF(E23=0,"NA",(  ( F23 - (E23/$L$6)) / (E23/$L$6)))</f>
        <v>NA</v>
      </c>
      <c r="M23" s="65" t="str">
        <f>IF(E23=0,"NA",(  ( G23 - ($M$6*(E23/12))) / ($M$6*(E23/12))))</f>
        <v>NA</v>
      </c>
      <c r="R23" s="53"/>
      <c r="S23" s="53"/>
      <c r="T23" s="53"/>
      <c r="U23" s="53"/>
      <c r="V23" s="53"/>
    </row>
    <row r="24" spans="1:22" s="17" customFormat="1" x14ac:dyDescent="0.2">
      <c r="A24" s="44"/>
      <c r="B24" s="45"/>
      <c r="C24" s="44"/>
      <c r="D24" s="46"/>
      <c r="E24" s="46"/>
      <c r="F24" s="46"/>
      <c r="G24" s="46"/>
      <c r="H24" s="46"/>
      <c r="I24" s="46"/>
      <c r="J24" s="46"/>
      <c r="K24" s="41"/>
      <c r="L24" s="41"/>
      <c r="M24" s="41"/>
    </row>
    <row r="25" spans="1:22" s="17" customFormat="1" ht="15.75" x14ac:dyDescent="0.25">
      <c r="A25" s="25" t="s">
        <v>12</v>
      </c>
      <c r="B25" s="32"/>
      <c r="C25" s="25"/>
      <c r="D25" s="6">
        <f>+D13+D15+D17+D23</f>
        <v>431811000</v>
      </c>
      <c r="E25" s="6">
        <f t="shared" ref="E25:J25" si="14">+E13+E15+E17+E23</f>
        <v>431886573.36000001</v>
      </c>
      <c r="F25" s="6">
        <f t="shared" si="14"/>
        <v>14604235.649999999</v>
      </c>
      <c r="G25" s="6">
        <f t="shared" si="14"/>
        <v>31275351.799999997</v>
      </c>
      <c r="H25" s="6">
        <f t="shared" si="14"/>
        <v>0</v>
      </c>
      <c r="I25" s="6">
        <f t="shared" si="14"/>
        <v>31275351.799999997</v>
      </c>
      <c r="J25" s="6">
        <f t="shared" si="14"/>
        <v>400611221.56</v>
      </c>
      <c r="K25" s="38">
        <f t="shared" ref="K25" si="15">IF(E25=0,"NA",J25/E25)</f>
        <v>0.92758433873810109</v>
      </c>
      <c r="L25" s="38">
        <f t="shared" ref="L25" si="16">IF(E25=0,"NA",(  ( F25 - (E25/$L$6)) / (E25/$L$6)))</f>
        <v>-0.96618502044094201</v>
      </c>
      <c r="M25" s="38">
        <f t="shared" ref="M25" si="17">IF(E25=0,"NA",(  ( G25 - ($M$6*(E25/12))) / ($M$6*(E25/12))))</f>
        <v>-0.71033735495240458</v>
      </c>
    </row>
    <row r="26" spans="1:22" s="16" customFormat="1" x14ac:dyDescent="0.2">
      <c r="A26" s="17"/>
      <c r="B26" s="43"/>
      <c r="C26" s="17"/>
      <c r="D26" s="18"/>
      <c r="E26" s="18"/>
      <c r="F26" s="18"/>
      <c r="G26" s="18"/>
      <c r="H26" s="18"/>
      <c r="I26" s="18"/>
      <c r="J26" s="18"/>
      <c r="K26" s="37"/>
      <c r="L26" s="37"/>
      <c r="M26" s="37"/>
    </row>
    <row r="27" spans="1:22" s="51" customFormat="1" x14ac:dyDescent="0.2">
      <c r="A27" s="51" t="s">
        <v>90</v>
      </c>
      <c r="B27" s="51" t="s">
        <v>146</v>
      </c>
      <c r="C27" s="51" t="s">
        <v>147</v>
      </c>
      <c r="D27" s="56">
        <v>5000</v>
      </c>
      <c r="E27" s="56">
        <v>5000</v>
      </c>
      <c r="F27" s="56">
        <v>0</v>
      </c>
      <c r="G27" s="56">
        <v>0</v>
      </c>
      <c r="H27" s="56">
        <v>0</v>
      </c>
      <c r="I27" s="56">
        <f t="shared" ref="I27:I46" si="18">SUM(G27:H27)</f>
        <v>0</v>
      </c>
      <c r="J27" s="56">
        <f t="shared" ref="J27:J46" si="19">E27-I27</f>
        <v>5000</v>
      </c>
      <c r="K27" s="57">
        <f t="shared" ref="K27:K46" si="20">IF(E27=0,"NA",J27/E27)</f>
        <v>1</v>
      </c>
      <c r="L27" s="57">
        <f t="shared" ref="L27:L46" si="21">IF(E27=0,"NA",(  ( F27 - (E27/$L$6)) / (E27/$L$6)))</f>
        <v>-1</v>
      </c>
      <c r="M27" s="57">
        <f t="shared" ref="M27:M46" si="22">IF(E27=0,"NA",(  ( G27 - ($M$6*(E27/12))) / ($M$6*(E27/12))))</f>
        <v>-1</v>
      </c>
      <c r="R27" s="53"/>
      <c r="S27" s="53"/>
      <c r="T27" s="53"/>
      <c r="U27" s="53"/>
      <c r="V27" s="53"/>
    </row>
    <row r="28" spans="1:22" s="51" customFormat="1" x14ac:dyDescent="0.2">
      <c r="B28" s="51" t="s">
        <v>172</v>
      </c>
      <c r="C28" s="51" t="s">
        <v>173</v>
      </c>
      <c r="D28" s="56">
        <v>500</v>
      </c>
      <c r="E28" s="56">
        <v>500</v>
      </c>
      <c r="F28" s="56">
        <v>0</v>
      </c>
      <c r="G28" s="56">
        <v>0</v>
      </c>
      <c r="H28" s="56">
        <v>0</v>
      </c>
      <c r="I28" s="56">
        <f t="shared" ref="I28:I31" si="23">SUM(G28:H28)</f>
        <v>0</v>
      </c>
      <c r="J28" s="56">
        <f t="shared" ref="J28:J45" si="24">E28-I28</f>
        <v>500</v>
      </c>
      <c r="K28" s="57">
        <f t="shared" ref="K28:K45" si="25">IF(E28=0,"NA",J28/E28)</f>
        <v>1</v>
      </c>
      <c r="L28" s="57">
        <f t="shared" ref="L28:L45" si="26">IF(E28=0,"NA",(  ( F28 - (E28/$L$6)) / (E28/$L$6)))</f>
        <v>-1</v>
      </c>
      <c r="M28" s="57">
        <f t="shared" ref="M28:M45" si="27">IF(E28=0,"NA",(  ( G28 - ($M$6*(E28/12))) / ($M$6*(E28/12))))</f>
        <v>-1</v>
      </c>
      <c r="R28" s="53"/>
      <c r="S28" s="53"/>
      <c r="T28" s="53"/>
      <c r="U28" s="53"/>
      <c r="V28" s="53"/>
    </row>
    <row r="29" spans="1:22" s="51" customFormat="1" x14ac:dyDescent="0.2">
      <c r="B29" s="51" t="s">
        <v>178</v>
      </c>
      <c r="C29" s="51" t="s">
        <v>179</v>
      </c>
      <c r="D29" s="56">
        <v>0</v>
      </c>
      <c r="E29" s="56">
        <v>-960000</v>
      </c>
      <c r="F29" s="56">
        <v>50686.11</v>
      </c>
      <c r="G29" s="56">
        <v>270188.46000000002</v>
      </c>
      <c r="H29" s="56">
        <v>723097</v>
      </c>
      <c r="I29" s="56">
        <f t="shared" si="23"/>
        <v>993285.46</v>
      </c>
      <c r="J29" s="56">
        <f t="shared" si="24"/>
        <v>-1953285.46</v>
      </c>
      <c r="K29" s="57">
        <f t="shared" si="25"/>
        <v>2.0346723541666667</v>
      </c>
      <c r="L29" s="57">
        <f t="shared" si="26"/>
        <v>-1.05279803125</v>
      </c>
      <c r="M29" s="57">
        <f t="shared" si="27"/>
        <v>-2.1257852500000003</v>
      </c>
      <c r="R29" s="53"/>
      <c r="S29" s="53"/>
      <c r="T29" s="53"/>
      <c r="U29" s="53"/>
      <c r="V29" s="53"/>
    </row>
    <row r="30" spans="1:22" s="51" customFormat="1" x14ac:dyDescent="0.2">
      <c r="B30" s="51" t="s">
        <v>180</v>
      </c>
      <c r="C30" s="51" t="s">
        <v>181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3"/>
        <v>0</v>
      </c>
      <c r="J30" s="56">
        <f t="shared" si="24"/>
        <v>0</v>
      </c>
      <c r="K30" s="57" t="str">
        <f t="shared" si="25"/>
        <v>NA</v>
      </c>
      <c r="L30" s="57" t="str">
        <f t="shared" si="26"/>
        <v>NA</v>
      </c>
      <c r="M30" s="57" t="str">
        <f t="shared" si="27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192</v>
      </c>
      <c r="C31" s="51" t="s">
        <v>193</v>
      </c>
      <c r="D31" s="56">
        <v>0</v>
      </c>
      <c r="E31" s="56">
        <v>960000</v>
      </c>
      <c r="F31" s="56">
        <v>84966.3</v>
      </c>
      <c r="G31" s="56">
        <v>111432.94</v>
      </c>
      <c r="H31" s="56">
        <v>363359.6</v>
      </c>
      <c r="I31" s="56">
        <f t="shared" si="23"/>
        <v>474792.54</v>
      </c>
      <c r="J31" s="56">
        <f t="shared" si="24"/>
        <v>485207.46</v>
      </c>
      <c r="K31" s="57">
        <f t="shared" si="25"/>
        <v>0.50542443749999999</v>
      </c>
      <c r="L31" s="57">
        <f t="shared" si="26"/>
        <v>-0.9114934375</v>
      </c>
      <c r="M31" s="57">
        <f t="shared" si="27"/>
        <v>-0.53569608333333329</v>
      </c>
      <c r="R31" s="53"/>
      <c r="S31" s="53"/>
      <c r="T31" s="53"/>
      <c r="U31" s="53"/>
      <c r="V31" s="53"/>
    </row>
    <row r="32" spans="1:22" s="51" customFormat="1" x14ac:dyDescent="0.2">
      <c r="B32" s="51" t="s">
        <v>194</v>
      </c>
      <c r="C32" s="51" t="s">
        <v>195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ref="I32:I40" si="28">SUM(G32:H32)</f>
        <v>0</v>
      </c>
      <c r="J32" s="56">
        <f t="shared" ref="J32:J40" si="29">E32-I32</f>
        <v>0</v>
      </c>
      <c r="K32" s="57" t="str">
        <f t="shared" ref="K32:K40" si="30">IF(E32=0,"NA",J32/E32)</f>
        <v>NA</v>
      </c>
      <c r="L32" s="57" t="str">
        <f t="shared" ref="L32:L40" si="31">IF(E32=0,"NA",(  ( F32 - (E32/$L$6)) / (E32/$L$6)))</f>
        <v>NA</v>
      </c>
      <c r="M32" s="57" t="str">
        <f t="shared" ref="M32:M40" si="32">IF(E32=0,"NA",(  ( G32 - ($M$6*(E32/12))) / ($M$6*(E32/12))))</f>
        <v>NA</v>
      </c>
      <c r="R32" s="53"/>
      <c r="S32" s="53"/>
      <c r="T32" s="53"/>
      <c r="U32" s="53"/>
      <c r="V32" s="53"/>
    </row>
    <row r="33" spans="1:22" s="51" customFormat="1" x14ac:dyDescent="0.2">
      <c r="A33" s="63" t="s">
        <v>200</v>
      </c>
      <c r="B33" s="63"/>
      <c r="C33" s="63"/>
      <c r="D33" s="64">
        <v>5500</v>
      </c>
      <c r="E33" s="64">
        <v>5500</v>
      </c>
      <c r="F33" s="64">
        <v>135652.41</v>
      </c>
      <c r="G33" s="64">
        <v>381621.4</v>
      </c>
      <c r="H33" s="64">
        <v>1086456.6000000001</v>
      </c>
      <c r="I33" s="64">
        <f t="shared" si="28"/>
        <v>1468078</v>
      </c>
      <c r="J33" s="64">
        <f t="shared" si="29"/>
        <v>-1462578</v>
      </c>
      <c r="K33" s="65">
        <f t="shared" si="30"/>
        <v>-265.92327272727272</v>
      </c>
      <c r="L33" s="65">
        <f t="shared" si="31"/>
        <v>23.664074545454547</v>
      </c>
      <c r="M33" s="65">
        <f t="shared" si="32"/>
        <v>276.54283636363635</v>
      </c>
      <c r="R33" s="53"/>
      <c r="S33" s="53"/>
      <c r="T33" s="53"/>
      <c r="U33" s="53"/>
      <c r="V33" s="53"/>
    </row>
    <row r="34" spans="1:22" s="51" customFormat="1" x14ac:dyDescent="0.2">
      <c r="A34" s="51" t="s">
        <v>201</v>
      </c>
      <c r="B34" s="51" t="s">
        <v>124</v>
      </c>
      <c r="C34" s="51" t="s">
        <v>125</v>
      </c>
      <c r="D34" s="56">
        <v>0</v>
      </c>
      <c r="E34" s="56">
        <v>8000</v>
      </c>
      <c r="F34" s="56">
        <v>0</v>
      </c>
      <c r="G34" s="56">
        <v>7715.18</v>
      </c>
      <c r="H34" s="56">
        <v>0</v>
      </c>
      <c r="I34" s="56">
        <f t="shared" si="28"/>
        <v>7715.18</v>
      </c>
      <c r="J34" s="56">
        <f t="shared" si="29"/>
        <v>284.81999999999971</v>
      </c>
      <c r="K34" s="57">
        <f t="shared" si="30"/>
        <v>3.5602499999999961E-2</v>
      </c>
      <c r="L34" s="57">
        <f t="shared" si="31"/>
        <v>-1</v>
      </c>
      <c r="M34" s="57">
        <f t="shared" si="32"/>
        <v>2.8575900000000001</v>
      </c>
      <c r="R34" s="53"/>
      <c r="S34" s="53"/>
      <c r="T34" s="53"/>
      <c r="U34" s="53"/>
      <c r="V34" s="53"/>
    </row>
    <row r="35" spans="1:22" s="51" customFormat="1" x14ac:dyDescent="0.2">
      <c r="B35" s="51" t="s">
        <v>144</v>
      </c>
      <c r="C35" s="51" t="s">
        <v>145</v>
      </c>
      <c r="D35" s="56">
        <v>0</v>
      </c>
      <c r="E35" s="56">
        <v>0</v>
      </c>
      <c r="F35" s="56">
        <v>0</v>
      </c>
      <c r="G35" s="56">
        <v>331.83</v>
      </c>
      <c r="H35" s="56">
        <v>0</v>
      </c>
      <c r="I35" s="56">
        <f t="shared" si="28"/>
        <v>331.83</v>
      </c>
      <c r="J35" s="56">
        <f t="shared" si="29"/>
        <v>-331.83</v>
      </c>
      <c r="K35" s="57" t="str">
        <f t="shared" si="30"/>
        <v>NA</v>
      </c>
      <c r="L35" s="57" t="str">
        <f t="shared" si="31"/>
        <v>NA</v>
      </c>
      <c r="M35" s="57" t="str">
        <f t="shared" si="32"/>
        <v>NA</v>
      </c>
      <c r="R35" s="53"/>
      <c r="S35" s="53"/>
      <c r="T35" s="53"/>
      <c r="U35" s="53"/>
      <c r="V35" s="53"/>
    </row>
    <row r="36" spans="1:22" s="51" customFormat="1" x14ac:dyDescent="0.2">
      <c r="B36" s="51" t="s">
        <v>146</v>
      </c>
      <c r="C36" s="51" t="s">
        <v>147</v>
      </c>
      <c r="D36" s="56">
        <v>0</v>
      </c>
      <c r="E36" s="56">
        <v>17573.36</v>
      </c>
      <c r="F36" s="56">
        <v>0</v>
      </c>
      <c r="G36" s="56">
        <v>16857.07</v>
      </c>
      <c r="H36" s="56">
        <v>32.4</v>
      </c>
      <c r="I36" s="56">
        <f t="shared" si="28"/>
        <v>16889.47</v>
      </c>
      <c r="J36" s="56">
        <f t="shared" si="29"/>
        <v>683.88999999999942</v>
      </c>
      <c r="K36" s="57">
        <f t="shared" si="30"/>
        <v>3.8916291477554626E-2</v>
      </c>
      <c r="L36" s="57">
        <f t="shared" si="31"/>
        <v>-1</v>
      </c>
      <c r="M36" s="57">
        <f t="shared" si="32"/>
        <v>2.8369600349620105</v>
      </c>
      <c r="R36" s="53"/>
      <c r="S36" s="53"/>
      <c r="T36" s="53"/>
      <c r="U36" s="53"/>
      <c r="V36" s="53"/>
    </row>
    <row r="37" spans="1:22" s="51" customFormat="1" x14ac:dyDescent="0.2">
      <c r="B37" s="51" t="s">
        <v>162</v>
      </c>
      <c r="C37" s="51" t="s">
        <v>163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28"/>
        <v>0</v>
      </c>
      <c r="J37" s="56">
        <f t="shared" si="29"/>
        <v>0</v>
      </c>
      <c r="K37" s="57" t="str">
        <f t="shared" si="30"/>
        <v>NA</v>
      </c>
      <c r="L37" s="57" t="str">
        <f t="shared" si="31"/>
        <v>NA</v>
      </c>
      <c r="M37" s="57" t="str">
        <f t="shared" si="32"/>
        <v>NA</v>
      </c>
      <c r="R37" s="53"/>
      <c r="S37" s="53"/>
      <c r="T37" s="53"/>
      <c r="U37" s="53"/>
      <c r="V37" s="53"/>
    </row>
    <row r="38" spans="1:22" s="51" customFormat="1" x14ac:dyDescent="0.2">
      <c r="B38" s="51" t="s">
        <v>172</v>
      </c>
      <c r="C38" s="51" t="s">
        <v>173</v>
      </c>
      <c r="D38" s="56">
        <v>0</v>
      </c>
      <c r="E38" s="56">
        <v>50000</v>
      </c>
      <c r="F38" s="56">
        <v>608.78</v>
      </c>
      <c r="G38" s="56">
        <v>32808.78</v>
      </c>
      <c r="H38" s="56">
        <v>0.5</v>
      </c>
      <c r="I38" s="56">
        <f t="shared" si="28"/>
        <v>32809.279999999999</v>
      </c>
      <c r="J38" s="56">
        <f t="shared" si="29"/>
        <v>17190.72</v>
      </c>
      <c r="K38" s="57">
        <f t="shared" si="30"/>
        <v>0.34381440000000002</v>
      </c>
      <c r="L38" s="57">
        <f t="shared" si="31"/>
        <v>-0.98782440000000005</v>
      </c>
      <c r="M38" s="57">
        <f t="shared" si="32"/>
        <v>1.6247023999999999</v>
      </c>
      <c r="R38" s="53"/>
      <c r="S38" s="53"/>
      <c r="T38" s="53"/>
      <c r="U38" s="53"/>
      <c r="V38" s="53"/>
    </row>
    <row r="39" spans="1:22" s="51" customFormat="1" x14ac:dyDescent="0.2">
      <c r="B39" s="51" t="s">
        <v>178</v>
      </c>
      <c r="C39" s="51" t="s">
        <v>179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f t="shared" si="28"/>
        <v>0</v>
      </c>
      <c r="J39" s="56">
        <f t="shared" si="29"/>
        <v>0</v>
      </c>
      <c r="K39" s="57" t="str">
        <f t="shared" si="30"/>
        <v>NA</v>
      </c>
      <c r="L39" s="57" t="str">
        <f t="shared" si="31"/>
        <v>NA</v>
      </c>
      <c r="M39" s="57" t="str">
        <f t="shared" si="32"/>
        <v>NA</v>
      </c>
      <c r="R39" s="53"/>
      <c r="S39" s="53"/>
      <c r="T39" s="53"/>
      <c r="U39" s="53"/>
      <c r="V39" s="53"/>
    </row>
    <row r="40" spans="1:22" s="51" customFormat="1" x14ac:dyDescent="0.2">
      <c r="B40" s="51" t="s">
        <v>186</v>
      </c>
      <c r="C40" s="51" t="s">
        <v>187</v>
      </c>
      <c r="D40" s="56">
        <v>500</v>
      </c>
      <c r="E40" s="56">
        <v>500</v>
      </c>
      <c r="F40" s="56">
        <v>0</v>
      </c>
      <c r="G40" s="56">
        <v>0</v>
      </c>
      <c r="H40" s="56">
        <v>0</v>
      </c>
      <c r="I40" s="56">
        <f t="shared" si="28"/>
        <v>0</v>
      </c>
      <c r="J40" s="56">
        <f t="shared" si="29"/>
        <v>500</v>
      </c>
      <c r="K40" s="57">
        <f t="shared" si="30"/>
        <v>1</v>
      </c>
      <c r="L40" s="57">
        <f t="shared" si="31"/>
        <v>-1</v>
      </c>
      <c r="M40" s="57">
        <f t="shared" si="32"/>
        <v>-1</v>
      </c>
      <c r="R40" s="53"/>
      <c r="S40" s="53"/>
      <c r="T40" s="53"/>
      <c r="U40" s="53"/>
      <c r="V40" s="53"/>
    </row>
    <row r="41" spans="1:22" s="51" customFormat="1" x14ac:dyDescent="0.2">
      <c r="B41" s="51" t="s">
        <v>188</v>
      </c>
      <c r="C41" s="51" t="s">
        <v>189</v>
      </c>
      <c r="D41" s="56">
        <v>5000</v>
      </c>
      <c r="E41" s="56">
        <v>5000</v>
      </c>
      <c r="F41" s="56">
        <v>0</v>
      </c>
      <c r="G41" s="56">
        <v>0</v>
      </c>
      <c r="H41" s="56">
        <v>0</v>
      </c>
      <c r="I41" s="56">
        <f t="shared" ref="I41:I45" si="33">SUM(G41:H41)</f>
        <v>0</v>
      </c>
      <c r="J41" s="56">
        <f t="shared" si="24"/>
        <v>5000</v>
      </c>
      <c r="K41" s="57">
        <f t="shared" si="25"/>
        <v>1</v>
      </c>
      <c r="L41" s="57">
        <f t="shared" si="26"/>
        <v>-1</v>
      </c>
      <c r="M41" s="57">
        <f t="shared" si="27"/>
        <v>-1</v>
      </c>
      <c r="R41" s="53"/>
      <c r="S41" s="53"/>
      <c r="T41" s="53"/>
      <c r="U41" s="53"/>
      <c r="V41" s="53"/>
    </row>
    <row r="42" spans="1:22" s="51" customFormat="1" x14ac:dyDescent="0.2">
      <c r="B42" s="51" t="s">
        <v>196</v>
      </c>
      <c r="C42" s="51" t="s">
        <v>197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f t="shared" si="33"/>
        <v>0</v>
      </c>
      <c r="J42" s="56">
        <f t="shared" si="24"/>
        <v>0</v>
      </c>
      <c r="K42" s="57" t="str">
        <f t="shared" si="25"/>
        <v>NA</v>
      </c>
      <c r="L42" s="57" t="str">
        <f t="shared" si="26"/>
        <v>NA</v>
      </c>
      <c r="M42" s="57" t="str">
        <f t="shared" si="27"/>
        <v>NA</v>
      </c>
      <c r="R42" s="53"/>
      <c r="S42" s="53"/>
      <c r="T42" s="53"/>
      <c r="U42" s="53"/>
      <c r="V42" s="53"/>
    </row>
    <row r="43" spans="1:22" s="51" customFormat="1" x14ac:dyDescent="0.2">
      <c r="A43" s="63" t="s">
        <v>228</v>
      </c>
      <c r="B43" s="63"/>
      <c r="C43" s="63"/>
      <c r="D43" s="64">
        <v>5500</v>
      </c>
      <c r="E43" s="64">
        <v>81073.36</v>
      </c>
      <c r="F43" s="64">
        <v>608.78</v>
      </c>
      <c r="G43" s="64">
        <v>57712.86</v>
      </c>
      <c r="H43" s="64">
        <v>32.9</v>
      </c>
      <c r="I43" s="64">
        <f t="shared" si="33"/>
        <v>57745.760000000002</v>
      </c>
      <c r="J43" s="64">
        <f t="shared" si="24"/>
        <v>23327.599999999999</v>
      </c>
      <c r="K43" s="65">
        <f t="shared" si="25"/>
        <v>0.28773446666081187</v>
      </c>
      <c r="L43" s="65">
        <f t="shared" si="26"/>
        <v>-0.99249099827612919</v>
      </c>
      <c r="M43" s="65">
        <f t="shared" si="27"/>
        <v>1.8474389121161379</v>
      </c>
      <c r="R43" s="53"/>
      <c r="S43" s="53"/>
      <c r="T43" s="53"/>
      <c r="U43" s="53"/>
      <c r="V43" s="53"/>
    </row>
    <row r="44" spans="1:22" s="51" customFormat="1" x14ac:dyDescent="0.2">
      <c r="A44" s="51" t="s">
        <v>229</v>
      </c>
      <c r="B44" s="51" t="s">
        <v>146</v>
      </c>
      <c r="C44" s="51" t="s">
        <v>147</v>
      </c>
      <c r="D44" s="56">
        <v>0</v>
      </c>
      <c r="E44" s="56">
        <v>34000000</v>
      </c>
      <c r="F44" s="56">
        <v>0</v>
      </c>
      <c r="G44" s="56">
        <v>0</v>
      </c>
      <c r="H44" s="56">
        <v>7066692</v>
      </c>
      <c r="I44" s="56">
        <f t="shared" si="33"/>
        <v>7066692</v>
      </c>
      <c r="J44" s="56">
        <f t="shared" si="24"/>
        <v>26933308</v>
      </c>
      <c r="K44" s="57">
        <f t="shared" si="25"/>
        <v>0.79215611764705884</v>
      </c>
      <c r="L44" s="57">
        <f t="shared" si="26"/>
        <v>-1</v>
      </c>
      <c r="M44" s="57">
        <f t="shared" si="27"/>
        <v>-1</v>
      </c>
      <c r="R44" s="53"/>
      <c r="S44" s="53"/>
      <c r="T44" s="53"/>
      <c r="U44" s="53"/>
      <c r="V44" s="53"/>
    </row>
    <row r="45" spans="1:22" s="51" customFormat="1" x14ac:dyDescent="0.2">
      <c r="B45" s="51" t="s">
        <v>180</v>
      </c>
      <c r="C45" s="51" t="s">
        <v>181</v>
      </c>
      <c r="D45" s="56">
        <v>0</v>
      </c>
      <c r="E45" s="56">
        <v>-17000000</v>
      </c>
      <c r="F45" s="56">
        <v>0</v>
      </c>
      <c r="G45" s="56">
        <v>0</v>
      </c>
      <c r="H45" s="56">
        <v>0</v>
      </c>
      <c r="I45" s="56">
        <f t="shared" si="33"/>
        <v>0</v>
      </c>
      <c r="J45" s="56">
        <f t="shared" si="24"/>
        <v>-17000000</v>
      </c>
      <c r="K45" s="57">
        <f t="shared" si="25"/>
        <v>1</v>
      </c>
      <c r="L45" s="57">
        <f t="shared" si="26"/>
        <v>-1</v>
      </c>
      <c r="M45" s="57">
        <f t="shared" si="27"/>
        <v>-1</v>
      </c>
      <c r="R45" s="53"/>
      <c r="S45" s="53"/>
      <c r="T45" s="53"/>
      <c r="U45" s="53"/>
      <c r="V45" s="53"/>
    </row>
    <row r="46" spans="1:22" s="51" customFormat="1" x14ac:dyDescent="0.2">
      <c r="B46" s="51" t="s">
        <v>194</v>
      </c>
      <c r="C46" s="51" t="s">
        <v>195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18"/>
        <v>0</v>
      </c>
      <c r="J46" s="56">
        <f t="shared" si="19"/>
        <v>0</v>
      </c>
      <c r="K46" s="57" t="str">
        <f t="shared" si="20"/>
        <v>NA</v>
      </c>
      <c r="L46" s="57" t="str">
        <f t="shared" si="21"/>
        <v>NA</v>
      </c>
      <c r="M46" s="57" t="str">
        <f t="shared" si="22"/>
        <v>NA</v>
      </c>
      <c r="R46" s="53"/>
      <c r="S46" s="53"/>
      <c r="T46" s="53"/>
      <c r="U46" s="53"/>
      <c r="V46" s="53"/>
    </row>
    <row r="47" spans="1:22" s="51" customFormat="1" x14ac:dyDescent="0.2">
      <c r="A47" s="63" t="s">
        <v>238</v>
      </c>
      <c r="B47" s="63"/>
      <c r="C47" s="63"/>
      <c r="D47" s="64">
        <v>0</v>
      </c>
      <c r="E47" s="64">
        <v>17000000</v>
      </c>
      <c r="F47" s="64">
        <v>0</v>
      </c>
      <c r="G47" s="64">
        <v>0</v>
      </c>
      <c r="H47" s="64">
        <v>7066692</v>
      </c>
      <c r="I47" s="64">
        <f t="shared" ref="I47" si="34">SUM(G47:H47)</f>
        <v>7066692</v>
      </c>
      <c r="J47" s="64">
        <f t="shared" ref="J47:J85" si="35">E47-I47</f>
        <v>9933308</v>
      </c>
      <c r="K47" s="65">
        <f t="shared" ref="K47:K85" si="36">IF(E47=0,"NA",J47/E47)</f>
        <v>0.58431223529411769</v>
      </c>
      <c r="L47" s="65">
        <f t="shared" ref="L47:L85" si="37">IF(E47=0,"NA",(  ( F47 - (E47/$L$6)) / (E47/$L$6)))</f>
        <v>-1</v>
      </c>
      <c r="M47" s="65">
        <f t="shared" ref="M47:M85" si="38">IF(E47=0,"NA",(  ( G47 - ($M$6*(E47/12))) / ($M$6*(E47/12))))</f>
        <v>-1</v>
      </c>
      <c r="R47" s="53"/>
      <c r="S47" s="53"/>
      <c r="T47" s="53"/>
      <c r="U47" s="53"/>
      <c r="V47" s="53"/>
    </row>
    <row r="48" spans="1:22" s="51" customFormat="1" x14ac:dyDescent="0.2">
      <c r="A48" s="51" t="s">
        <v>300</v>
      </c>
      <c r="B48" s="51" t="s">
        <v>120</v>
      </c>
      <c r="C48" s="51" t="s">
        <v>121</v>
      </c>
      <c r="D48" s="56">
        <v>10000000</v>
      </c>
      <c r="E48" s="56">
        <v>7000000</v>
      </c>
      <c r="F48" s="56">
        <v>89248.67</v>
      </c>
      <c r="G48" s="56">
        <v>261640.08</v>
      </c>
      <c r="H48" s="56">
        <v>0</v>
      </c>
      <c r="I48" s="56">
        <f t="shared" ref="I48:I50" si="39">SUM(G48:H48)</f>
        <v>261640.08</v>
      </c>
      <c r="J48" s="56">
        <f t="shared" si="35"/>
        <v>6738359.9199999999</v>
      </c>
      <c r="K48" s="57">
        <f t="shared" si="36"/>
        <v>0.96262284571428569</v>
      </c>
      <c r="L48" s="57">
        <f t="shared" si="37"/>
        <v>-0.98725019000000003</v>
      </c>
      <c r="M48" s="57">
        <f t="shared" si="38"/>
        <v>-0.85049138285714276</v>
      </c>
      <c r="R48" s="53"/>
      <c r="S48" s="53"/>
      <c r="T48" s="53"/>
      <c r="U48" s="53"/>
      <c r="V48" s="53"/>
    </row>
    <row r="49" spans="1:22" s="51" customFormat="1" x14ac:dyDescent="0.2">
      <c r="B49" s="51" t="s">
        <v>122</v>
      </c>
      <c r="C49" s="51" t="s">
        <v>123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f t="shared" si="39"/>
        <v>0</v>
      </c>
      <c r="J49" s="56">
        <f t="shared" si="35"/>
        <v>0</v>
      </c>
      <c r="K49" s="57" t="str">
        <f t="shared" si="36"/>
        <v>NA</v>
      </c>
      <c r="L49" s="57" t="str">
        <f t="shared" si="37"/>
        <v>NA</v>
      </c>
      <c r="M49" s="57" t="str">
        <f t="shared" si="38"/>
        <v>NA</v>
      </c>
      <c r="R49" s="53"/>
      <c r="S49" s="53"/>
      <c r="T49" s="53"/>
      <c r="U49" s="53"/>
      <c r="V49" s="53"/>
    </row>
    <row r="50" spans="1:22" s="51" customFormat="1" x14ac:dyDescent="0.2">
      <c r="B50" s="51" t="s">
        <v>124</v>
      </c>
      <c r="C50" s="51" t="s">
        <v>125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9"/>
        <v>0</v>
      </c>
      <c r="J50" s="56">
        <f t="shared" si="35"/>
        <v>0</v>
      </c>
      <c r="K50" s="57" t="str">
        <f t="shared" si="36"/>
        <v>NA</v>
      </c>
      <c r="L50" s="57" t="str">
        <f t="shared" si="37"/>
        <v>NA</v>
      </c>
      <c r="M50" s="57" t="str">
        <f t="shared" si="38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130</v>
      </c>
      <c r="C51" s="51" t="s">
        <v>131</v>
      </c>
      <c r="D51" s="56">
        <v>0</v>
      </c>
      <c r="E51" s="56">
        <v>1000000</v>
      </c>
      <c r="F51" s="56">
        <v>8397.25</v>
      </c>
      <c r="G51" s="56">
        <v>26609.25</v>
      </c>
      <c r="H51" s="56">
        <v>0</v>
      </c>
      <c r="I51" s="56">
        <f t="shared" ref="I51:I69" si="40">SUM(G51:H51)</f>
        <v>26609.25</v>
      </c>
      <c r="J51" s="56">
        <f t="shared" ref="J51:J69" si="41">E51-I51</f>
        <v>973390.75</v>
      </c>
      <c r="K51" s="57">
        <f t="shared" ref="K51:K69" si="42">IF(E51=0,"NA",J51/E51)</f>
        <v>0.97339074999999997</v>
      </c>
      <c r="L51" s="57">
        <f t="shared" ref="L51:L69" si="43">IF(E51=0,"NA",(  ( F51 - (E51/$L$6)) / (E51/$L$6)))</f>
        <v>-0.99160274999999998</v>
      </c>
      <c r="M51" s="57">
        <f t="shared" ref="M51:M69" si="44">IF(E51=0,"NA",(  ( G51 - ($M$6*(E51/12))) / ($M$6*(E51/12))))</f>
        <v>-0.893563</v>
      </c>
      <c r="R51" s="53"/>
      <c r="S51" s="53"/>
      <c r="T51" s="53"/>
      <c r="U51" s="53"/>
      <c r="V51" s="53"/>
    </row>
    <row r="52" spans="1:22" s="51" customFormat="1" x14ac:dyDescent="0.2">
      <c r="B52" s="51" t="s">
        <v>132</v>
      </c>
      <c r="C52" s="51" t="s">
        <v>133</v>
      </c>
      <c r="D52" s="56">
        <v>0</v>
      </c>
      <c r="E52" s="56">
        <v>1000000</v>
      </c>
      <c r="F52" s="56">
        <v>17831.919999999998</v>
      </c>
      <c r="G52" s="56">
        <v>48252.160000000003</v>
      </c>
      <c r="H52" s="56">
        <v>0</v>
      </c>
      <c r="I52" s="56">
        <f t="shared" si="40"/>
        <v>48252.160000000003</v>
      </c>
      <c r="J52" s="56">
        <f t="shared" si="41"/>
        <v>951747.84</v>
      </c>
      <c r="K52" s="57">
        <f t="shared" si="42"/>
        <v>0.95174784000000001</v>
      </c>
      <c r="L52" s="57">
        <f t="shared" si="43"/>
        <v>-0.98216808</v>
      </c>
      <c r="M52" s="57">
        <f t="shared" si="44"/>
        <v>-0.80699135999999994</v>
      </c>
      <c r="R52" s="53"/>
      <c r="S52" s="53"/>
      <c r="T52" s="53"/>
      <c r="U52" s="53"/>
      <c r="V52" s="53"/>
    </row>
    <row r="53" spans="1:22" s="51" customFormat="1" x14ac:dyDescent="0.2">
      <c r="B53" s="51" t="s">
        <v>144</v>
      </c>
      <c r="C53" s="51" t="s">
        <v>145</v>
      </c>
      <c r="D53" s="56">
        <v>0</v>
      </c>
      <c r="E53" s="56">
        <v>1000000</v>
      </c>
      <c r="F53" s="56">
        <v>2835</v>
      </c>
      <c r="G53" s="56">
        <v>8410.9599999999991</v>
      </c>
      <c r="H53" s="56">
        <v>0</v>
      </c>
      <c r="I53" s="56">
        <f t="shared" si="40"/>
        <v>8410.9599999999991</v>
      </c>
      <c r="J53" s="56">
        <f t="shared" si="41"/>
        <v>991589.04</v>
      </c>
      <c r="K53" s="57">
        <f t="shared" si="42"/>
        <v>0.99158904000000003</v>
      </c>
      <c r="L53" s="57">
        <f t="shared" si="43"/>
        <v>-0.99716499999999997</v>
      </c>
      <c r="M53" s="57">
        <f t="shared" si="44"/>
        <v>-0.96635616000000002</v>
      </c>
      <c r="R53" s="53"/>
      <c r="S53" s="53"/>
      <c r="T53" s="53"/>
      <c r="U53" s="53"/>
      <c r="V53" s="53"/>
    </row>
    <row r="54" spans="1:22" s="51" customFormat="1" x14ac:dyDescent="0.2">
      <c r="B54" s="51" t="s">
        <v>146</v>
      </c>
      <c r="C54" s="51" t="s">
        <v>147</v>
      </c>
      <c r="D54" s="56">
        <v>5294.12</v>
      </c>
      <c r="E54" s="56">
        <v>93812.69</v>
      </c>
      <c r="F54" s="56">
        <v>0</v>
      </c>
      <c r="G54" s="56">
        <v>136.25</v>
      </c>
      <c r="H54" s="56">
        <v>21834.080000000002</v>
      </c>
      <c r="I54" s="56">
        <f t="shared" si="40"/>
        <v>21970.33</v>
      </c>
      <c r="J54" s="56">
        <f t="shared" si="41"/>
        <v>71842.36</v>
      </c>
      <c r="K54" s="57">
        <f t="shared" si="42"/>
        <v>0.76580641702098085</v>
      </c>
      <c r="L54" s="57">
        <f t="shared" si="43"/>
        <v>-1</v>
      </c>
      <c r="M54" s="57">
        <f t="shared" si="44"/>
        <v>-0.99419055140621171</v>
      </c>
      <c r="R54" s="53"/>
      <c r="S54" s="53"/>
      <c r="T54" s="53"/>
      <c r="U54" s="53"/>
      <c r="V54" s="53"/>
    </row>
    <row r="55" spans="1:22" s="51" customFormat="1" x14ac:dyDescent="0.2">
      <c r="B55" s="51" t="s">
        <v>154</v>
      </c>
      <c r="C55" s="51" t="s">
        <v>155</v>
      </c>
      <c r="D55" s="56">
        <v>0</v>
      </c>
      <c r="E55" s="56">
        <v>2279</v>
      </c>
      <c r="F55" s="56">
        <v>0</v>
      </c>
      <c r="G55" s="56">
        <v>0</v>
      </c>
      <c r="H55" s="56">
        <v>0</v>
      </c>
      <c r="I55" s="56">
        <f t="shared" si="40"/>
        <v>0</v>
      </c>
      <c r="J55" s="56">
        <f t="shared" si="41"/>
        <v>2279</v>
      </c>
      <c r="K55" s="57">
        <f t="shared" si="42"/>
        <v>1</v>
      </c>
      <c r="L55" s="57">
        <f t="shared" si="43"/>
        <v>-1</v>
      </c>
      <c r="M55" s="57">
        <f t="shared" si="44"/>
        <v>-1</v>
      </c>
      <c r="R55" s="53"/>
      <c r="S55" s="53"/>
      <c r="T55" s="53"/>
      <c r="U55" s="53"/>
      <c r="V55" s="53"/>
    </row>
    <row r="56" spans="1:22" s="51" customFormat="1" x14ac:dyDescent="0.2">
      <c r="B56" s="51" t="s">
        <v>178</v>
      </c>
      <c r="C56" s="51" t="s">
        <v>179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f t="shared" si="40"/>
        <v>0</v>
      </c>
      <c r="J56" s="56">
        <f t="shared" si="41"/>
        <v>0</v>
      </c>
      <c r="K56" s="57" t="str">
        <f t="shared" si="42"/>
        <v>NA</v>
      </c>
      <c r="L56" s="57" t="str">
        <f t="shared" si="43"/>
        <v>NA</v>
      </c>
      <c r="M56" s="57" t="str">
        <f t="shared" si="44"/>
        <v>NA</v>
      </c>
      <c r="R56" s="53"/>
      <c r="S56" s="53"/>
      <c r="T56" s="53"/>
      <c r="U56" s="53"/>
      <c r="V56" s="53"/>
    </row>
    <row r="57" spans="1:22" s="51" customFormat="1" x14ac:dyDescent="0.2">
      <c r="B57" s="51" t="s">
        <v>188</v>
      </c>
      <c r="C57" s="51" t="s">
        <v>189</v>
      </c>
      <c r="D57" s="56">
        <v>30000.069999999989</v>
      </c>
      <c r="E57" s="56">
        <v>897822.23</v>
      </c>
      <c r="F57" s="56">
        <v>0</v>
      </c>
      <c r="G57" s="56">
        <v>0</v>
      </c>
      <c r="H57" s="56">
        <v>60447.719999999994</v>
      </c>
      <c r="I57" s="56">
        <f t="shared" si="40"/>
        <v>60447.719999999994</v>
      </c>
      <c r="J57" s="56">
        <f t="shared" si="41"/>
        <v>837374.51</v>
      </c>
      <c r="K57" s="57">
        <f t="shared" si="42"/>
        <v>0.93267295241731762</v>
      </c>
      <c r="L57" s="57">
        <f t="shared" si="43"/>
        <v>-1</v>
      </c>
      <c r="M57" s="57">
        <f t="shared" si="44"/>
        <v>-1</v>
      </c>
      <c r="R57" s="53"/>
      <c r="S57" s="53"/>
      <c r="T57" s="53"/>
      <c r="U57" s="53"/>
      <c r="V57" s="53"/>
    </row>
    <row r="58" spans="1:22" s="51" customFormat="1" x14ac:dyDescent="0.2">
      <c r="B58" s="51" t="s">
        <v>190</v>
      </c>
      <c r="C58" s="51" t="s">
        <v>191</v>
      </c>
      <c r="D58" s="56">
        <v>5000</v>
      </c>
      <c r="E58" s="56">
        <v>5000</v>
      </c>
      <c r="F58" s="56">
        <v>0</v>
      </c>
      <c r="G58" s="56">
        <v>0</v>
      </c>
      <c r="H58" s="56">
        <v>0</v>
      </c>
      <c r="I58" s="56">
        <f t="shared" si="40"/>
        <v>0</v>
      </c>
      <c r="J58" s="56">
        <f t="shared" si="41"/>
        <v>5000</v>
      </c>
      <c r="K58" s="57">
        <f t="shared" si="42"/>
        <v>1</v>
      </c>
      <c r="L58" s="57">
        <f t="shared" si="43"/>
        <v>-1</v>
      </c>
      <c r="M58" s="57">
        <f t="shared" si="44"/>
        <v>-1</v>
      </c>
      <c r="R58" s="53"/>
      <c r="S58" s="53"/>
      <c r="T58" s="53"/>
      <c r="U58" s="53"/>
      <c r="V58" s="53"/>
    </row>
    <row r="59" spans="1:22" s="51" customFormat="1" x14ac:dyDescent="0.2">
      <c r="B59" s="51" t="s">
        <v>192</v>
      </c>
      <c r="C59" s="51" t="s">
        <v>193</v>
      </c>
      <c r="D59" s="56">
        <v>10588.24</v>
      </c>
      <c r="E59" s="56">
        <v>0</v>
      </c>
      <c r="F59" s="56">
        <v>0</v>
      </c>
      <c r="G59" s="56">
        <v>0</v>
      </c>
      <c r="H59" s="56">
        <v>0</v>
      </c>
      <c r="I59" s="56">
        <f t="shared" si="40"/>
        <v>0</v>
      </c>
      <c r="J59" s="56">
        <f t="shared" si="41"/>
        <v>0</v>
      </c>
      <c r="K59" s="57" t="str">
        <f t="shared" si="42"/>
        <v>NA</v>
      </c>
      <c r="L59" s="57" t="str">
        <f t="shared" si="43"/>
        <v>NA</v>
      </c>
      <c r="M59" s="57" t="str">
        <f t="shared" si="44"/>
        <v>NA</v>
      </c>
      <c r="R59" s="53"/>
      <c r="S59" s="53"/>
      <c r="T59" s="53"/>
      <c r="U59" s="53"/>
      <c r="V59" s="53"/>
    </row>
    <row r="60" spans="1:22" s="51" customFormat="1" x14ac:dyDescent="0.2">
      <c r="A60" s="63" t="s">
        <v>365</v>
      </c>
      <c r="B60" s="63"/>
      <c r="C60" s="63"/>
      <c r="D60" s="64">
        <v>10050882.43</v>
      </c>
      <c r="E60" s="64">
        <v>10998913.92</v>
      </c>
      <c r="F60" s="64">
        <v>118312.84</v>
      </c>
      <c r="G60" s="64">
        <v>345048.7</v>
      </c>
      <c r="H60" s="64">
        <v>82281.799999999988</v>
      </c>
      <c r="I60" s="64">
        <f t="shared" si="40"/>
        <v>427330.5</v>
      </c>
      <c r="J60" s="64">
        <f t="shared" si="41"/>
        <v>10571583.42</v>
      </c>
      <c r="K60" s="65">
        <f t="shared" si="42"/>
        <v>0.96114793668646148</v>
      </c>
      <c r="L60" s="65">
        <f t="shared" si="43"/>
        <v>-0.98924322520745755</v>
      </c>
      <c r="M60" s="65">
        <f t="shared" si="44"/>
        <v>-0.87451535578523731</v>
      </c>
      <c r="R60" s="53"/>
      <c r="S60" s="53"/>
      <c r="T60" s="53"/>
      <c r="U60" s="53"/>
      <c r="V60" s="53"/>
    </row>
    <row r="61" spans="1:22" s="51" customFormat="1" x14ac:dyDescent="0.2">
      <c r="A61" s="51" t="s">
        <v>366</v>
      </c>
      <c r="B61" s="51" t="s">
        <v>367</v>
      </c>
      <c r="C61" s="51" t="s">
        <v>368</v>
      </c>
      <c r="D61" s="56">
        <v>8000</v>
      </c>
      <c r="E61" s="56">
        <v>8000</v>
      </c>
      <c r="F61" s="56">
        <v>0</v>
      </c>
      <c r="G61" s="56">
        <v>0</v>
      </c>
      <c r="H61" s="56">
        <v>0</v>
      </c>
      <c r="I61" s="56">
        <f t="shared" si="40"/>
        <v>0</v>
      </c>
      <c r="J61" s="56">
        <f t="shared" si="41"/>
        <v>8000</v>
      </c>
      <c r="K61" s="57">
        <f t="shared" si="42"/>
        <v>1</v>
      </c>
      <c r="L61" s="57">
        <f t="shared" si="43"/>
        <v>-1</v>
      </c>
      <c r="M61" s="57">
        <f t="shared" si="44"/>
        <v>-1</v>
      </c>
      <c r="R61" s="53"/>
      <c r="S61" s="53"/>
      <c r="T61" s="53"/>
      <c r="U61" s="53"/>
      <c r="V61" s="53"/>
    </row>
    <row r="62" spans="1:22" s="51" customFormat="1" x14ac:dyDescent="0.2">
      <c r="B62" s="51" t="s">
        <v>353</v>
      </c>
      <c r="C62" s="51" t="s">
        <v>354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f t="shared" si="40"/>
        <v>0</v>
      </c>
      <c r="J62" s="56">
        <f t="shared" si="41"/>
        <v>0</v>
      </c>
      <c r="K62" s="57" t="str">
        <f t="shared" si="42"/>
        <v>NA</v>
      </c>
      <c r="L62" s="57" t="str">
        <f t="shared" si="43"/>
        <v>NA</v>
      </c>
      <c r="M62" s="57" t="str">
        <f t="shared" si="44"/>
        <v>NA</v>
      </c>
      <c r="R62" s="53"/>
      <c r="S62" s="53"/>
      <c r="T62" s="53"/>
      <c r="U62" s="53"/>
      <c r="V62" s="53"/>
    </row>
    <row r="63" spans="1:22" s="51" customFormat="1" x14ac:dyDescent="0.2">
      <c r="B63" s="51" t="s">
        <v>192</v>
      </c>
      <c r="C63" s="51" t="s">
        <v>193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40"/>
        <v>0</v>
      </c>
      <c r="J63" s="56">
        <f t="shared" si="41"/>
        <v>0</v>
      </c>
      <c r="K63" s="57" t="str">
        <f t="shared" si="42"/>
        <v>NA</v>
      </c>
      <c r="L63" s="57" t="str">
        <f t="shared" si="43"/>
        <v>NA</v>
      </c>
      <c r="M63" s="57" t="str">
        <f t="shared" si="44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371</v>
      </c>
      <c r="C64" s="51" t="s">
        <v>372</v>
      </c>
      <c r="D64" s="56">
        <v>1000000</v>
      </c>
      <c r="E64" s="56">
        <v>723685</v>
      </c>
      <c r="F64" s="56">
        <v>0</v>
      </c>
      <c r="G64" s="56">
        <v>0</v>
      </c>
      <c r="H64" s="56">
        <v>0</v>
      </c>
      <c r="I64" s="56">
        <f t="shared" si="40"/>
        <v>0</v>
      </c>
      <c r="J64" s="56">
        <f t="shared" si="41"/>
        <v>723685</v>
      </c>
      <c r="K64" s="57">
        <f t="shared" si="42"/>
        <v>1</v>
      </c>
      <c r="L64" s="57">
        <f t="shared" si="43"/>
        <v>-1</v>
      </c>
      <c r="M64" s="57">
        <f t="shared" si="44"/>
        <v>-1</v>
      </c>
      <c r="R64" s="53"/>
      <c r="S64" s="53"/>
      <c r="T64" s="53"/>
      <c r="U64" s="53"/>
      <c r="V64" s="53"/>
    </row>
    <row r="65" spans="1:22" s="51" customFormat="1" x14ac:dyDescent="0.2">
      <c r="A65" s="63" t="s">
        <v>375</v>
      </c>
      <c r="B65" s="63"/>
      <c r="C65" s="63"/>
      <c r="D65" s="64">
        <v>1008000</v>
      </c>
      <c r="E65" s="64">
        <v>731685</v>
      </c>
      <c r="F65" s="64">
        <v>0</v>
      </c>
      <c r="G65" s="64">
        <v>0</v>
      </c>
      <c r="H65" s="64">
        <v>0</v>
      </c>
      <c r="I65" s="64">
        <f t="shared" si="40"/>
        <v>0</v>
      </c>
      <c r="J65" s="64">
        <f t="shared" si="41"/>
        <v>731685</v>
      </c>
      <c r="K65" s="65">
        <f t="shared" si="42"/>
        <v>1</v>
      </c>
      <c r="L65" s="65">
        <f t="shared" si="43"/>
        <v>-1</v>
      </c>
      <c r="M65" s="65">
        <f t="shared" si="44"/>
        <v>-1</v>
      </c>
      <c r="R65" s="53"/>
      <c r="S65" s="53"/>
      <c r="T65" s="53"/>
      <c r="U65" s="53"/>
      <c r="V65" s="53"/>
    </row>
    <row r="66" spans="1:22" s="51" customFormat="1" x14ac:dyDescent="0.2">
      <c r="A66" s="51" t="s">
        <v>376</v>
      </c>
      <c r="B66" s="51" t="s">
        <v>144</v>
      </c>
      <c r="C66" s="51" t="s">
        <v>145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40"/>
        <v>0</v>
      </c>
      <c r="J66" s="56">
        <f t="shared" si="41"/>
        <v>0</v>
      </c>
      <c r="K66" s="57" t="str">
        <f t="shared" si="42"/>
        <v>NA</v>
      </c>
      <c r="L66" s="57" t="str">
        <f t="shared" si="43"/>
        <v>NA</v>
      </c>
      <c r="M66" s="57" t="str">
        <f t="shared" si="44"/>
        <v>NA</v>
      </c>
      <c r="R66" s="53"/>
      <c r="S66" s="53"/>
      <c r="T66" s="53"/>
      <c r="U66" s="53"/>
      <c r="V66" s="53"/>
    </row>
    <row r="67" spans="1:22" s="51" customFormat="1" x14ac:dyDescent="0.2">
      <c r="B67" s="51" t="s">
        <v>146</v>
      </c>
      <c r="C67" s="51" t="s">
        <v>147</v>
      </c>
      <c r="D67" s="56">
        <v>18000000</v>
      </c>
      <c r="E67" s="56">
        <v>18000000</v>
      </c>
      <c r="F67" s="56">
        <v>253094.53</v>
      </c>
      <c r="G67" s="56">
        <v>506189.06</v>
      </c>
      <c r="H67" s="56">
        <v>12654726.34</v>
      </c>
      <c r="I67" s="56">
        <f t="shared" si="40"/>
        <v>13160915.4</v>
      </c>
      <c r="J67" s="56">
        <f t="shared" si="41"/>
        <v>4839084.5999999996</v>
      </c>
      <c r="K67" s="57">
        <f t="shared" si="42"/>
        <v>0.26883803333333334</v>
      </c>
      <c r="L67" s="57">
        <f t="shared" si="43"/>
        <v>-0.98593919277777775</v>
      </c>
      <c r="M67" s="57">
        <f t="shared" si="44"/>
        <v>-0.88751354222222223</v>
      </c>
      <c r="R67" s="53"/>
      <c r="S67" s="53"/>
      <c r="T67" s="53"/>
      <c r="U67" s="53"/>
      <c r="V67" s="53"/>
    </row>
    <row r="68" spans="1:22" s="51" customFormat="1" x14ac:dyDescent="0.2">
      <c r="B68" s="51" t="s">
        <v>172</v>
      </c>
      <c r="C68" s="51" t="s">
        <v>173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40"/>
        <v>0</v>
      </c>
      <c r="J68" s="56">
        <f t="shared" si="41"/>
        <v>0</v>
      </c>
      <c r="K68" s="57" t="str">
        <f t="shared" si="42"/>
        <v>NA</v>
      </c>
      <c r="L68" s="57" t="str">
        <f t="shared" si="43"/>
        <v>NA</v>
      </c>
      <c r="M68" s="57" t="str">
        <f t="shared" si="44"/>
        <v>NA</v>
      </c>
      <c r="R68" s="53"/>
      <c r="S68" s="53"/>
      <c r="T68" s="53"/>
      <c r="U68" s="53"/>
      <c r="V68" s="53"/>
    </row>
    <row r="69" spans="1:22" s="51" customFormat="1" x14ac:dyDescent="0.2">
      <c r="A69" s="63" t="s">
        <v>381</v>
      </c>
      <c r="B69" s="63"/>
      <c r="C69" s="63"/>
      <c r="D69" s="64">
        <v>18000000</v>
      </c>
      <c r="E69" s="64">
        <v>18000000</v>
      </c>
      <c r="F69" s="64">
        <v>253094.53</v>
      </c>
      <c r="G69" s="64">
        <v>506189.06</v>
      </c>
      <c r="H69" s="64">
        <v>12654726.34</v>
      </c>
      <c r="I69" s="64">
        <f t="shared" si="40"/>
        <v>13160915.4</v>
      </c>
      <c r="J69" s="64">
        <f t="shared" si="41"/>
        <v>4839084.5999999996</v>
      </c>
      <c r="K69" s="65">
        <f t="shared" si="42"/>
        <v>0.26883803333333334</v>
      </c>
      <c r="L69" s="65">
        <f t="shared" si="43"/>
        <v>-0.98593919277777775</v>
      </c>
      <c r="M69" s="65">
        <f t="shared" si="44"/>
        <v>-0.88751354222222223</v>
      </c>
      <c r="R69" s="53"/>
      <c r="S69" s="53"/>
      <c r="T69" s="53"/>
      <c r="U69" s="53"/>
      <c r="V69" s="53"/>
    </row>
    <row r="70" spans="1:22" s="51" customFormat="1" x14ac:dyDescent="0.2">
      <c r="A70" s="51" t="s">
        <v>451</v>
      </c>
      <c r="B70" s="51" t="s">
        <v>108</v>
      </c>
      <c r="C70" s="51" t="s">
        <v>109</v>
      </c>
      <c r="D70" s="56">
        <v>39562.400000000001</v>
      </c>
      <c r="E70" s="56">
        <v>39562.400000000001</v>
      </c>
      <c r="F70" s="56">
        <v>0</v>
      </c>
      <c r="G70" s="56">
        <v>0</v>
      </c>
      <c r="H70" s="56">
        <v>0</v>
      </c>
      <c r="I70" s="56">
        <f t="shared" ref="I70:I72" si="45">SUM(G70:H70)</f>
        <v>0</v>
      </c>
      <c r="J70" s="56">
        <f t="shared" si="35"/>
        <v>39562.400000000001</v>
      </c>
      <c r="K70" s="57">
        <f t="shared" si="36"/>
        <v>1</v>
      </c>
      <c r="L70" s="57">
        <f t="shared" si="37"/>
        <v>-1</v>
      </c>
      <c r="M70" s="57">
        <f t="shared" si="38"/>
        <v>-1</v>
      </c>
      <c r="R70" s="53"/>
      <c r="S70" s="53"/>
      <c r="T70" s="53"/>
      <c r="U70" s="53"/>
      <c r="V70" s="53"/>
    </row>
    <row r="71" spans="1:22" s="51" customFormat="1" x14ac:dyDescent="0.2">
      <c r="B71" s="51" t="s">
        <v>293</v>
      </c>
      <c r="C71" s="51" t="s">
        <v>294</v>
      </c>
      <c r="D71" s="56">
        <v>19837.5</v>
      </c>
      <c r="E71" s="56">
        <v>19837.5</v>
      </c>
      <c r="F71" s="56">
        <v>0</v>
      </c>
      <c r="G71" s="56">
        <v>0</v>
      </c>
      <c r="H71" s="56">
        <v>0</v>
      </c>
      <c r="I71" s="56">
        <f t="shared" si="45"/>
        <v>0</v>
      </c>
      <c r="J71" s="56">
        <f t="shared" si="35"/>
        <v>19837.5</v>
      </c>
      <c r="K71" s="57">
        <f t="shared" si="36"/>
        <v>1</v>
      </c>
      <c r="L71" s="57">
        <f t="shared" si="37"/>
        <v>-1</v>
      </c>
      <c r="M71" s="57">
        <f t="shared" si="38"/>
        <v>-1</v>
      </c>
      <c r="R71" s="53"/>
      <c r="S71" s="53"/>
      <c r="T71" s="53"/>
      <c r="U71" s="53"/>
      <c r="V71" s="53"/>
    </row>
    <row r="72" spans="1:22" s="51" customFormat="1" x14ac:dyDescent="0.2">
      <c r="B72" s="51" t="s">
        <v>120</v>
      </c>
      <c r="C72" s="51" t="s">
        <v>121</v>
      </c>
      <c r="D72" s="56">
        <v>4912961.76</v>
      </c>
      <c r="E72" s="56">
        <v>4912961.76</v>
      </c>
      <c r="F72" s="56">
        <v>0</v>
      </c>
      <c r="G72" s="56">
        <v>0</v>
      </c>
      <c r="H72" s="56">
        <v>0</v>
      </c>
      <c r="I72" s="56">
        <f t="shared" si="45"/>
        <v>0</v>
      </c>
      <c r="J72" s="56">
        <f t="shared" si="35"/>
        <v>4912961.76</v>
      </c>
      <c r="K72" s="57">
        <f t="shared" si="36"/>
        <v>1</v>
      </c>
      <c r="L72" s="57">
        <f t="shared" si="37"/>
        <v>-1</v>
      </c>
      <c r="M72" s="57">
        <f t="shared" si="38"/>
        <v>-1</v>
      </c>
      <c r="R72" s="53"/>
      <c r="S72" s="53"/>
      <c r="T72" s="53"/>
      <c r="U72" s="53"/>
      <c r="V72" s="53"/>
    </row>
    <row r="73" spans="1:22" s="51" customFormat="1" x14ac:dyDescent="0.2">
      <c r="B73" s="51" t="s">
        <v>130</v>
      </c>
      <c r="C73" s="51" t="s">
        <v>131</v>
      </c>
      <c r="D73" s="56">
        <v>467208</v>
      </c>
      <c r="E73" s="56">
        <v>467208</v>
      </c>
      <c r="F73" s="56">
        <v>0</v>
      </c>
      <c r="G73" s="56">
        <v>0</v>
      </c>
      <c r="H73" s="56">
        <v>0</v>
      </c>
      <c r="I73" s="56">
        <f t="shared" ref="I73:I85" si="46">SUM(G73:H73)</f>
        <v>0</v>
      </c>
      <c r="J73" s="56">
        <f t="shared" si="35"/>
        <v>467208</v>
      </c>
      <c r="K73" s="57">
        <f t="shared" si="36"/>
        <v>1</v>
      </c>
      <c r="L73" s="57">
        <f t="shared" si="37"/>
        <v>-1</v>
      </c>
      <c r="M73" s="57">
        <f t="shared" si="38"/>
        <v>-1</v>
      </c>
      <c r="R73" s="53"/>
      <c r="S73" s="53"/>
      <c r="T73" s="53"/>
      <c r="U73" s="53"/>
      <c r="V73" s="53"/>
    </row>
    <row r="74" spans="1:22" s="51" customFormat="1" x14ac:dyDescent="0.2">
      <c r="B74" s="51" t="s">
        <v>563</v>
      </c>
      <c r="C74" s="51" t="s">
        <v>564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46"/>
        <v>0</v>
      </c>
      <c r="J74" s="56">
        <f t="shared" si="35"/>
        <v>0</v>
      </c>
      <c r="K74" s="57" t="str">
        <f t="shared" si="36"/>
        <v>NA</v>
      </c>
      <c r="L74" s="57" t="str">
        <f t="shared" si="37"/>
        <v>NA</v>
      </c>
      <c r="M74" s="57" t="str">
        <f t="shared" si="38"/>
        <v>NA</v>
      </c>
      <c r="R74" s="53"/>
      <c r="S74" s="53"/>
      <c r="T74" s="53"/>
      <c r="U74" s="53"/>
      <c r="V74" s="53"/>
    </row>
    <row r="75" spans="1:22" s="51" customFormat="1" x14ac:dyDescent="0.2">
      <c r="B75" s="51" t="s">
        <v>132</v>
      </c>
      <c r="C75" s="51" t="s">
        <v>133</v>
      </c>
      <c r="D75" s="56">
        <v>743475</v>
      </c>
      <c r="E75" s="56">
        <v>743475</v>
      </c>
      <c r="F75" s="56">
        <v>0</v>
      </c>
      <c r="G75" s="56">
        <v>0</v>
      </c>
      <c r="H75" s="56">
        <v>0</v>
      </c>
      <c r="I75" s="56">
        <f t="shared" si="46"/>
        <v>0</v>
      </c>
      <c r="J75" s="56">
        <f t="shared" si="35"/>
        <v>743475</v>
      </c>
      <c r="K75" s="57">
        <f t="shared" si="36"/>
        <v>1</v>
      </c>
      <c r="L75" s="57">
        <f t="shared" si="37"/>
        <v>-1</v>
      </c>
      <c r="M75" s="57">
        <f t="shared" si="38"/>
        <v>-1</v>
      </c>
      <c r="R75" s="53"/>
      <c r="S75" s="53"/>
      <c r="T75" s="53"/>
      <c r="U75" s="53"/>
      <c r="V75" s="53"/>
    </row>
    <row r="76" spans="1:22" s="51" customFormat="1" x14ac:dyDescent="0.2">
      <c r="B76" s="51" t="s">
        <v>144</v>
      </c>
      <c r="C76" s="51" t="s">
        <v>145</v>
      </c>
      <c r="D76" s="56">
        <v>99677</v>
      </c>
      <c r="E76" s="56">
        <v>99677</v>
      </c>
      <c r="F76" s="56">
        <v>0</v>
      </c>
      <c r="G76" s="56">
        <v>0</v>
      </c>
      <c r="H76" s="56">
        <v>0</v>
      </c>
      <c r="I76" s="56">
        <f t="shared" si="46"/>
        <v>0</v>
      </c>
      <c r="J76" s="56">
        <f t="shared" si="35"/>
        <v>99677</v>
      </c>
      <c r="K76" s="57">
        <f t="shared" si="36"/>
        <v>1</v>
      </c>
      <c r="L76" s="57">
        <f t="shared" si="37"/>
        <v>-1</v>
      </c>
      <c r="M76" s="57">
        <f t="shared" si="38"/>
        <v>-1</v>
      </c>
      <c r="R76" s="53"/>
      <c r="S76" s="53"/>
      <c r="T76" s="53"/>
      <c r="U76" s="53"/>
      <c r="V76" s="53"/>
    </row>
    <row r="77" spans="1:22" s="51" customFormat="1" x14ac:dyDescent="0.2">
      <c r="B77" s="51" t="s">
        <v>146</v>
      </c>
      <c r="C77" s="51" t="s">
        <v>147</v>
      </c>
      <c r="D77" s="56">
        <v>2538975.1100000003</v>
      </c>
      <c r="E77" s="56">
        <v>-2489989.5300000012</v>
      </c>
      <c r="F77" s="56">
        <v>0</v>
      </c>
      <c r="G77" s="56">
        <v>67410.14</v>
      </c>
      <c r="H77" s="56">
        <v>715948.75</v>
      </c>
      <c r="I77" s="56">
        <f t="shared" si="46"/>
        <v>783358.89</v>
      </c>
      <c r="J77" s="56">
        <f t="shared" si="35"/>
        <v>-3273348.4200000013</v>
      </c>
      <c r="K77" s="57">
        <f t="shared" si="36"/>
        <v>1.3146032867053861</v>
      </c>
      <c r="L77" s="57">
        <f t="shared" si="37"/>
        <v>-1</v>
      </c>
      <c r="M77" s="57">
        <f t="shared" si="38"/>
        <v>-1.108289836865298</v>
      </c>
      <c r="R77" s="53"/>
      <c r="S77" s="53"/>
      <c r="T77" s="53"/>
      <c r="U77" s="53"/>
      <c r="V77" s="53"/>
    </row>
    <row r="78" spans="1:22" s="51" customFormat="1" x14ac:dyDescent="0.2">
      <c r="B78" s="51" t="s">
        <v>301</v>
      </c>
      <c r="C78" s="51" t="s">
        <v>302</v>
      </c>
      <c r="D78" s="56">
        <v>8318081.9900000002</v>
      </c>
      <c r="E78" s="56">
        <v>35085589.390000001</v>
      </c>
      <c r="F78" s="56">
        <v>340400.87</v>
      </c>
      <c r="G78" s="56">
        <v>466848.26999999996</v>
      </c>
      <c r="H78" s="56">
        <v>16494788.939999999</v>
      </c>
      <c r="I78" s="56">
        <f t="shared" si="46"/>
        <v>16961637.210000001</v>
      </c>
      <c r="J78" s="56">
        <f t="shared" si="35"/>
        <v>18123952.18</v>
      </c>
      <c r="K78" s="57">
        <f t="shared" si="36"/>
        <v>0.51656399379642859</v>
      </c>
      <c r="L78" s="57">
        <f t="shared" si="37"/>
        <v>-0.99029798626962739</v>
      </c>
      <c r="M78" s="57">
        <f t="shared" si="38"/>
        <v>-0.94677606640029144</v>
      </c>
      <c r="R78" s="53"/>
      <c r="S78" s="53"/>
      <c r="T78" s="53"/>
      <c r="U78" s="53"/>
      <c r="V78" s="53"/>
    </row>
    <row r="79" spans="1:22" s="51" customFormat="1" x14ac:dyDescent="0.2">
      <c r="B79" s="51" t="s">
        <v>158</v>
      </c>
      <c r="C79" s="51" t="s">
        <v>159</v>
      </c>
      <c r="D79" s="56">
        <v>0</v>
      </c>
      <c r="E79" s="56">
        <v>237168.95</v>
      </c>
      <c r="F79" s="56">
        <v>0</v>
      </c>
      <c r="G79" s="56">
        <v>0</v>
      </c>
      <c r="H79" s="56">
        <v>0</v>
      </c>
      <c r="I79" s="56">
        <f t="shared" si="46"/>
        <v>0</v>
      </c>
      <c r="J79" s="56">
        <f t="shared" si="35"/>
        <v>237168.95</v>
      </c>
      <c r="K79" s="57">
        <f t="shared" si="36"/>
        <v>1</v>
      </c>
      <c r="L79" s="57">
        <f t="shared" si="37"/>
        <v>-1</v>
      </c>
      <c r="M79" s="57">
        <f t="shared" si="38"/>
        <v>-1</v>
      </c>
      <c r="R79" s="53"/>
      <c r="S79" s="53"/>
      <c r="T79" s="53"/>
      <c r="U79" s="53"/>
      <c r="V79" s="53"/>
    </row>
    <row r="80" spans="1:22" s="51" customFormat="1" x14ac:dyDescent="0.2">
      <c r="B80" s="51" t="s">
        <v>166</v>
      </c>
      <c r="C80" s="51" t="s">
        <v>167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46"/>
        <v>0</v>
      </c>
      <c r="J80" s="56">
        <f t="shared" si="35"/>
        <v>0</v>
      </c>
      <c r="K80" s="57" t="str">
        <f t="shared" si="36"/>
        <v>NA</v>
      </c>
      <c r="L80" s="57" t="str">
        <f t="shared" si="37"/>
        <v>NA</v>
      </c>
      <c r="M80" s="57" t="str">
        <f t="shared" si="38"/>
        <v>NA</v>
      </c>
      <c r="R80" s="53"/>
      <c r="S80" s="53"/>
      <c r="T80" s="53"/>
      <c r="U80" s="53"/>
      <c r="V80" s="53"/>
    </row>
    <row r="81" spans="1:22" s="51" customFormat="1" x14ac:dyDescent="0.2">
      <c r="B81" s="51" t="s">
        <v>178</v>
      </c>
      <c r="C81" s="51" t="s">
        <v>179</v>
      </c>
      <c r="D81" s="56">
        <v>-8575</v>
      </c>
      <c r="E81" s="56">
        <v>2350831.06</v>
      </c>
      <c r="F81" s="56">
        <v>5675</v>
      </c>
      <c r="G81" s="56">
        <v>5675</v>
      </c>
      <c r="H81" s="56">
        <v>35585.740000000005</v>
      </c>
      <c r="I81" s="56">
        <f t="shared" si="46"/>
        <v>41260.740000000005</v>
      </c>
      <c r="J81" s="56">
        <f t="shared" si="35"/>
        <v>2309570.3199999998</v>
      </c>
      <c r="K81" s="57">
        <f t="shared" si="36"/>
        <v>0.98244844527449782</v>
      </c>
      <c r="L81" s="57">
        <f t="shared" si="37"/>
        <v>-0.99758596009021594</v>
      </c>
      <c r="M81" s="57">
        <f t="shared" si="38"/>
        <v>-0.99034384036086365</v>
      </c>
      <c r="R81" s="53"/>
      <c r="S81" s="53"/>
      <c r="T81" s="53"/>
      <c r="U81" s="53"/>
      <c r="V81" s="53"/>
    </row>
    <row r="82" spans="1:22" s="51" customFormat="1" x14ac:dyDescent="0.2">
      <c r="B82" s="51" t="s">
        <v>180</v>
      </c>
      <c r="C82" s="51" t="s">
        <v>181</v>
      </c>
      <c r="D82" s="56">
        <v>3259000</v>
      </c>
      <c r="E82" s="56">
        <v>5814048.0500000007</v>
      </c>
      <c r="F82" s="56">
        <v>0</v>
      </c>
      <c r="G82" s="56">
        <v>0</v>
      </c>
      <c r="H82" s="56">
        <v>0</v>
      </c>
      <c r="I82" s="56">
        <f t="shared" si="46"/>
        <v>0</v>
      </c>
      <c r="J82" s="56">
        <f t="shared" si="35"/>
        <v>5814048.0500000007</v>
      </c>
      <c r="K82" s="57">
        <f t="shared" si="36"/>
        <v>1</v>
      </c>
      <c r="L82" s="57">
        <f t="shared" si="37"/>
        <v>-1</v>
      </c>
      <c r="M82" s="57">
        <f t="shared" si="38"/>
        <v>-1</v>
      </c>
      <c r="R82" s="53"/>
      <c r="S82" s="53"/>
      <c r="T82" s="53"/>
      <c r="U82" s="53"/>
      <c r="V82" s="53"/>
    </row>
    <row r="83" spans="1:22" s="51" customFormat="1" x14ac:dyDescent="0.2">
      <c r="B83" s="51" t="s">
        <v>359</v>
      </c>
      <c r="C83" s="51" t="s">
        <v>360</v>
      </c>
      <c r="D83" s="56">
        <v>18422211.73</v>
      </c>
      <c r="E83" s="56">
        <v>19321390.949999999</v>
      </c>
      <c r="F83" s="56">
        <v>0</v>
      </c>
      <c r="G83" s="56">
        <v>0</v>
      </c>
      <c r="H83" s="56">
        <v>0</v>
      </c>
      <c r="I83" s="56">
        <f t="shared" si="46"/>
        <v>0</v>
      </c>
      <c r="J83" s="56">
        <f t="shared" si="35"/>
        <v>19321390.949999999</v>
      </c>
      <c r="K83" s="57">
        <f t="shared" si="36"/>
        <v>1</v>
      </c>
      <c r="L83" s="57">
        <f t="shared" si="37"/>
        <v>-1</v>
      </c>
      <c r="M83" s="57">
        <f t="shared" si="38"/>
        <v>-1</v>
      </c>
      <c r="R83" s="53"/>
      <c r="S83" s="53"/>
      <c r="T83" s="53"/>
      <c r="U83" s="53"/>
      <c r="V83" s="53"/>
    </row>
    <row r="84" spans="1:22" s="51" customFormat="1" x14ac:dyDescent="0.2">
      <c r="B84" s="51" t="s">
        <v>188</v>
      </c>
      <c r="C84" s="51" t="s">
        <v>189</v>
      </c>
      <c r="D84" s="56">
        <v>19893</v>
      </c>
      <c r="E84" s="56">
        <v>0</v>
      </c>
      <c r="F84" s="56">
        <v>0</v>
      </c>
      <c r="G84" s="56">
        <v>0</v>
      </c>
      <c r="H84" s="56">
        <v>0</v>
      </c>
      <c r="I84" s="56">
        <f t="shared" si="46"/>
        <v>0</v>
      </c>
      <c r="J84" s="56">
        <f t="shared" si="35"/>
        <v>0</v>
      </c>
      <c r="K84" s="57" t="str">
        <f t="shared" si="36"/>
        <v>NA</v>
      </c>
      <c r="L84" s="57" t="str">
        <f t="shared" si="37"/>
        <v>NA</v>
      </c>
      <c r="M84" s="57" t="str">
        <f t="shared" si="38"/>
        <v>NA</v>
      </c>
      <c r="R84" s="53"/>
      <c r="S84" s="53"/>
      <c r="T84" s="53"/>
      <c r="U84" s="53"/>
      <c r="V84" s="53"/>
    </row>
    <row r="85" spans="1:22" s="51" customFormat="1" x14ac:dyDescent="0.2">
      <c r="B85" s="51" t="s">
        <v>190</v>
      </c>
      <c r="C85" s="51" t="s">
        <v>191</v>
      </c>
      <c r="D85" s="56">
        <v>694936550.00999999</v>
      </c>
      <c r="E85" s="56">
        <v>381266721.53999996</v>
      </c>
      <c r="F85" s="56">
        <v>5111101.74</v>
      </c>
      <c r="G85" s="56">
        <v>8151602.0099999998</v>
      </c>
      <c r="H85" s="56">
        <v>49825371.370000005</v>
      </c>
      <c r="I85" s="56">
        <f t="shared" si="46"/>
        <v>57976973.380000003</v>
      </c>
      <c r="J85" s="56">
        <f t="shared" si="35"/>
        <v>323289748.15999997</v>
      </c>
      <c r="K85" s="57">
        <f t="shared" si="36"/>
        <v>0.84793591964748116</v>
      </c>
      <c r="L85" s="57">
        <f t="shared" si="37"/>
        <v>-0.98659441946741266</v>
      </c>
      <c r="M85" s="57">
        <f t="shared" si="38"/>
        <v>-0.91447874624804049</v>
      </c>
      <c r="R85" s="53"/>
      <c r="S85" s="53"/>
      <c r="T85" s="53"/>
      <c r="U85" s="53"/>
      <c r="V85" s="53"/>
    </row>
    <row r="86" spans="1:22" s="51" customFormat="1" x14ac:dyDescent="0.2">
      <c r="B86" s="51" t="s">
        <v>192</v>
      </c>
      <c r="C86" s="51" t="s">
        <v>193</v>
      </c>
      <c r="D86" s="56">
        <v>-2208498</v>
      </c>
      <c r="E86" s="56">
        <v>4965675.5599999996</v>
      </c>
      <c r="F86" s="56">
        <v>9213.24</v>
      </c>
      <c r="G86" s="56">
        <v>9213.24</v>
      </c>
      <c r="H86" s="56">
        <v>5353.59</v>
      </c>
      <c r="I86" s="56">
        <f t="shared" ref="I86" si="47">SUM(G86:H86)</f>
        <v>14566.83</v>
      </c>
      <c r="J86" s="56">
        <f t="shared" ref="J86:J97" si="48">E86-I86</f>
        <v>4951108.7299999995</v>
      </c>
      <c r="K86" s="57">
        <f t="shared" ref="K86:K97" si="49">IF(E86=0,"NA",J86/E86)</f>
        <v>0.99706649582237306</v>
      </c>
      <c r="L86" s="57">
        <f t="shared" ref="L86:L97" si="50">IF(E86=0,"NA",(  ( F86 - (E86/$L$6)) / (E86/$L$6)))</f>
        <v>-0.99814461498970741</v>
      </c>
      <c r="M86" s="57">
        <f t="shared" ref="M86:M97" si="51">IF(E86=0,"NA",(  ( G86 - ($M$6*(E86/12))) / ($M$6*(E86/12))))</f>
        <v>-0.99257845995882987</v>
      </c>
      <c r="R86" s="53"/>
      <c r="S86" s="53"/>
      <c r="T86" s="53"/>
      <c r="U86" s="53"/>
      <c r="V86" s="53"/>
    </row>
    <row r="87" spans="1:22" s="51" customFormat="1" x14ac:dyDescent="0.2">
      <c r="B87" s="51" t="s">
        <v>371</v>
      </c>
      <c r="C87" s="51" t="s">
        <v>372</v>
      </c>
      <c r="D87" s="56">
        <v>101832.5</v>
      </c>
      <c r="E87" s="56">
        <v>101832.5</v>
      </c>
      <c r="F87" s="56">
        <v>0</v>
      </c>
      <c r="G87" s="56">
        <v>0</v>
      </c>
      <c r="H87" s="56">
        <v>0</v>
      </c>
      <c r="I87" s="56">
        <f t="shared" ref="I87:I97" si="52">SUM(G87:H87)</f>
        <v>0</v>
      </c>
      <c r="J87" s="56">
        <f t="shared" si="48"/>
        <v>101832.5</v>
      </c>
      <c r="K87" s="57">
        <f t="shared" si="49"/>
        <v>1</v>
      </c>
      <c r="L87" s="57">
        <f t="shared" si="50"/>
        <v>-1</v>
      </c>
      <c r="M87" s="57">
        <f t="shared" si="51"/>
        <v>-1</v>
      </c>
      <c r="R87" s="53"/>
      <c r="S87" s="53"/>
      <c r="T87" s="53"/>
      <c r="U87" s="53"/>
      <c r="V87" s="53"/>
    </row>
    <row r="88" spans="1:22" s="51" customFormat="1" x14ac:dyDescent="0.2">
      <c r="B88" s="51" t="s">
        <v>194</v>
      </c>
      <c r="C88" s="51" t="s">
        <v>195</v>
      </c>
      <c r="D88" s="56">
        <v>-2339143.3600000003</v>
      </c>
      <c r="E88" s="56">
        <v>1272656.1700000004</v>
      </c>
      <c r="F88" s="56">
        <v>71575</v>
      </c>
      <c r="G88" s="56">
        <v>71575</v>
      </c>
      <c r="H88" s="56">
        <v>296724</v>
      </c>
      <c r="I88" s="56">
        <f t="shared" si="52"/>
        <v>368299</v>
      </c>
      <c r="J88" s="56">
        <f t="shared" si="48"/>
        <v>904357.17000000039</v>
      </c>
      <c r="K88" s="57">
        <f t="shared" si="49"/>
        <v>0.71060604687910334</v>
      </c>
      <c r="L88" s="57">
        <f t="shared" si="50"/>
        <v>-0.94375935803619293</v>
      </c>
      <c r="M88" s="57">
        <f t="shared" si="51"/>
        <v>-0.77503743214477172</v>
      </c>
      <c r="R88" s="53"/>
      <c r="S88" s="53"/>
      <c r="T88" s="53"/>
      <c r="U88" s="53"/>
      <c r="V88" s="53"/>
    </row>
    <row r="89" spans="1:22" s="51" customFormat="1" x14ac:dyDescent="0.2">
      <c r="B89" s="51" t="s">
        <v>196</v>
      </c>
      <c r="C89" s="51" t="s">
        <v>197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52"/>
        <v>0</v>
      </c>
      <c r="J89" s="56">
        <f t="shared" si="48"/>
        <v>0</v>
      </c>
      <c r="K89" s="57" t="str">
        <f t="shared" si="49"/>
        <v>NA</v>
      </c>
      <c r="L89" s="57" t="str">
        <f t="shared" si="50"/>
        <v>NA</v>
      </c>
      <c r="M89" s="57" t="str">
        <f t="shared" si="51"/>
        <v>NA</v>
      </c>
      <c r="R89" s="53"/>
      <c r="S89" s="53"/>
      <c r="T89" s="53"/>
      <c r="U89" s="53"/>
      <c r="V89" s="53"/>
    </row>
    <row r="90" spans="1:22" s="51" customFormat="1" x14ac:dyDescent="0.2">
      <c r="B90" s="51" t="s">
        <v>198</v>
      </c>
      <c r="C90" s="51" t="s">
        <v>199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52"/>
        <v>0</v>
      </c>
      <c r="J90" s="56">
        <f t="shared" si="48"/>
        <v>0</v>
      </c>
      <c r="K90" s="57" t="str">
        <f t="shared" si="49"/>
        <v>NA</v>
      </c>
      <c r="L90" s="57" t="str">
        <f t="shared" si="50"/>
        <v>NA</v>
      </c>
      <c r="M90" s="57" t="str">
        <f t="shared" si="51"/>
        <v>NA</v>
      </c>
      <c r="R90" s="53"/>
      <c r="S90" s="53"/>
      <c r="T90" s="53"/>
      <c r="U90" s="53"/>
      <c r="V90" s="53"/>
    </row>
    <row r="91" spans="1:22" s="51" customFormat="1" x14ac:dyDescent="0.2">
      <c r="A91" s="63" t="s">
        <v>452</v>
      </c>
      <c r="B91" s="63"/>
      <c r="C91" s="63"/>
      <c r="D91" s="64">
        <v>729323049.63999999</v>
      </c>
      <c r="E91" s="64">
        <v>454208646.29999995</v>
      </c>
      <c r="F91" s="64">
        <v>5537965.8500000006</v>
      </c>
      <c r="G91" s="64">
        <v>8772323.6600000001</v>
      </c>
      <c r="H91" s="64">
        <v>67373772.390000001</v>
      </c>
      <c r="I91" s="64">
        <f t="shared" si="52"/>
        <v>76146096.049999997</v>
      </c>
      <c r="J91" s="64">
        <f t="shared" si="48"/>
        <v>378062550.24999994</v>
      </c>
      <c r="K91" s="65">
        <f t="shared" si="49"/>
        <v>0.83235436694063647</v>
      </c>
      <c r="L91" s="65">
        <f t="shared" si="50"/>
        <v>-0.98780744071009552</v>
      </c>
      <c r="M91" s="65">
        <f t="shared" si="51"/>
        <v>-0.92274630849536077</v>
      </c>
      <c r="R91" s="53"/>
      <c r="S91" s="53"/>
      <c r="T91" s="53"/>
      <c r="U91" s="53"/>
      <c r="V91" s="53"/>
    </row>
    <row r="92" spans="1:22" s="51" customFormat="1" x14ac:dyDescent="0.2">
      <c r="A92" s="51" t="s">
        <v>388</v>
      </c>
      <c r="B92" s="51" t="s">
        <v>389</v>
      </c>
      <c r="C92" s="51" t="s">
        <v>390</v>
      </c>
      <c r="D92" s="56">
        <v>83403442</v>
      </c>
      <c r="E92" s="56">
        <v>83403442</v>
      </c>
      <c r="F92" s="56">
        <v>0</v>
      </c>
      <c r="G92" s="56">
        <v>0</v>
      </c>
      <c r="H92" s="56">
        <v>0</v>
      </c>
      <c r="I92" s="56">
        <f t="shared" si="52"/>
        <v>0</v>
      </c>
      <c r="J92" s="56">
        <f t="shared" si="48"/>
        <v>83403442</v>
      </c>
      <c r="K92" s="57">
        <f t="shared" si="49"/>
        <v>1</v>
      </c>
      <c r="L92" s="57">
        <f t="shared" si="50"/>
        <v>-1</v>
      </c>
      <c r="M92" s="57">
        <f t="shared" si="51"/>
        <v>-1</v>
      </c>
      <c r="R92" s="53"/>
      <c r="S92" s="53"/>
      <c r="T92" s="53"/>
      <c r="U92" s="53"/>
      <c r="V92" s="53"/>
    </row>
    <row r="93" spans="1:22" s="51" customFormat="1" x14ac:dyDescent="0.2">
      <c r="A93" s="63" t="s">
        <v>391</v>
      </c>
      <c r="B93" s="63"/>
      <c r="C93" s="63"/>
      <c r="D93" s="64">
        <v>83403442</v>
      </c>
      <c r="E93" s="64">
        <v>83403442</v>
      </c>
      <c r="F93" s="64">
        <v>0</v>
      </c>
      <c r="G93" s="64">
        <v>0</v>
      </c>
      <c r="H93" s="64">
        <v>0</v>
      </c>
      <c r="I93" s="64">
        <f t="shared" si="52"/>
        <v>0</v>
      </c>
      <c r="J93" s="64">
        <f t="shared" si="48"/>
        <v>83403442</v>
      </c>
      <c r="K93" s="65">
        <f t="shared" si="49"/>
        <v>1</v>
      </c>
      <c r="L93" s="65">
        <f t="shared" si="50"/>
        <v>-1</v>
      </c>
      <c r="M93" s="65">
        <f t="shared" si="51"/>
        <v>-1</v>
      </c>
      <c r="R93" s="53"/>
      <c r="S93" s="53"/>
      <c r="T93" s="53"/>
      <c r="U93" s="53"/>
      <c r="V93" s="53"/>
    </row>
    <row r="94" spans="1:22" s="51" customFormat="1" x14ac:dyDescent="0.2">
      <c r="A94" s="51" t="s">
        <v>392</v>
      </c>
      <c r="B94" s="51" t="s">
        <v>196</v>
      </c>
      <c r="C94" s="51" t="s">
        <v>197</v>
      </c>
      <c r="D94" s="56">
        <v>0</v>
      </c>
      <c r="E94" s="56">
        <v>0</v>
      </c>
      <c r="F94" s="56">
        <v>0</v>
      </c>
      <c r="G94" s="56">
        <v>0</v>
      </c>
      <c r="H94" s="56">
        <v>0</v>
      </c>
      <c r="I94" s="56">
        <f t="shared" si="52"/>
        <v>0</v>
      </c>
      <c r="J94" s="56">
        <f t="shared" si="48"/>
        <v>0</v>
      </c>
      <c r="K94" s="57" t="str">
        <f t="shared" si="49"/>
        <v>NA</v>
      </c>
      <c r="L94" s="57" t="str">
        <f t="shared" si="50"/>
        <v>NA</v>
      </c>
      <c r="M94" s="57" t="str">
        <f t="shared" si="51"/>
        <v>NA</v>
      </c>
      <c r="R94" s="53"/>
      <c r="S94" s="53"/>
      <c r="T94" s="53"/>
      <c r="U94" s="53"/>
      <c r="V94" s="53"/>
    </row>
    <row r="95" spans="1:22" s="51" customFormat="1" x14ac:dyDescent="0.2">
      <c r="B95" s="51" t="s">
        <v>297</v>
      </c>
      <c r="C95" s="51" t="s">
        <v>298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f t="shared" si="52"/>
        <v>0</v>
      </c>
      <c r="J95" s="56">
        <f t="shared" si="48"/>
        <v>0</v>
      </c>
      <c r="K95" s="57" t="str">
        <f t="shared" si="49"/>
        <v>NA</v>
      </c>
      <c r="L95" s="57" t="str">
        <f t="shared" si="50"/>
        <v>NA</v>
      </c>
      <c r="M95" s="57" t="str">
        <f t="shared" si="51"/>
        <v>NA</v>
      </c>
      <c r="R95" s="53"/>
      <c r="S95" s="53"/>
      <c r="T95" s="53"/>
      <c r="U95" s="53"/>
      <c r="V95" s="53"/>
    </row>
    <row r="96" spans="1:22" s="51" customFormat="1" x14ac:dyDescent="0.2">
      <c r="B96" s="51" t="s">
        <v>393</v>
      </c>
      <c r="C96" s="51" t="s">
        <v>394</v>
      </c>
      <c r="D96" s="56">
        <v>5572080</v>
      </c>
      <c r="E96" s="56">
        <v>5572080</v>
      </c>
      <c r="F96" s="56">
        <v>0</v>
      </c>
      <c r="G96" s="56">
        <v>0</v>
      </c>
      <c r="H96" s="56">
        <v>0</v>
      </c>
      <c r="I96" s="56">
        <f t="shared" si="52"/>
        <v>0</v>
      </c>
      <c r="J96" s="56">
        <f t="shared" si="48"/>
        <v>5572080</v>
      </c>
      <c r="K96" s="57">
        <f t="shared" si="49"/>
        <v>1</v>
      </c>
      <c r="L96" s="57">
        <f t="shared" si="50"/>
        <v>-1</v>
      </c>
      <c r="M96" s="57">
        <f t="shared" si="51"/>
        <v>-1</v>
      </c>
      <c r="R96" s="53"/>
      <c r="S96" s="53"/>
      <c r="T96" s="53"/>
      <c r="U96" s="53"/>
      <c r="V96" s="53"/>
    </row>
    <row r="97" spans="1:22" s="51" customFormat="1" x14ac:dyDescent="0.2">
      <c r="A97" s="63" t="s">
        <v>395</v>
      </c>
      <c r="B97" s="63"/>
      <c r="C97" s="63"/>
      <c r="D97" s="64">
        <v>5572080</v>
      </c>
      <c r="E97" s="64">
        <v>5572080</v>
      </c>
      <c r="F97" s="64">
        <v>0</v>
      </c>
      <c r="G97" s="64">
        <v>0</v>
      </c>
      <c r="H97" s="64">
        <v>0</v>
      </c>
      <c r="I97" s="64">
        <f t="shared" si="52"/>
        <v>0</v>
      </c>
      <c r="J97" s="64">
        <f t="shared" si="48"/>
        <v>5572080</v>
      </c>
      <c r="K97" s="65">
        <f t="shared" si="49"/>
        <v>1</v>
      </c>
      <c r="L97" s="65">
        <f t="shared" si="50"/>
        <v>-1</v>
      </c>
      <c r="M97" s="65">
        <f t="shared" si="51"/>
        <v>-1</v>
      </c>
      <c r="R97" s="53"/>
      <c r="S97" s="53"/>
      <c r="T97" s="53"/>
      <c r="U97" s="53"/>
      <c r="V97" s="53"/>
    </row>
    <row r="98" spans="1:22" x14ac:dyDescent="0.2">
      <c r="A98" s="23"/>
      <c r="B98" s="31"/>
      <c r="C98" s="23"/>
      <c r="D98" s="18"/>
      <c r="E98" s="18"/>
      <c r="F98" s="18"/>
      <c r="G98" s="18"/>
      <c r="H98" s="18"/>
      <c r="I98" s="18"/>
      <c r="J98" s="18"/>
      <c r="K98" s="47"/>
      <c r="L98" s="37"/>
      <c r="M98" s="37"/>
    </row>
    <row r="99" spans="1:22" s="17" customFormat="1" ht="15.75" x14ac:dyDescent="0.25">
      <c r="A99" s="25" t="s">
        <v>11</v>
      </c>
      <c r="B99" s="32"/>
      <c r="C99" s="25"/>
      <c r="D99" s="6">
        <f>+D33+D43+D47+D60+D65+D69+D91+D93+D97</f>
        <v>847368454.06999993</v>
      </c>
      <c r="E99" s="6">
        <f t="shared" ref="E99:J99" si="53">+E33+E43+E47+E60+E65+E69+E91+E93+E97</f>
        <v>590001340.57999992</v>
      </c>
      <c r="F99" s="6">
        <f t="shared" si="53"/>
        <v>6045634.4100000001</v>
      </c>
      <c r="G99" s="6">
        <f t="shared" si="53"/>
        <v>10062895.68</v>
      </c>
      <c r="H99" s="6">
        <f t="shared" si="53"/>
        <v>88263962.030000001</v>
      </c>
      <c r="I99" s="6">
        <f t="shared" si="53"/>
        <v>98326857.709999993</v>
      </c>
      <c r="J99" s="6">
        <f t="shared" si="53"/>
        <v>491674482.86999995</v>
      </c>
      <c r="K99" s="38">
        <f t="shared" ref="K99" si="54">IF(E99=0,"NA",J99/E99)</f>
        <v>0.83334468763521807</v>
      </c>
      <c r="L99" s="38">
        <f t="shared" ref="L99" si="55">IF(E99=0,"NA",(  ( F99 - (E99/$L$6)) / (E99/$L$6)))</f>
        <v>-0.989753185299449</v>
      </c>
      <c r="M99" s="38">
        <f t="shared" ref="M99" si="56">IF(E99=0,"NA",(  ( G99 - ($M$6*(E99/12))) / ($M$6*(E99/12))))</f>
        <v>-0.9317771334545939</v>
      </c>
    </row>
    <row r="109" spans="1:22" x14ac:dyDescent="0.2">
      <c r="K109" s="5"/>
      <c r="L109" s="5"/>
      <c r="M109" s="5"/>
    </row>
    <row r="110" spans="1:22" x14ac:dyDescent="0.2">
      <c r="K110" s="5"/>
      <c r="L110" s="5"/>
      <c r="M110" s="5"/>
    </row>
  </sheetData>
  <autoFilter ref="A7:M97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9"/>
  <sheetViews>
    <sheetView workbookViewId="0">
      <pane ySplit="7" topLeftCell="A76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0" t="s">
        <v>552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1">
        <v>45199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3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22</v>
      </c>
      <c r="B8" s="51" t="s">
        <v>505</v>
      </c>
      <c r="C8" s="51" t="s">
        <v>506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515</v>
      </c>
      <c r="C9" s="51" t="s">
        <v>516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517</v>
      </c>
      <c r="C10" s="51" t="s">
        <v>518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2" si="10">SUM(G10:H10)</f>
        <v>0</v>
      </c>
      <c r="J10" s="56">
        <f t="shared" ref="J10:J12" si="11">E10-I10</f>
        <v>0</v>
      </c>
      <c r="K10" s="57" t="str">
        <f t="shared" ref="K10:K12" si="12">IF(E10=0,"NA",J10/E10)</f>
        <v>NA</v>
      </c>
      <c r="L10" s="57" t="str">
        <f t="shared" ref="L10:L12" si="13">IF(E10=0,"NA",(  ( F10 - (E10/$L$6)) / (E10/$L$6)))</f>
        <v>NA</v>
      </c>
      <c r="M10" s="57" t="str">
        <f t="shared" ref="M10:M12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507</v>
      </c>
      <c r="C11" s="51" t="s">
        <v>508</v>
      </c>
      <c r="D11" s="56">
        <v>60543391</v>
      </c>
      <c r="E11" s="56">
        <v>60543391</v>
      </c>
      <c r="F11" s="56">
        <v>0</v>
      </c>
      <c r="G11" s="56">
        <v>0</v>
      </c>
      <c r="H11" s="56">
        <v>0</v>
      </c>
      <c r="I11" s="56">
        <f t="shared" si="10"/>
        <v>0</v>
      </c>
      <c r="J11" s="56">
        <f t="shared" si="11"/>
        <v>60543391</v>
      </c>
      <c r="K11" s="57">
        <f t="shared" si="12"/>
        <v>1</v>
      </c>
      <c r="L11" s="57">
        <f t="shared" si="13"/>
        <v>-1</v>
      </c>
      <c r="M11" s="57">
        <f t="shared" si="14"/>
        <v>-1</v>
      </c>
      <c r="R11" s="53"/>
      <c r="S11" s="53"/>
      <c r="T11" s="53"/>
      <c r="U11" s="53"/>
      <c r="V11" s="53"/>
    </row>
    <row r="12" spans="1:38" s="51" customFormat="1" x14ac:dyDescent="0.2">
      <c r="B12" s="51" t="s">
        <v>509</v>
      </c>
      <c r="C12" s="51" t="s">
        <v>510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si="10"/>
        <v>0</v>
      </c>
      <c r="J12" s="56">
        <f t="shared" si="11"/>
        <v>0</v>
      </c>
      <c r="K12" s="57" t="str">
        <f t="shared" si="12"/>
        <v>NA</v>
      </c>
      <c r="L12" s="57" t="str">
        <f t="shared" si="13"/>
        <v>NA</v>
      </c>
      <c r="M12" s="57" t="str">
        <f t="shared" si="14"/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511</v>
      </c>
      <c r="C13" s="51" t="s">
        <v>512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ref="I13:I34" si="15">SUM(G13:H13)</f>
        <v>0</v>
      </c>
      <c r="J13" s="56">
        <f t="shared" ref="J13:J34" si="16">E13-I13</f>
        <v>0</v>
      </c>
      <c r="K13" s="57" t="str">
        <f t="shared" ref="K13:K34" si="17">IF(E13=0,"NA",J13/E13)</f>
        <v>NA</v>
      </c>
      <c r="L13" s="57" t="str">
        <f t="shared" ref="L13:L34" si="18">IF(E13=0,"NA",(  ( F13 - (E13/$L$6)) / (E13/$L$6)))</f>
        <v>NA</v>
      </c>
      <c r="M13" s="57" t="str">
        <f t="shared" ref="M13:M34" si="19">IF(E13=0,"NA",(  ( G13 - ($M$6*(E13/12))) / ($M$6*(E13/12))))</f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513</v>
      </c>
      <c r="C14" s="51" t="s">
        <v>514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15"/>
        <v>0</v>
      </c>
      <c r="J14" s="56">
        <f t="shared" si="16"/>
        <v>0</v>
      </c>
      <c r="K14" s="57" t="str">
        <f t="shared" si="17"/>
        <v>NA</v>
      </c>
      <c r="L14" s="57" t="str">
        <f t="shared" si="18"/>
        <v>NA</v>
      </c>
      <c r="M14" s="57" t="str">
        <f t="shared" si="19"/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45</v>
      </c>
      <c r="C15" s="51" t="s">
        <v>46</v>
      </c>
      <c r="D15" s="56">
        <v>506404.37</v>
      </c>
      <c r="E15" s="56">
        <v>506404.37</v>
      </c>
      <c r="F15" s="56">
        <v>382379.75</v>
      </c>
      <c r="G15" s="56">
        <v>724287.2</v>
      </c>
      <c r="H15" s="56">
        <v>0</v>
      </c>
      <c r="I15" s="56">
        <f t="shared" si="15"/>
        <v>724287.2</v>
      </c>
      <c r="J15" s="56">
        <f t="shared" si="16"/>
        <v>-217882.82999999996</v>
      </c>
      <c r="K15" s="57">
        <f t="shared" si="17"/>
        <v>-0.43025464018013898</v>
      </c>
      <c r="L15" s="57">
        <f t="shared" si="18"/>
        <v>-0.24491222301260945</v>
      </c>
      <c r="M15" s="57">
        <f t="shared" si="19"/>
        <v>4.7210185607205553</v>
      </c>
      <c r="R15" s="53"/>
      <c r="S15" s="53"/>
      <c r="T15" s="53"/>
      <c r="U15" s="53"/>
      <c r="V15" s="53"/>
    </row>
    <row r="16" spans="1:38" s="51" customFormat="1" x14ac:dyDescent="0.2">
      <c r="A16" s="63" t="s">
        <v>51</v>
      </c>
      <c r="B16" s="63"/>
      <c r="C16" s="63"/>
      <c r="D16" s="64">
        <v>61049795.369999997</v>
      </c>
      <c r="E16" s="64">
        <v>61049795.369999997</v>
      </c>
      <c r="F16" s="64">
        <v>382379.75</v>
      </c>
      <c r="G16" s="64">
        <v>724287.2</v>
      </c>
      <c r="H16" s="64">
        <v>0</v>
      </c>
      <c r="I16" s="64">
        <f t="shared" si="15"/>
        <v>724287.2</v>
      </c>
      <c r="J16" s="64">
        <f t="shared" si="16"/>
        <v>60325508.169999994</v>
      </c>
      <c r="K16" s="65">
        <f t="shared" si="17"/>
        <v>0.98813612403431705</v>
      </c>
      <c r="L16" s="65">
        <f t="shared" si="18"/>
        <v>-0.99373659243765622</v>
      </c>
      <c r="M16" s="65">
        <f t="shared" si="19"/>
        <v>-0.95254449613726855</v>
      </c>
      <c r="R16" s="53"/>
      <c r="S16" s="53"/>
      <c r="T16" s="53"/>
      <c r="U16" s="53"/>
      <c r="V16" s="53"/>
    </row>
    <row r="17" spans="1:22" s="51" customFormat="1" x14ac:dyDescent="0.2">
      <c r="A17" s="51" t="s">
        <v>52</v>
      </c>
      <c r="B17" s="51" t="s">
        <v>53</v>
      </c>
      <c r="C17" s="51" t="s">
        <v>54</v>
      </c>
      <c r="D17" s="56">
        <v>0</v>
      </c>
      <c r="E17" s="56">
        <v>0</v>
      </c>
      <c r="F17" s="56">
        <v>22651.41</v>
      </c>
      <c r="G17" s="56">
        <v>68204.81</v>
      </c>
      <c r="H17" s="56">
        <v>0</v>
      </c>
      <c r="I17" s="56">
        <f t="shared" si="15"/>
        <v>68204.81</v>
      </c>
      <c r="J17" s="56">
        <f t="shared" si="16"/>
        <v>-68204.81</v>
      </c>
      <c r="K17" s="57" t="str">
        <f t="shared" si="17"/>
        <v>NA</v>
      </c>
      <c r="L17" s="57" t="str">
        <f t="shared" si="18"/>
        <v>NA</v>
      </c>
      <c r="M17" s="57" t="str">
        <f t="shared" si="19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55</v>
      </c>
      <c r="B18" s="63"/>
      <c r="C18" s="63"/>
      <c r="D18" s="64">
        <v>0</v>
      </c>
      <c r="E18" s="64">
        <v>0</v>
      </c>
      <c r="F18" s="64">
        <v>22651.41</v>
      </c>
      <c r="G18" s="64">
        <v>68204.81</v>
      </c>
      <c r="H18" s="64">
        <v>0</v>
      </c>
      <c r="I18" s="64">
        <f t="shared" si="15"/>
        <v>68204.81</v>
      </c>
      <c r="J18" s="64">
        <f t="shared" si="16"/>
        <v>-68204.81</v>
      </c>
      <c r="K18" s="65" t="str">
        <f t="shared" si="17"/>
        <v>NA</v>
      </c>
      <c r="L18" s="65" t="str">
        <f t="shared" si="18"/>
        <v>NA</v>
      </c>
      <c r="M18" s="65" t="str">
        <f t="shared" si="19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56</v>
      </c>
      <c r="B19" s="51" t="s">
        <v>57</v>
      </c>
      <c r="C19" s="51" t="s">
        <v>58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15"/>
        <v>0</v>
      </c>
      <c r="J19" s="56">
        <f t="shared" si="16"/>
        <v>0</v>
      </c>
      <c r="K19" s="57" t="str">
        <f t="shared" si="17"/>
        <v>NA</v>
      </c>
      <c r="L19" s="57" t="str">
        <f t="shared" si="18"/>
        <v>NA</v>
      </c>
      <c r="M19" s="57" t="str">
        <f t="shared" si="19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519</v>
      </c>
      <c r="C20" s="51" t="s">
        <v>520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si="15"/>
        <v>0</v>
      </c>
      <c r="J20" s="56">
        <f t="shared" si="16"/>
        <v>0</v>
      </c>
      <c r="K20" s="57" t="str">
        <f t="shared" si="17"/>
        <v>NA</v>
      </c>
      <c r="L20" s="57" t="str">
        <f t="shared" si="18"/>
        <v>NA</v>
      </c>
      <c r="M20" s="57" t="str">
        <f t="shared" si="19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75</v>
      </c>
      <c r="B21" s="63"/>
      <c r="C21" s="63"/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f t="shared" si="15"/>
        <v>0</v>
      </c>
      <c r="J21" s="64">
        <f t="shared" si="16"/>
        <v>0</v>
      </c>
      <c r="K21" s="65" t="str">
        <f t="shared" si="17"/>
        <v>NA</v>
      </c>
      <c r="L21" s="65" t="str">
        <f t="shared" si="18"/>
        <v>NA</v>
      </c>
      <c r="M21" s="65" t="str">
        <f t="shared" si="19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485</v>
      </c>
      <c r="B22" s="51" t="s">
        <v>521</v>
      </c>
      <c r="C22" s="51" t="s">
        <v>522</v>
      </c>
      <c r="D22" s="56">
        <v>2375836</v>
      </c>
      <c r="E22" s="56">
        <v>2375836</v>
      </c>
      <c r="F22" s="56">
        <v>0</v>
      </c>
      <c r="G22" s="56">
        <v>63227.150000000009</v>
      </c>
      <c r="H22" s="56">
        <v>0</v>
      </c>
      <c r="I22" s="56">
        <f t="shared" si="15"/>
        <v>63227.150000000009</v>
      </c>
      <c r="J22" s="56">
        <f t="shared" si="16"/>
        <v>2312608.85</v>
      </c>
      <c r="K22" s="57">
        <f t="shared" si="17"/>
        <v>0.97338740973703575</v>
      </c>
      <c r="L22" s="57">
        <f t="shared" si="18"/>
        <v>-1</v>
      </c>
      <c r="M22" s="57">
        <f t="shared" si="19"/>
        <v>-0.89354963894814288</v>
      </c>
      <c r="R22" s="53"/>
      <c r="S22" s="53"/>
      <c r="T22" s="53"/>
      <c r="U22" s="53"/>
      <c r="V22" s="53"/>
    </row>
    <row r="23" spans="1:22" s="51" customFormat="1" x14ac:dyDescent="0.2">
      <c r="B23" s="51" t="s">
        <v>531</v>
      </c>
      <c r="C23" s="51" t="s">
        <v>532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15"/>
        <v>0</v>
      </c>
      <c r="J23" s="56">
        <f t="shared" si="16"/>
        <v>0</v>
      </c>
      <c r="K23" s="57" t="str">
        <f t="shared" si="17"/>
        <v>NA</v>
      </c>
      <c r="L23" s="57" t="str">
        <f t="shared" si="18"/>
        <v>NA</v>
      </c>
      <c r="M23" s="57" t="str">
        <f t="shared" si="19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533</v>
      </c>
      <c r="C24" s="51" t="s">
        <v>534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15"/>
        <v>0</v>
      </c>
      <c r="J24" s="56">
        <f t="shared" si="16"/>
        <v>0</v>
      </c>
      <c r="K24" s="57" t="str">
        <f t="shared" si="17"/>
        <v>NA</v>
      </c>
      <c r="L24" s="57" t="str">
        <f t="shared" si="18"/>
        <v>NA</v>
      </c>
      <c r="M24" s="57" t="str">
        <f t="shared" si="19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535</v>
      </c>
      <c r="C25" s="51" t="s">
        <v>536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15"/>
        <v>0</v>
      </c>
      <c r="J25" s="56">
        <f t="shared" si="16"/>
        <v>0</v>
      </c>
      <c r="K25" s="57" t="str">
        <f t="shared" si="17"/>
        <v>NA</v>
      </c>
      <c r="L25" s="57" t="str">
        <f t="shared" si="18"/>
        <v>NA</v>
      </c>
      <c r="M25" s="57" t="str">
        <f t="shared" si="19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523</v>
      </c>
      <c r="C26" s="51" t="s">
        <v>524</v>
      </c>
      <c r="D26" s="56">
        <v>4247392</v>
      </c>
      <c r="E26" s="56">
        <v>4247392</v>
      </c>
      <c r="F26" s="56">
        <v>0</v>
      </c>
      <c r="G26" s="56">
        <v>11322.629999999997</v>
      </c>
      <c r="H26" s="56">
        <v>0</v>
      </c>
      <c r="I26" s="56">
        <f t="shared" si="15"/>
        <v>11322.629999999997</v>
      </c>
      <c r="J26" s="56">
        <f t="shared" si="16"/>
        <v>4236069.37</v>
      </c>
      <c r="K26" s="57">
        <f t="shared" si="17"/>
        <v>0.99733421591414217</v>
      </c>
      <c r="L26" s="57">
        <f t="shared" si="18"/>
        <v>-1</v>
      </c>
      <c r="M26" s="57">
        <f t="shared" si="19"/>
        <v>-0.9893368636565687</v>
      </c>
      <c r="R26" s="53"/>
      <c r="S26" s="53"/>
      <c r="T26" s="53"/>
      <c r="U26" s="53"/>
      <c r="V26" s="53"/>
    </row>
    <row r="27" spans="1:22" s="51" customFormat="1" x14ac:dyDescent="0.2">
      <c r="B27" s="51" t="s">
        <v>537</v>
      </c>
      <c r="C27" s="51" t="s">
        <v>538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15"/>
        <v>0</v>
      </c>
      <c r="J27" s="56">
        <f t="shared" si="16"/>
        <v>0</v>
      </c>
      <c r="K27" s="57" t="str">
        <f t="shared" si="17"/>
        <v>NA</v>
      </c>
      <c r="L27" s="57" t="str">
        <f t="shared" si="18"/>
        <v>NA</v>
      </c>
      <c r="M27" s="57" t="str">
        <f t="shared" si="19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539</v>
      </c>
      <c r="C28" s="51" t="s">
        <v>540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15"/>
        <v>0</v>
      </c>
      <c r="J28" s="56">
        <f t="shared" si="16"/>
        <v>0</v>
      </c>
      <c r="K28" s="57" t="str">
        <f t="shared" si="17"/>
        <v>NA</v>
      </c>
      <c r="L28" s="57" t="str">
        <f t="shared" si="18"/>
        <v>NA</v>
      </c>
      <c r="M28" s="57" t="str">
        <f t="shared" si="19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541</v>
      </c>
      <c r="C29" s="51" t="s">
        <v>542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15"/>
        <v>0</v>
      </c>
      <c r="J29" s="56">
        <f t="shared" si="16"/>
        <v>0</v>
      </c>
      <c r="K29" s="57" t="str">
        <f t="shared" si="17"/>
        <v>NA</v>
      </c>
      <c r="L29" s="57" t="str">
        <f t="shared" si="18"/>
        <v>NA</v>
      </c>
      <c r="M29" s="57" t="str">
        <f t="shared" si="19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525</v>
      </c>
      <c r="C30" s="51" t="s">
        <v>526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15"/>
        <v>0</v>
      </c>
      <c r="J30" s="56">
        <f t="shared" si="16"/>
        <v>0</v>
      </c>
      <c r="K30" s="57" t="str">
        <f t="shared" si="17"/>
        <v>NA</v>
      </c>
      <c r="L30" s="57" t="str">
        <f t="shared" si="18"/>
        <v>NA</v>
      </c>
      <c r="M30" s="57" t="str">
        <f t="shared" si="19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527</v>
      </c>
      <c r="C31" s="51" t="s">
        <v>528</v>
      </c>
      <c r="D31" s="56">
        <v>500000</v>
      </c>
      <c r="E31" s="56">
        <v>500000</v>
      </c>
      <c r="F31" s="56">
        <v>0</v>
      </c>
      <c r="G31" s="56">
        <v>0</v>
      </c>
      <c r="H31" s="56">
        <v>0</v>
      </c>
      <c r="I31" s="56">
        <f t="shared" si="15"/>
        <v>0</v>
      </c>
      <c r="J31" s="56">
        <f t="shared" si="16"/>
        <v>500000</v>
      </c>
      <c r="K31" s="57">
        <f t="shared" si="17"/>
        <v>1</v>
      </c>
      <c r="L31" s="57">
        <f t="shared" si="18"/>
        <v>-1</v>
      </c>
      <c r="M31" s="57">
        <f t="shared" si="19"/>
        <v>-1</v>
      </c>
      <c r="R31" s="53"/>
      <c r="S31" s="53"/>
      <c r="T31" s="53"/>
      <c r="U31" s="53"/>
      <c r="V31" s="53"/>
    </row>
    <row r="32" spans="1:22" s="51" customFormat="1" x14ac:dyDescent="0.2">
      <c r="B32" s="51" t="s">
        <v>543</v>
      </c>
      <c r="C32" s="51" t="s">
        <v>544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15"/>
        <v>0</v>
      </c>
      <c r="J32" s="56">
        <f t="shared" si="16"/>
        <v>0</v>
      </c>
      <c r="K32" s="57" t="str">
        <f t="shared" si="17"/>
        <v>NA</v>
      </c>
      <c r="L32" s="57" t="str">
        <f t="shared" si="18"/>
        <v>NA</v>
      </c>
      <c r="M32" s="57" t="str">
        <f t="shared" si="19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545</v>
      </c>
      <c r="C33" s="51" t="s">
        <v>546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15"/>
        <v>0</v>
      </c>
      <c r="J33" s="56">
        <f t="shared" si="16"/>
        <v>0</v>
      </c>
      <c r="K33" s="57" t="str">
        <f t="shared" si="17"/>
        <v>NA</v>
      </c>
      <c r="L33" s="57" t="str">
        <f t="shared" si="18"/>
        <v>NA</v>
      </c>
      <c r="M33" s="57" t="str">
        <f t="shared" si="19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547</v>
      </c>
      <c r="C34" s="51" t="s">
        <v>548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15"/>
        <v>0</v>
      </c>
      <c r="J34" s="56">
        <f t="shared" si="16"/>
        <v>0</v>
      </c>
      <c r="K34" s="57" t="str">
        <f t="shared" si="17"/>
        <v>NA</v>
      </c>
      <c r="L34" s="57" t="str">
        <f t="shared" si="18"/>
        <v>NA</v>
      </c>
      <c r="M34" s="57" t="str">
        <f t="shared" si="19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486</v>
      </c>
      <c r="C35" s="51" t="s">
        <v>487</v>
      </c>
      <c r="D35" s="56">
        <v>50000</v>
      </c>
      <c r="E35" s="56">
        <v>50000</v>
      </c>
      <c r="F35" s="56">
        <v>0</v>
      </c>
      <c r="G35" s="56">
        <v>0</v>
      </c>
      <c r="H35" s="56">
        <v>0</v>
      </c>
      <c r="I35" s="56">
        <f t="shared" ref="I35:I42" si="20">SUM(G35:H35)</f>
        <v>0</v>
      </c>
      <c r="J35" s="56">
        <f t="shared" ref="J35:J42" si="21">E35-I35</f>
        <v>50000</v>
      </c>
      <c r="K35" s="57">
        <f t="shared" ref="K35:K42" si="22">IF(E35=0,"NA",J35/E35)</f>
        <v>1</v>
      </c>
      <c r="L35" s="57">
        <f t="shared" ref="L35:L42" si="23">IF(E35=0,"NA",(  ( F35 - (E35/$L$6)) / (E35/$L$6)))</f>
        <v>-1</v>
      </c>
      <c r="M35" s="57">
        <f t="shared" ref="M35:M42" si="24">IF(E35=0,"NA",(  ( G35 - ($M$6*(E35/12))) / ($M$6*(E35/12))))</f>
        <v>-1</v>
      </c>
      <c r="R35" s="53"/>
      <c r="S35" s="53"/>
      <c r="T35" s="53"/>
      <c r="U35" s="53"/>
      <c r="V35" s="53"/>
    </row>
    <row r="36" spans="1:38" s="51" customFormat="1" x14ac:dyDescent="0.2">
      <c r="B36" s="51" t="s">
        <v>488</v>
      </c>
      <c r="C36" s="51" t="s">
        <v>489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20"/>
        <v>0</v>
      </c>
      <c r="J36" s="56">
        <f t="shared" si="21"/>
        <v>0</v>
      </c>
      <c r="K36" s="57" t="str">
        <f t="shared" si="22"/>
        <v>NA</v>
      </c>
      <c r="L36" s="57" t="str">
        <f t="shared" si="23"/>
        <v>NA</v>
      </c>
      <c r="M36" s="57" t="str">
        <f t="shared" si="24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490</v>
      </c>
      <c r="C37" s="51" t="s">
        <v>491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20"/>
        <v>0</v>
      </c>
      <c r="J37" s="56">
        <f t="shared" si="21"/>
        <v>0</v>
      </c>
      <c r="K37" s="57" t="str">
        <f t="shared" si="22"/>
        <v>NA</v>
      </c>
      <c r="L37" s="57" t="str">
        <f t="shared" si="23"/>
        <v>NA</v>
      </c>
      <c r="M37" s="57" t="str">
        <f t="shared" si="24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529</v>
      </c>
      <c r="C38" s="51" t="s">
        <v>530</v>
      </c>
      <c r="D38" s="56">
        <v>4628750</v>
      </c>
      <c r="E38" s="56">
        <v>4628750</v>
      </c>
      <c r="F38" s="56">
        <v>0</v>
      </c>
      <c r="G38" s="56">
        <v>0</v>
      </c>
      <c r="H38" s="56">
        <v>0</v>
      </c>
      <c r="I38" s="56">
        <f t="shared" si="20"/>
        <v>0</v>
      </c>
      <c r="J38" s="56">
        <f t="shared" si="21"/>
        <v>4628750</v>
      </c>
      <c r="K38" s="57">
        <f t="shared" si="22"/>
        <v>1</v>
      </c>
      <c r="L38" s="57">
        <f t="shared" si="23"/>
        <v>-1</v>
      </c>
      <c r="M38" s="57">
        <f t="shared" si="24"/>
        <v>-1</v>
      </c>
      <c r="R38" s="53"/>
      <c r="S38" s="53"/>
      <c r="T38" s="53"/>
      <c r="U38" s="53"/>
      <c r="V38" s="53"/>
    </row>
    <row r="39" spans="1:38" s="51" customFormat="1" x14ac:dyDescent="0.2">
      <c r="A39" s="63" t="s">
        <v>496</v>
      </c>
      <c r="B39" s="63"/>
      <c r="C39" s="63"/>
      <c r="D39" s="64">
        <v>11801978</v>
      </c>
      <c r="E39" s="64">
        <v>11801978</v>
      </c>
      <c r="F39" s="64">
        <v>0</v>
      </c>
      <c r="G39" s="64">
        <v>74549.78</v>
      </c>
      <c r="H39" s="64">
        <v>0</v>
      </c>
      <c r="I39" s="64">
        <f t="shared" si="20"/>
        <v>74549.78</v>
      </c>
      <c r="J39" s="64">
        <f t="shared" si="21"/>
        <v>11727428.220000001</v>
      </c>
      <c r="K39" s="65">
        <f t="shared" si="22"/>
        <v>0.9936832808873225</v>
      </c>
      <c r="L39" s="65">
        <f t="shared" si="23"/>
        <v>-1</v>
      </c>
      <c r="M39" s="65">
        <f t="shared" si="24"/>
        <v>-0.97473312354928987</v>
      </c>
      <c r="R39" s="53"/>
      <c r="S39" s="53"/>
      <c r="T39" s="53"/>
      <c r="U39" s="53"/>
      <c r="V39" s="53"/>
    </row>
    <row r="40" spans="1:38" s="51" customFormat="1" x14ac:dyDescent="0.2">
      <c r="A40" s="51" t="s">
        <v>76</v>
      </c>
      <c r="B40" s="51" t="s">
        <v>549</v>
      </c>
      <c r="C40" s="51" t="s">
        <v>550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20"/>
        <v>0</v>
      </c>
      <c r="J40" s="56">
        <f t="shared" si="21"/>
        <v>0</v>
      </c>
      <c r="K40" s="57" t="str">
        <f t="shared" si="22"/>
        <v>NA</v>
      </c>
      <c r="L40" s="57" t="str">
        <f t="shared" si="23"/>
        <v>NA</v>
      </c>
      <c r="M40" s="57" t="str">
        <f t="shared" si="24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77</v>
      </c>
      <c r="C41" s="51" t="s">
        <v>78</v>
      </c>
      <c r="D41" s="56">
        <v>2800000</v>
      </c>
      <c r="E41" s="56">
        <v>2800000</v>
      </c>
      <c r="F41" s="56">
        <v>0</v>
      </c>
      <c r="G41" s="56">
        <v>0</v>
      </c>
      <c r="H41" s="56">
        <v>0</v>
      </c>
      <c r="I41" s="56">
        <f t="shared" si="20"/>
        <v>0</v>
      </c>
      <c r="J41" s="56">
        <f t="shared" si="21"/>
        <v>2800000</v>
      </c>
      <c r="K41" s="57">
        <f t="shared" si="22"/>
        <v>1</v>
      </c>
      <c r="L41" s="57">
        <f t="shared" si="23"/>
        <v>-1</v>
      </c>
      <c r="M41" s="57">
        <f t="shared" si="24"/>
        <v>-1</v>
      </c>
      <c r="R41" s="53"/>
      <c r="S41" s="53"/>
      <c r="T41" s="53"/>
      <c r="U41" s="53"/>
      <c r="V41" s="53"/>
    </row>
    <row r="42" spans="1:38" s="51" customFormat="1" x14ac:dyDescent="0.2">
      <c r="A42" s="63" t="s">
        <v>89</v>
      </c>
      <c r="B42" s="63"/>
      <c r="C42" s="63"/>
      <c r="D42" s="64">
        <v>2800000</v>
      </c>
      <c r="E42" s="64">
        <v>2800000</v>
      </c>
      <c r="F42" s="64">
        <v>0</v>
      </c>
      <c r="G42" s="64">
        <v>0</v>
      </c>
      <c r="H42" s="64">
        <v>0</v>
      </c>
      <c r="I42" s="64">
        <f t="shared" si="20"/>
        <v>0</v>
      </c>
      <c r="J42" s="64">
        <f t="shared" si="21"/>
        <v>2800000</v>
      </c>
      <c r="K42" s="65">
        <f t="shared" si="22"/>
        <v>1</v>
      </c>
      <c r="L42" s="65">
        <f t="shared" si="23"/>
        <v>-1</v>
      </c>
      <c r="M42" s="65">
        <f t="shared" si="24"/>
        <v>-1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75651773.370000005</v>
      </c>
      <c r="E44" s="6">
        <f t="shared" ref="E44:J44" si="25">+E16+E18+E21+E39+E42</f>
        <v>75651773.370000005</v>
      </c>
      <c r="F44" s="6">
        <f t="shared" si="25"/>
        <v>405031.16</v>
      </c>
      <c r="G44" s="6">
        <f t="shared" si="25"/>
        <v>867041.79</v>
      </c>
      <c r="H44" s="6">
        <f t="shared" si="25"/>
        <v>0</v>
      </c>
      <c r="I44" s="6">
        <f t="shared" si="25"/>
        <v>867041.79</v>
      </c>
      <c r="J44" s="6">
        <f t="shared" si="25"/>
        <v>74784731.579999998</v>
      </c>
      <c r="K44" s="38">
        <f t="shared" ref="K44:K88" si="26">IF(E44=0,"NA",J44/E44)</f>
        <v>0.9885390420954252</v>
      </c>
      <c r="L44" s="38">
        <f>IF(E44=0,"NA",(  ( F44 - (E44/$L$6)) / (E44/$L$6)))</f>
        <v>-0.99464611149273319</v>
      </c>
      <c r="M44" s="38">
        <f>IF(E44=0,"NA",(  ( G44 - ($M$6*(E44/12))) / ($M$6*(E44/12))))</f>
        <v>-0.95415616838170103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245</v>
      </c>
      <c r="B46" s="51" t="s">
        <v>146</v>
      </c>
      <c r="C46" s="51" t="s">
        <v>147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86" si="27">SUM(G46:H46)</f>
        <v>0</v>
      </c>
      <c r="J46" s="56">
        <f t="shared" ref="J46:J86" si="28">E46-I46</f>
        <v>0</v>
      </c>
      <c r="K46" s="57" t="str">
        <f t="shared" ref="K46:K86" si="29">IF(E46=0,"NA",J46/E46)</f>
        <v>NA</v>
      </c>
      <c r="L46" s="57" t="str">
        <f t="shared" ref="L46:L86" si="30">IF(E46=0,"NA",(  ( F46 - (E46/$L$6)) / (E46/$L$6)))</f>
        <v>NA</v>
      </c>
      <c r="M46" s="57" t="str">
        <f t="shared" ref="M46:M86" si="31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178</v>
      </c>
      <c r="C47" s="51" t="s">
        <v>179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27"/>
        <v>0</v>
      </c>
      <c r="J47" s="56">
        <f t="shared" si="28"/>
        <v>0</v>
      </c>
      <c r="K47" s="57" t="str">
        <f t="shared" si="29"/>
        <v>NA</v>
      </c>
      <c r="L47" s="57" t="str">
        <f t="shared" si="30"/>
        <v>NA</v>
      </c>
      <c r="M47" s="57" t="str">
        <f t="shared" si="31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420</v>
      </c>
      <c r="C48" s="51" t="s">
        <v>421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7"/>
        <v>0</v>
      </c>
      <c r="J48" s="56">
        <f t="shared" si="28"/>
        <v>0</v>
      </c>
      <c r="K48" s="57" t="str">
        <f t="shared" si="29"/>
        <v>NA</v>
      </c>
      <c r="L48" s="57" t="str">
        <f t="shared" si="30"/>
        <v>NA</v>
      </c>
      <c r="M48" s="57" t="str">
        <f t="shared" si="31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283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78" si="32">SUM(G49:H49)</f>
        <v>0</v>
      </c>
      <c r="J49" s="64">
        <f t="shared" ref="J49:J78" si="33">E49-I49</f>
        <v>0</v>
      </c>
      <c r="K49" s="65" t="str">
        <f t="shared" ref="K49:K78" si="34">IF(E49=0,"NA",J49/E49)</f>
        <v>NA</v>
      </c>
      <c r="L49" s="65" t="str">
        <f t="shared" ref="L49:L78" si="35">IF(E49=0,"NA",(  ( F49 - (E49/$L$6)) / (E49/$L$6)))</f>
        <v>NA</v>
      </c>
      <c r="M49" s="65" t="str">
        <f t="shared" ref="M49:M78" si="36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290</v>
      </c>
      <c r="B50" s="51" t="s">
        <v>291</v>
      </c>
      <c r="C50" s="51" t="s">
        <v>292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2"/>
        <v>0</v>
      </c>
      <c r="J50" s="56">
        <f t="shared" si="33"/>
        <v>0</v>
      </c>
      <c r="K50" s="57" t="str">
        <f t="shared" si="34"/>
        <v>NA</v>
      </c>
      <c r="L50" s="57" t="str">
        <f t="shared" si="35"/>
        <v>NA</v>
      </c>
      <c r="M50" s="57" t="str">
        <f t="shared" si="36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124</v>
      </c>
      <c r="C51" s="51" t="s">
        <v>125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2"/>
        <v>0</v>
      </c>
      <c r="J51" s="56">
        <f t="shared" si="33"/>
        <v>0</v>
      </c>
      <c r="K51" s="57" t="str">
        <f t="shared" si="34"/>
        <v>NA</v>
      </c>
      <c r="L51" s="57" t="str">
        <f t="shared" si="35"/>
        <v>NA</v>
      </c>
      <c r="M51" s="57" t="str">
        <f t="shared" si="36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132</v>
      </c>
      <c r="C52" s="51" t="s">
        <v>133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si="32"/>
        <v>0</v>
      </c>
      <c r="J52" s="56">
        <f t="shared" si="33"/>
        <v>0</v>
      </c>
      <c r="K52" s="57" t="str">
        <f t="shared" si="34"/>
        <v>NA</v>
      </c>
      <c r="L52" s="57" t="str">
        <f t="shared" si="35"/>
        <v>NA</v>
      </c>
      <c r="M52" s="57" t="str">
        <f t="shared" si="36"/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144</v>
      </c>
      <c r="C53" s="51" t="s">
        <v>145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32"/>
        <v>0</v>
      </c>
      <c r="J53" s="56">
        <f t="shared" si="33"/>
        <v>0</v>
      </c>
      <c r="K53" s="57" t="str">
        <f t="shared" si="34"/>
        <v>NA</v>
      </c>
      <c r="L53" s="57" t="str">
        <f t="shared" si="35"/>
        <v>NA</v>
      </c>
      <c r="M53" s="57" t="str">
        <f t="shared" si="36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299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32"/>
        <v>0</v>
      </c>
      <c r="J54" s="64">
        <f t="shared" si="33"/>
        <v>0</v>
      </c>
      <c r="K54" s="65" t="str">
        <f t="shared" si="34"/>
        <v>NA</v>
      </c>
      <c r="L54" s="65" t="str">
        <f t="shared" si="35"/>
        <v>NA</v>
      </c>
      <c r="M54" s="65" t="str">
        <f t="shared" si="36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384</v>
      </c>
      <c r="B55" s="51" t="s">
        <v>108</v>
      </c>
      <c r="C55" s="51" t="s">
        <v>109</v>
      </c>
      <c r="D55" s="56">
        <v>96678.28</v>
      </c>
      <c r="E55" s="56">
        <v>96678.28</v>
      </c>
      <c r="F55" s="56">
        <v>13075.75</v>
      </c>
      <c r="G55" s="56">
        <v>31427.05</v>
      </c>
      <c r="H55" s="56">
        <v>0</v>
      </c>
      <c r="I55" s="56">
        <f t="shared" si="32"/>
        <v>31427.05</v>
      </c>
      <c r="J55" s="56">
        <f t="shared" si="33"/>
        <v>65251.229999999996</v>
      </c>
      <c r="K55" s="57">
        <f t="shared" si="34"/>
        <v>0.67493163924720212</v>
      </c>
      <c r="L55" s="57">
        <f t="shared" si="35"/>
        <v>-0.86474986936052234</v>
      </c>
      <c r="M55" s="57">
        <f t="shared" si="36"/>
        <v>0.30027344301119135</v>
      </c>
      <c r="R55" s="53"/>
      <c r="S55" s="53"/>
      <c r="T55" s="53"/>
      <c r="U55" s="53"/>
      <c r="V55" s="53"/>
    </row>
    <row r="56" spans="1:22" s="51" customFormat="1" x14ac:dyDescent="0.2">
      <c r="B56" s="51" t="s">
        <v>423</v>
      </c>
      <c r="C56" s="51" t="s">
        <v>424</v>
      </c>
      <c r="D56" s="56">
        <v>20215024.330000006</v>
      </c>
      <c r="E56" s="56">
        <v>20215024.330000006</v>
      </c>
      <c r="F56" s="56">
        <v>1370237.06</v>
      </c>
      <c r="G56" s="56">
        <v>2000473.3299999994</v>
      </c>
      <c r="H56" s="56">
        <v>0</v>
      </c>
      <c r="I56" s="56">
        <f t="shared" si="32"/>
        <v>2000473.3299999994</v>
      </c>
      <c r="J56" s="56">
        <f t="shared" si="33"/>
        <v>18214551.000000007</v>
      </c>
      <c r="K56" s="57">
        <f t="shared" si="34"/>
        <v>0.90104027097156614</v>
      </c>
      <c r="L56" s="57">
        <f t="shared" si="35"/>
        <v>-0.93221689780672168</v>
      </c>
      <c r="M56" s="57">
        <f t="shared" si="36"/>
        <v>-0.60416108388626444</v>
      </c>
      <c r="R56" s="53"/>
      <c r="S56" s="53"/>
      <c r="T56" s="53"/>
      <c r="U56" s="53"/>
      <c r="V56" s="53"/>
    </row>
    <row r="57" spans="1:22" s="51" customFormat="1" x14ac:dyDescent="0.2">
      <c r="B57" s="51" t="s">
        <v>120</v>
      </c>
      <c r="C57" s="51" t="s">
        <v>121</v>
      </c>
      <c r="D57" s="56">
        <v>2038478.68</v>
      </c>
      <c r="E57" s="56">
        <v>2038478.68</v>
      </c>
      <c r="F57" s="56">
        <v>117595.01</v>
      </c>
      <c r="G57" s="56">
        <v>357775.87</v>
      </c>
      <c r="H57" s="56">
        <v>0</v>
      </c>
      <c r="I57" s="56">
        <f t="shared" si="32"/>
        <v>357775.87</v>
      </c>
      <c r="J57" s="56">
        <f t="shared" si="33"/>
        <v>1680702.81</v>
      </c>
      <c r="K57" s="57">
        <f t="shared" si="34"/>
        <v>0.82448878494034583</v>
      </c>
      <c r="L57" s="57">
        <f t="shared" si="35"/>
        <v>-0.9423123669853638</v>
      </c>
      <c r="M57" s="57">
        <f t="shared" si="36"/>
        <v>-0.29795513976138321</v>
      </c>
      <c r="R57" s="53"/>
      <c r="S57" s="53"/>
      <c r="T57" s="53"/>
      <c r="U57" s="53"/>
      <c r="V57" s="53"/>
    </row>
    <row r="58" spans="1:22" s="51" customFormat="1" x14ac:dyDescent="0.2">
      <c r="B58" s="51" t="s">
        <v>122</v>
      </c>
      <c r="C58" s="51" t="s">
        <v>123</v>
      </c>
      <c r="D58" s="56">
        <v>178653</v>
      </c>
      <c r="E58" s="56">
        <v>178653</v>
      </c>
      <c r="F58" s="56">
        <v>0</v>
      </c>
      <c r="G58" s="56">
        <v>0</v>
      </c>
      <c r="H58" s="56">
        <v>0</v>
      </c>
      <c r="I58" s="56">
        <f t="shared" si="32"/>
        <v>0</v>
      </c>
      <c r="J58" s="56">
        <f t="shared" si="33"/>
        <v>178653</v>
      </c>
      <c r="K58" s="57">
        <f t="shared" si="34"/>
        <v>1</v>
      </c>
      <c r="L58" s="57">
        <f t="shared" si="35"/>
        <v>-1</v>
      </c>
      <c r="M58" s="57">
        <f t="shared" si="36"/>
        <v>-1</v>
      </c>
      <c r="R58" s="53"/>
      <c r="S58" s="53"/>
      <c r="T58" s="53"/>
      <c r="U58" s="53"/>
      <c r="V58" s="53"/>
    </row>
    <row r="59" spans="1:22" s="51" customFormat="1" x14ac:dyDescent="0.2">
      <c r="B59" s="51" t="s">
        <v>124</v>
      </c>
      <c r="C59" s="51" t="s">
        <v>125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32"/>
        <v>0</v>
      </c>
      <c r="J59" s="56">
        <f t="shared" si="33"/>
        <v>0</v>
      </c>
      <c r="K59" s="57" t="str">
        <f t="shared" si="34"/>
        <v>NA</v>
      </c>
      <c r="L59" s="57" t="str">
        <f t="shared" si="35"/>
        <v>NA</v>
      </c>
      <c r="M59" s="57" t="str">
        <f t="shared" si="36"/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130</v>
      </c>
      <c r="C60" s="51" t="s">
        <v>131</v>
      </c>
      <c r="D60" s="56">
        <v>10972968.75</v>
      </c>
      <c r="E60" s="56">
        <v>10972968.75</v>
      </c>
      <c r="F60" s="56">
        <v>321491.77</v>
      </c>
      <c r="G60" s="56">
        <v>373077.58</v>
      </c>
      <c r="H60" s="56">
        <v>0</v>
      </c>
      <c r="I60" s="56">
        <f t="shared" si="32"/>
        <v>373077.58</v>
      </c>
      <c r="J60" s="56">
        <f t="shared" si="33"/>
        <v>10599891.17</v>
      </c>
      <c r="K60" s="57">
        <f t="shared" si="34"/>
        <v>0.96600030597918174</v>
      </c>
      <c r="L60" s="57">
        <f t="shared" si="35"/>
        <v>-0.97070147766528547</v>
      </c>
      <c r="M60" s="57">
        <f t="shared" si="36"/>
        <v>-0.86400122391672718</v>
      </c>
      <c r="R60" s="53"/>
      <c r="S60" s="53"/>
      <c r="T60" s="53"/>
      <c r="U60" s="53"/>
      <c r="V60" s="53"/>
    </row>
    <row r="61" spans="1:22" s="51" customFormat="1" x14ac:dyDescent="0.2">
      <c r="B61" s="51" t="s">
        <v>563</v>
      </c>
      <c r="C61" s="51" t="s">
        <v>564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f t="shared" si="32"/>
        <v>0</v>
      </c>
      <c r="J61" s="56">
        <f t="shared" si="33"/>
        <v>0</v>
      </c>
      <c r="K61" s="57" t="str">
        <f t="shared" si="34"/>
        <v>NA</v>
      </c>
      <c r="L61" s="57" t="str">
        <f t="shared" si="35"/>
        <v>NA</v>
      </c>
      <c r="M61" s="57" t="str">
        <f t="shared" si="36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132</v>
      </c>
      <c r="C62" s="51" t="s">
        <v>133</v>
      </c>
      <c r="D62" s="56">
        <v>4332477.3400000017</v>
      </c>
      <c r="E62" s="56">
        <v>4332477.3400000017</v>
      </c>
      <c r="F62" s="56">
        <v>117513.95999999996</v>
      </c>
      <c r="G62" s="56">
        <v>162012.82999999996</v>
      </c>
      <c r="H62" s="56">
        <v>0</v>
      </c>
      <c r="I62" s="56">
        <f t="shared" si="32"/>
        <v>162012.82999999996</v>
      </c>
      <c r="J62" s="56">
        <f t="shared" si="33"/>
        <v>4170464.5100000016</v>
      </c>
      <c r="K62" s="57">
        <f t="shared" si="34"/>
        <v>0.96260503696021638</v>
      </c>
      <c r="L62" s="57">
        <f t="shared" si="35"/>
        <v>-0.97287603586173632</v>
      </c>
      <c r="M62" s="57">
        <f t="shared" si="36"/>
        <v>-0.85042014784086561</v>
      </c>
      <c r="R62" s="53"/>
      <c r="S62" s="53"/>
      <c r="T62" s="53"/>
      <c r="U62" s="53"/>
      <c r="V62" s="53"/>
    </row>
    <row r="63" spans="1:22" s="51" customFormat="1" x14ac:dyDescent="0.2">
      <c r="B63" s="51" t="s">
        <v>134</v>
      </c>
      <c r="C63" s="51" t="s">
        <v>135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32"/>
        <v>0</v>
      </c>
      <c r="J63" s="56">
        <f t="shared" si="33"/>
        <v>0</v>
      </c>
      <c r="K63" s="57" t="str">
        <f t="shared" si="34"/>
        <v>NA</v>
      </c>
      <c r="L63" s="57" t="str">
        <f t="shared" si="35"/>
        <v>NA</v>
      </c>
      <c r="M63" s="57" t="str">
        <f t="shared" si="36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136</v>
      </c>
      <c r="C64" s="51" t="s">
        <v>137</v>
      </c>
      <c r="D64" s="56">
        <v>0</v>
      </c>
      <c r="E64" s="56">
        <v>0</v>
      </c>
      <c r="F64" s="56">
        <v>29125.89</v>
      </c>
      <c r="G64" s="56">
        <v>158295.89000000001</v>
      </c>
      <c r="H64" s="56">
        <v>0</v>
      </c>
      <c r="I64" s="56">
        <f t="shared" si="32"/>
        <v>158295.89000000001</v>
      </c>
      <c r="J64" s="56">
        <f t="shared" si="33"/>
        <v>-158295.89000000001</v>
      </c>
      <c r="K64" s="57" t="str">
        <f t="shared" si="34"/>
        <v>NA</v>
      </c>
      <c r="L64" s="57" t="str">
        <f t="shared" si="35"/>
        <v>NA</v>
      </c>
      <c r="M64" s="57" t="str">
        <f t="shared" si="36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408</v>
      </c>
      <c r="C65" s="51" t="s">
        <v>409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f t="shared" si="32"/>
        <v>0</v>
      </c>
      <c r="J65" s="56">
        <f t="shared" si="33"/>
        <v>0</v>
      </c>
      <c r="K65" s="57" t="str">
        <f t="shared" si="34"/>
        <v>NA</v>
      </c>
      <c r="L65" s="57" t="str">
        <f t="shared" si="35"/>
        <v>NA</v>
      </c>
      <c r="M65" s="57" t="str">
        <f t="shared" si="36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144</v>
      </c>
      <c r="C66" s="51" t="s">
        <v>145</v>
      </c>
      <c r="D66" s="56">
        <v>579436.92000000004</v>
      </c>
      <c r="E66" s="56">
        <v>579436.92000000004</v>
      </c>
      <c r="F66" s="56">
        <v>100556.03000000003</v>
      </c>
      <c r="G66" s="56">
        <v>156707.00999999998</v>
      </c>
      <c r="H66" s="56">
        <v>0</v>
      </c>
      <c r="I66" s="56">
        <f t="shared" si="32"/>
        <v>156707.00999999998</v>
      </c>
      <c r="J66" s="56">
        <f t="shared" si="33"/>
        <v>422729.91000000003</v>
      </c>
      <c r="K66" s="57">
        <f t="shared" si="34"/>
        <v>0.72955294253600544</v>
      </c>
      <c r="L66" s="57">
        <f t="shared" si="35"/>
        <v>-0.82645905614712989</v>
      </c>
      <c r="M66" s="57">
        <f t="shared" si="36"/>
        <v>8.178822985597789E-2</v>
      </c>
      <c r="R66" s="53"/>
      <c r="S66" s="53"/>
      <c r="T66" s="53"/>
      <c r="U66" s="53"/>
      <c r="V66" s="53"/>
    </row>
    <row r="67" spans="2:22" s="51" customFormat="1" x14ac:dyDescent="0.2">
      <c r="B67" s="51" t="s">
        <v>146</v>
      </c>
      <c r="C67" s="51" t="s">
        <v>147</v>
      </c>
      <c r="D67" s="56">
        <v>374660</v>
      </c>
      <c r="E67" s="56">
        <v>374660</v>
      </c>
      <c r="F67" s="56">
        <v>0</v>
      </c>
      <c r="G67" s="56">
        <v>0</v>
      </c>
      <c r="H67" s="56">
        <v>0</v>
      </c>
      <c r="I67" s="56">
        <f t="shared" si="32"/>
        <v>0</v>
      </c>
      <c r="J67" s="56">
        <f t="shared" si="33"/>
        <v>374660</v>
      </c>
      <c r="K67" s="57">
        <f t="shared" si="34"/>
        <v>1</v>
      </c>
      <c r="L67" s="57">
        <f t="shared" si="35"/>
        <v>-1</v>
      </c>
      <c r="M67" s="57">
        <f t="shared" si="36"/>
        <v>-1</v>
      </c>
      <c r="R67" s="53"/>
      <c r="S67" s="53"/>
      <c r="T67" s="53"/>
      <c r="U67" s="53"/>
      <c r="V67" s="53"/>
    </row>
    <row r="68" spans="2:22" s="51" customFormat="1" x14ac:dyDescent="0.2">
      <c r="B68" s="51" t="s">
        <v>154</v>
      </c>
      <c r="C68" s="51" t="s">
        <v>155</v>
      </c>
      <c r="D68" s="56">
        <v>300000</v>
      </c>
      <c r="E68" s="56">
        <v>300000</v>
      </c>
      <c r="F68" s="56">
        <v>0</v>
      </c>
      <c r="G68" s="56">
        <v>19587.13</v>
      </c>
      <c r="H68" s="56">
        <v>24001.77</v>
      </c>
      <c r="I68" s="56">
        <f t="shared" si="32"/>
        <v>43588.9</v>
      </c>
      <c r="J68" s="56">
        <f t="shared" si="33"/>
        <v>256411.1</v>
      </c>
      <c r="K68" s="57">
        <f t="shared" si="34"/>
        <v>0.85470366666666664</v>
      </c>
      <c r="L68" s="57">
        <f t="shared" si="35"/>
        <v>-1</v>
      </c>
      <c r="M68" s="57">
        <f t="shared" si="36"/>
        <v>-0.73883826666666663</v>
      </c>
      <c r="R68" s="53"/>
      <c r="S68" s="53"/>
      <c r="T68" s="53"/>
      <c r="U68" s="53"/>
      <c r="V68" s="53"/>
    </row>
    <row r="69" spans="2:22" s="51" customFormat="1" x14ac:dyDescent="0.2">
      <c r="B69" s="51" t="s">
        <v>220</v>
      </c>
      <c r="C69" s="51" t="s">
        <v>221</v>
      </c>
      <c r="D69" s="56">
        <v>108160.9</v>
      </c>
      <c r="E69" s="56">
        <v>108160.9</v>
      </c>
      <c r="F69" s="56">
        <v>95911</v>
      </c>
      <c r="G69" s="56">
        <v>95911</v>
      </c>
      <c r="H69" s="56">
        <v>2337.52</v>
      </c>
      <c r="I69" s="56">
        <f t="shared" si="32"/>
        <v>98248.52</v>
      </c>
      <c r="J69" s="56">
        <f t="shared" si="33"/>
        <v>9912.3799999999901</v>
      </c>
      <c r="K69" s="57">
        <f t="shared" si="34"/>
        <v>9.1644762571317276E-2</v>
      </c>
      <c r="L69" s="57">
        <f t="shared" si="35"/>
        <v>-0.11325626913237588</v>
      </c>
      <c r="M69" s="57">
        <f t="shared" si="36"/>
        <v>2.5469749234704961</v>
      </c>
      <c r="R69" s="53"/>
      <c r="S69" s="53"/>
      <c r="T69" s="53"/>
      <c r="U69" s="53"/>
      <c r="V69" s="53"/>
    </row>
    <row r="70" spans="2:22" s="51" customFormat="1" x14ac:dyDescent="0.2">
      <c r="B70" s="51" t="s">
        <v>156</v>
      </c>
      <c r="C70" s="51" t="s">
        <v>157</v>
      </c>
      <c r="D70" s="56">
        <v>300000</v>
      </c>
      <c r="E70" s="56">
        <v>300000</v>
      </c>
      <c r="F70" s="56">
        <v>0</v>
      </c>
      <c r="G70" s="56">
        <v>0</v>
      </c>
      <c r="H70" s="56">
        <v>40463.18</v>
      </c>
      <c r="I70" s="56">
        <f t="shared" si="32"/>
        <v>40463.18</v>
      </c>
      <c r="J70" s="56">
        <f t="shared" si="33"/>
        <v>259536.82</v>
      </c>
      <c r="K70" s="57">
        <f t="shared" si="34"/>
        <v>0.86512273333333334</v>
      </c>
      <c r="L70" s="57">
        <f t="shared" si="35"/>
        <v>-1</v>
      </c>
      <c r="M70" s="57">
        <f t="shared" si="36"/>
        <v>-1</v>
      </c>
      <c r="R70" s="53"/>
      <c r="S70" s="53"/>
      <c r="T70" s="53"/>
      <c r="U70" s="53"/>
      <c r="V70" s="53"/>
    </row>
    <row r="71" spans="2:22" s="51" customFormat="1" x14ac:dyDescent="0.2">
      <c r="B71" s="51" t="s">
        <v>158</v>
      </c>
      <c r="C71" s="51" t="s">
        <v>159</v>
      </c>
      <c r="D71" s="56">
        <v>55000</v>
      </c>
      <c r="E71" s="56">
        <v>55000</v>
      </c>
      <c r="F71" s="56">
        <v>0</v>
      </c>
      <c r="G71" s="56">
        <v>0</v>
      </c>
      <c r="H71" s="56">
        <v>14768.26</v>
      </c>
      <c r="I71" s="56">
        <f t="shared" si="32"/>
        <v>14768.26</v>
      </c>
      <c r="J71" s="56">
        <f t="shared" si="33"/>
        <v>40231.74</v>
      </c>
      <c r="K71" s="57">
        <f t="shared" si="34"/>
        <v>0.73148618181818181</v>
      </c>
      <c r="L71" s="57">
        <f t="shared" si="35"/>
        <v>-1</v>
      </c>
      <c r="M71" s="57">
        <f t="shared" si="36"/>
        <v>-1</v>
      </c>
      <c r="R71" s="53"/>
      <c r="S71" s="53"/>
      <c r="T71" s="53"/>
      <c r="U71" s="53"/>
      <c r="V71" s="53"/>
    </row>
    <row r="72" spans="2:22" s="51" customFormat="1" x14ac:dyDescent="0.2">
      <c r="B72" s="51" t="s">
        <v>166</v>
      </c>
      <c r="C72" s="51" t="s">
        <v>167</v>
      </c>
      <c r="D72" s="56">
        <v>150000</v>
      </c>
      <c r="E72" s="56">
        <v>150000</v>
      </c>
      <c r="F72" s="56">
        <v>509.88</v>
      </c>
      <c r="G72" s="56">
        <v>2986.86</v>
      </c>
      <c r="H72" s="56">
        <v>0</v>
      </c>
      <c r="I72" s="56">
        <f t="shared" si="32"/>
        <v>2986.86</v>
      </c>
      <c r="J72" s="56">
        <f t="shared" si="33"/>
        <v>147013.14000000001</v>
      </c>
      <c r="K72" s="57">
        <f t="shared" si="34"/>
        <v>0.98008760000000006</v>
      </c>
      <c r="L72" s="57">
        <f t="shared" si="35"/>
        <v>-0.99660079999999995</v>
      </c>
      <c r="M72" s="57">
        <f t="shared" si="36"/>
        <v>-0.92035040000000001</v>
      </c>
      <c r="R72" s="53"/>
      <c r="S72" s="53"/>
      <c r="T72" s="53"/>
      <c r="U72" s="53"/>
      <c r="V72" s="53"/>
    </row>
    <row r="73" spans="2:22" s="51" customFormat="1" x14ac:dyDescent="0.2">
      <c r="B73" s="51" t="s">
        <v>170</v>
      </c>
      <c r="C73" s="51" t="s">
        <v>171</v>
      </c>
      <c r="D73" s="56">
        <v>300400</v>
      </c>
      <c r="E73" s="56">
        <v>300400</v>
      </c>
      <c r="F73" s="56">
        <v>65640.710000000006</v>
      </c>
      <c r="G73" s="56">
        <v>65640.710000000006</v>
      </c>
      <c r="H73" s="56">
        <v>105352.43</v>
      </c>
      <c r="I73" s="56">
        <f t="shared" si="32"/>
        <v>170993.14</v>
      </c>
      <c r="J73" s="56">
        <f t="shared" si="33"/>
        <v>129406.85999999999</v>
      </c>
      <c r="K73" s="57">
        <f t="shared" si="34"/>
        <v>0.43078182423435413</v>
      </c>
      <c r="L73" s="57">
        <f t="shared" si="35"/>
        <v>-0.78148898135818901</v>
      </c>
      <c r="M73" s="57">
        <f t="shared" si="36"/>
        <v>-0.12595592543275624</v>
      </c>
      <c r="R73" s="53"/>
      <c r="S73" s="53"/>
      <c r="T73" s="53"/>
      <c r="U73" s="53"/>
      <c r="V73" s="53"/>
    </row>
    <row r="74" spans="2:22" s="51" customFormat="1" x14ac:dyDescent="0.2">
      <c r="B74" s="51" t="s">
        <v>172</v>
      </c>
      <c r="C74" s="51" t="s">
        <v>173</v>
      </c>
      <c r="D74" s="56">
        <v>3580446.32</v>
      </c>
      <c r="E74" s="56">
        <v>3580446.32</v>
      </c>
      <c r="F74" s="56">
        <v>233422.13999999998</v>
      </c>
      <c r="G74" s="56">
        <v>328246.88000000006</v>
      </c>
      <c r="H74" s="56">
        <v>1503152.98</v>
      </c>
      <c r="I74" s="56">
        <f t="shared" si="32"/>
        <v>1831399.86</v>
      </c>
      <c r="J74" s="56">
        <f t="shared" si="33"/>
        <v>1749046.4599999997</v>
      </c>
      <c r="K74" s="57">
        <f t="shared" si="34"/>
        <v>0.48849956225569102</v>
      </c>
      <c r="L74" s="57">
        <f t="shared" si="35"/>
        <v>-0.93480641262623365</v>
      </c>
      <c r="M74" s="57">
        <f t="shared" si="36"/>
        <v>-0.63328942744769301</v>
      </c>
      <c r="R74" s="53"/>
      <c r="S74" s="53"/>
      <c r="T74" s="53"/>
      <c r="U74" s="53"/>
      <c r="V74" s="53"/>
    </row>
    <row r="75" spans="2:22" s="51" customFormat="1" x14ac:dyDescent="0.2">
      <c r="B75" s="51" t="s">
        <v>174</v>
      </c>
      <c r="C75" s="51" t="s">
        <v>175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32"/>
        <v>0</v>
      </c>
      <c r="J75" s="56">
        <f t="shared" si="33"/>
        <v>0</v>
      </c>
      <c r="K75" s="57" t="str">
        <f t="shared" si="34"/>
        <v>NA</v>
      </c>
      <c r="L75" s="57" t="str">
        <f t="shared" si="35"/>
        <v>NA</v>
      </c>
      <c r="M75" s="57" t="str">
        <f t="shared" si="36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178</v>
      </c>
      <c r="C76" s="51" t="s">
        <v>179</v>
      </c>
      <c r="D76" s="56">
        <v>290409</v>
      </c>
      <c r="E76" s="56">
        <v>290409</v>
      </c>
      <c r="F76" s="56">
        <v>92748</v>
      </c>
      <c r="G76" s="56">
        <v>92748</v>
      </c>
      <c r="H76" s="56">
        <v>47066.97</v>
      </c>
      <c r="I76" s="56">
        <f t="shared" si="32"/>
        <v>139814.97</v>
      </c>
      <c r="J76" s="56">
        <f t="shared" si="33"/>
        <v>150594.03</v>
      </c>
      <c r="K76" s="57">
        <f t="shared" si="34"/>
        <v>0.51855841244589529</v>
      </c>
      <c r="L76" s="57">
        <f t="shared" si="35"/>
        <v>-0.68062973254961101</v>
      </c>
      <c r="M76" s="57">
        <f t="shared" si="36"/>
        <v>0.27748106980155574</v>
      </c>
      <c r="R76" s="53"/>
      <c r="S76" s="53"/>
      <c r="T76" s="53"/>
      <c r="U76" s="53"/>
      <c r="V76" s="53"/>
    </row>
    <row r="77" spans="2:22" s="51" customFormat="1" x14ac:dyDescent="0.2">
      <c r="B77" s="51" t="s">
        <v>180</v>
      </c>
      <c r="C77" s="51" t="s">
        <v>181</v>
      </c>
      <c r="D77" s="56">
        <v>125000</v>
      </c>
      <c r="E77" s="56">
        <v>125000</v>
      </c>
      <c r="F77" s="56">
        <v>0</v>
      </c>
      <c r="G77" s="56">
        <v>0</v>
      </c>
      <c r="H77" s="56">
        <v>5375</v>
      </c>
      <c r="I77" s="56">
        <f t="shared" si="32"/>
        <v>5375</v>
      </c>
      <c r="J77" s="56">
        <f t="shared" si="33"/>
        <v>119625</v>
      </c>
      <c r="K77" s="57">
        <f t="shared" si="34"/>
        <v>0.95699999999999996</v>
      </c>
      <c r="L77" s="57">
        <f t="shared" si="35"/>
        <v>-1</v>
      </c>
      <c r="M77" s="57">
        <f t="shared" si="36"/>
        <v>-1</v>
      </c>
      <c r="R77" s="53"/>
      <c r="S77" s="53"/>
      <c r="T77" s="53"/>
      <c r="U77" s="53"/>
      <c r="V77" s="53"/>
    </row>
    <row r="78" spans="2:22" s="51" customFormat="1" x14ac:dyDescent="0.2">
      <c r="B78" s="51" t="s">
        <v>425</v>
      </c>
      <c r="C78" s="51" t="s">
        <v>426</v>
      </c>
      <c r="D78" s="56">
        <v>25150230.050000001</v>
      </c>
      <c r="E78" s="56">
        <v>25150230.050000001</v>
      </c>
      <c r="F78" s="56">
        <v>2311518.5299999998</v>
      </c>
      <c r="G78" s="56">
        <v>3985972.0400000005</v>
      </c>
      <c r="H78" s="56">
        <v>8914144.9500000011</v>
      </c>
      <c r="I78" s="56">
        <f t="shared" si="32"/>
        <v>12900116.990000002</v>
      </c>
      <c r="J78" s="56">
        <f t="shared" si="33"/>
        <v>12250113.059999999</v>
      </c>
      <c r="K78" s="57">
        <f t="shared" si="34"/>
        <v>0.48707757486297815</v>
      </c>
      <c r="L78" s="57">
        <f t="shared" si="35"/>
        <v>-0.90809155521024743</v>
      </c>
      <c r="M78" s="57">
        <f t="shared" si="36"/>
        <v>-0.3660539832716162</v>
      </c>
      <c r="R78" s="53"/>
      <c r="S78" s="53"/>
      <c r="T78" s="53"/>
      <c r="U78" s="53"/>
      <c r="V78" s="53"/>
    </row>
    <row r="79" spans="2:22" s="51" customFormat="1" x14ac:dyDescent="0.2">
      <c r="B79" s="51" t="s">
        <v>427</v>
      </c>
      <c r="C79" s="51" t="s">
        <v>428</v>
      </c>
      <c r="D79" s="56">
        <v>4628750</v>
      </c>
      <c r="E79" s="56">
        <v>4628750</v>
      </c>
      <c r="F79" s="56">
        <v>0</v>
      </c>
      <c r="G79" s="56">
        <v>70536</v>
      </c>
      <c r="H79" s="56">
        <v>350880</v>
      </c>
      <c r="I79" s="56">
        <f t="shared" si="27"/>
        <v>421416</v>
      </c>
      <c r="J79" s="56">
        <f t="shared" si="28"/>
        <v>4207334</v>
      </c>
      <c r="K79" s="57">
        <f t="shared" si="29"/>
        <v>0.90895684580070213</v>
      </c>
      <c r="L79" s="57">
        <f t="shared" si="30"/>
        <v>-1</v>
      </c>
      <c r="M79" s="57">
        <f t="shared" si="31"/>
        <v>-0.93904531460977581</v>
      </c>
      <c r="R79" s="53"/>
      <c r="S79" s="53"/>
      <c r="T79" s="53"/>
      <c r="U79" s="53"/>
      <c r="V79" s="53"/>
    </row>
    <row r="80" spans="2:22" s="51" customFormat="1" x14ac:dyDescent="0.2">
      <c r="B80" s="51" t="s">
        <v>186</v>
      </c>
      <c r="C80" s="51" t="s">
        <v>187</v>
      </c>
      <c r="D80" s="56">
        <v>4000</v>
      </c>
      <c r="E80" s="56">
        <v>4000</v>
      </c>
      <c r="F80" s="56">
        <v>0</v>
      </c>
      <c r="G80" s="56">
        <v>0</v>
      </c>
      <c r="H80" s="56">
        <v>0</v>
      </c>
      <c r="I80" s="56">
        <f t="shared" si="27"/>
        <v>0</v>
      </c>
      <c r="J80" s="56">
        <f t="shared" si="28"/>
        <v>4000</v>
      </c>
      <c r="K80" s="57">
        <f t="shared" si="29"/>
        <v>1</v>
      </c>
      <c r="L80" s="57">
        <f t="shared" si="30"/>
        <v>-1</v>
      </c>
      <c r="M80" s="57">
        <f t="shared" si="31"/>
        <v>-1</v>
      </c>
      <c r="R80" s="53"/>
      <c r="S80" s="53"/>
      <c r="T80" s="53"/>
      <c r="U80" s="53"/>
      <c r="V80" s="53"/>
    </row>
    <row r="81" spans="1:23" s="51" customFormat="1" x14ac:dyDescent="0.2">
      <c r="B81" s="51" t="s">
        <v>192</v>
      </c>
      <c r="C81" s="51" t="s">
        <v>193</v>
      </c>
      <c r="D81" s="56">
        <v>1250000</v>
      </c>
      <c r="E81" s="56">
        <v>1250000</v>
      </c>
      <c r="F81" s="56">
        <v>17390.25</v>
      </c>
      <c r="G81" s="56">
        <v>17390.25</v>
      </c>
      <c r="H81" s="56">
        <v>5734.32</v>
      </c>
      <c r="I81" s="56">
        <f t="shared" si="27"/>
        <v>23124.57</v>
      </c>
      <c r="J81" s="56">
        <f t="shared" si="28"/>
        <v>1226875.43</v>
      </c>
      <c r="K81" s="57">
        <f t="shared" si="29"/>
        <v>0.98150034399999997</v>
      </c>
      <c r="L81" s="57">
        <f t="shared" si="30"/>
        <v>-0.98608779999999996</v>
      </c>
      <c r="M81" s="57">
        <f t="shared" si="31"/>
        <v>-0.94435119999999995</v>
      </c>
      <c r="R81" s="53"/>
      <c r="S81" s="53"/>
      <c r="T81" s="53"/>
      <c r="U81" s="53"/>
      <c r="V81" s="53"/>
    </row>
    <row r="82" spans="1:23" s="51" customFormat="1" x14ac:dyDescent="0.2">
      <c r="B82" s="51" t="s">
        <v>196</v>
      </c>
      <c r="C82" s="51" t="s">
        <v>197</v>
      </c>
      <c r="D82" s="56">
        <v>25000</v>
      </c>
      <c r="E82" s="56">
        <v>25000</v>
      </c>
      <c r="F82" s="56">
        <v>0</v>
      </c>
      <c r="G82" s="56">
        <v>0</v>
      </c>
      <c r="H82" s="56">
        <v>0</v>
      </c>
      <c r="I82" s="56">
        <f t="shared" si="27"/>
        <v>0</v>
      </c>
      <c r="J82" s="56">
        <f t="shared" si="28"/>
        <v>25000</v>
      </c>
      <c r="K82" s="57">
        <f t="shared" si="29"/>
        <v>1</v>
      </c>
      <c r="L82" s="57">
        <f t="shared" si="30"/>
        <v>-1</v>
      </c>
      <c r="M82" s="57">
        <f t="shared" si="31"/>
        <v>-1</v>
      </c>
      <c r="R82" s="53"/>
      <c r="S82" s="53"/>
      <c r="T82" s="53"/>
      <c r="U82" s="53"/>
      <c r="V82" s="53"/>
    </row>
    <row r="83" spans="1:23" s="51" customFormat="1" x14ac:dyDescent="0.2">
      <c r="B83" s="51" t="s">
        <v>420</v>
      </c>
      <c r="C83" s="51" t="s">
        <v>421</v>
      </c>
      <c r="D83" s="56">
        <v>596000</v>
      </c>
      <c r="E83" s="56">
        <v>596000</v>
      </c>
      <c r="F83" s="56">
        <v>0</v>
      </c>
      <c r="G83" s="56">
        <v>0</v>
      </c>
      <c r="H83" s="56">
        <v>0</v>
      </c>
      <c r="I83" s="56">
        <f t="shared" si="27"/>
        <v>0</v>
      </c>
      <c r="J83" s="56">
        <f t="shared" si="28"/>
        <v>596000</v>
      </c>
      <c r="K83" s="57">
        <f t="shared" si="29"/>
        <v>1</v>
      </c>
      <c r="L83" s="57">
        <f t="shared" si="30"/>
        <v>-1</v>
      </c>
      <c r="M83" s="57">
        <f t="shared" si="31"/>
        <v>-1</v>
      </c>
      <c r="R83" s="53"/>
      <c r="S83" s="53"/>
      <c r="T83" s="53"/>
      <c r="U83" s="53"/>
      <c r="V83" s="53"/>
    </row>
    <row r="84" spans="1:23" s="51" customFormat="1" x14ac:dyDescent="0.2">
      <c r="A84" s="63" t="s">
        <v>385</v>
      </c>
      <c r="B84" s="63"/>
      <c r="C84" s="63"/>
      <c r="D84" s="64">
        <v>75651773.570000008</v>
      </c>
      <c r="E84" s="64">
        <v>75651773.570000008</v>
      </c>
      <c r="F84" s="64">
        <v>4886735.9799999995</v>
      </c>
      <c r="G84" s="64">
        <v>7918788.4299999997</v>
      </c>
      <c r="H84" s="64">
        <v>11013277.380000001</v>
      </c>
      <c r="I84" s="64">
        <f t="shared" si="27"/>
        <v>18932065.810000002</v>
      </c>
      <c r="J84" s="64">
        <f t="shared" si="28"/>
        <v>56719707.760000005</v>
      </c>
      <c r="K84" s="65">
        <f t="shared" si="29"/>
        <v>0.74974723107473074</v>
      </c>
      <c r="L84" s="65">
        <f t="shared" si="30"/>
        <v>-0.93540487222710855</v>
      </c>
      <c r="M84" s="65">
        <f t="shared" si="31"/>
        <v>-0.58130322363571263</v>
      </c>
      <c r="R84" s="53"/>
      <c r="S84" s="53"/>
      <c r="T84" s="53"/>
      <c r="U84" s="53"/>
      <c r="V84" s="53"/>
    </row>
    <row r="85" spans="1:23" s="51" customFormat="1" x14ac:dyDescent="0.2">
      <c r="A85" s="51" t="s">
        <v>388</v>
      </c>
      <c r="B85" s="51" t="s">
        <v>389</v>
      </c>
      <c r="C85" s="51" t="s">
        <v>390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27"/>
        <v>0</v>
      </c>
      <c r="J85" s="56">
        <f t="shared" si="28"/>
        <v>0</v>
      </c>
      <c r="K85" s="57" t="str">
        <f t="shared" si="29"/>
        <v>NA</v>
      </c>
      <c r="L85" s="57" t="str">
        <f t="shared" si="30"/>
        <v>NA</v>
      </c>
      <c r="M85" s="57" t="str">
        <f t="shared" si="31"/>
        <v>NA</v>
      </c>
      <c r="R85" s="53"/>
      <c r="S85" s="53"/>
      <c r="T85" s="53"/>
      <c r="U85" s="53"/>
      <c r="V85" s="53"/>
    </row>
    <row r="86" spans="1:23" s="51" customFormat="1" x14ac:dyDescent="0.2">
      <c r="A86" s="63" t="s">
        <v>391</v>
      </c>
      <c r="B86" s="63"/>
      <c r="C86" s="63"/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f t="shared" si="27"/>
        <v>0</v>
      </c>
      <c r="J86" s="64">
        <f t="shared" si="28"/>
        <v>0</v>
      </c>
      <c r="K86" s="65" t="str">
        <f t="shared" si="29"/>
        <v>NA</v>
      </c>
      <c r="L86" s="65" t="str">
        <f t="shared" si="30"/>
        <v>NA</v>
      </c>
      <c r="M86" s="65" t="str">
        <f t="shared" si="31"/>
        <v>NA</v>
      </c>
      <c r="R86" s="53"/>
      <c r="S86" s="53"/>
      <c r="T86" s="53"/>
      <c r="U86" s="53"/>
      <c r="V86" s="53"/>
    </row>
    <row r="87" spans="1:23" s="17" customFormat="1" x14ac:dyDescent="0.2">
      <c r="A87" s="23"/>
      <c r="B87" s="23"/>
      <c r="C87" s="23"/>
      <c r="D87" s="18"/>
      <c r="E87" s="18"/>
      <c r="F87" s="18"/>
      <c r="G87" s="18"/>
      <c r="H87" s="18"/>
      <c r="I87" s="18"/>
      <c r="J87" s="18"/>
      <c r="K87" s="37"/>
      <c r="L87" s="37"/>
      <c r="M87" s="37"/>
    </row>
    <row r="88" spans="1:23" s="17" customFormat="1" ht="15.75" x14ac:dyDescent="0.25">
      <c r="A88" s="25" t="s">
        <v>11</v>
      </c>
      <c r="B88" s="32"/>
      <c r="C88" s="25"/>
      <c r="D88" s="6">
        <f>+D49+D54+D84+D86</f>
        <v>75651773.570000008</v>
      </c>
      <c r="E88" s="6">
        <f t="shared" ref="E88:J88" si="37">+E49+E54+E84+E86</f>
        <v>75651773.570000008</v>
      </c>
      <c r="F88" s="6">
        <f t="shared" si="37"/>
        <v>4886735.9799999995</v>
      </c>
      <c r="G88" s="6">
        <f t="shared" si="37"/>
        <v>7918788.4299999997</v>
      </c>
      <c r="H88" s="6">
        <f t="shared" si="37"/>
        <v>11013277.380000001</v>
      </c>
      <c r="I88" s="6">
        <f t="shared" si="37"/>
        <v>18932065.810000002</v>
      </c>
      <c r="J88" s="6">
        <f t="shared" si="37"/>
        <v>56719707.760000005</v>
      </c>
      <c r="K88" s="38">
        <f t="shared" si="26"/>
        <v>0.74974723107473074</v>
      </c>
      <c r="L88" s="38">
        <f>IF(E88=0,"NA",(  ( F88 - (E88/$L$6)) / (E88/$L$6)))</f>
        <v>-0.93540487222710855</v>
      </c>
      <c r="M88" s="38">
        <f>IF(E88=0,"NA",(  ( G88 - ($M$6*(E88/12))) / ($M$6*(E88/12))))</f>
        <v>-0.58130322363571263</v>
      </c>
      <c r="O88" s="10"/>
      <c r="P88" s="10"/>
      <c r="Q88" s="10"/>
      <c r="R88" s="10"/>
      <c r="S88" s="10"/>
      <c r="T88" s="10"/>
      <c r="U88" s="10"/>
      <c r="V88" s="10"/>
      <c r="W88" s="10"/>
    </row>
    <row r="90" spans="1:23" ht="15" x14ac:dyDescent="0.2">
      <c r="A90" s="35"/>
    </row>
    <row r="92" spans="1:23" x14ac:dyDescent="0.2">
      <c r="K92" s="5"/>
    </row>
    <row r="93" spans="1:23" x14ac:dyDescent="0.2">
      <c r="K93" s="5"/>
    </row>
    <row r="95" spans="1:23" x14ac:dyDescent="0.2">
      <c r="D95" s="34"/>
      <c r="E95" s="21"/>
      <c r="K95" s="5"/>
    </row>
    <row r="96" spans="1:23" x14ac:dyDescent="0.2">
      <c r="D96" s="34"/>
      <c r="E96" s="21"/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</sheetData>
  <autoFilter ref="A7:M86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82871-F829-42B5-B69B-D4FBAAF9328A}">
  <ds:schemaRefs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2023-10-18T15:09:08Z</cp:lastPrinted>
  <dcterms:created xsi:type="dcterms:W3CDTF">2020-04-20T19:14:57Z</dcterms:created>
  <dcterms:modified xsi:type="dcterms:W3CDTF">2023-10-18T15:10:23Z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