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10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PROJECTS'!$A$7:$M$112</definedName>
    <definedName name="_xlnm._FilterDatabase" localSheetId="2" hidden="1">'DEBT SERVICE'!$A$7:$M$20</definedName>
    <definedName name="_xlnm._FilterDatabase" localSheetId="0" hidden="1">'GENERAL FUND'!$A$7:$M$512</definedName>
    <definedName name="_xlnm._FilterDatabase" localSheetId="4" hidden="1">'SCHOOL NUTRITION'!$A$7:$M$86</definedName>
    <definedName name="_xlnm._FilterDatabase" localSheetId="1" hidden="1">'SPECIAL REVENUE'!$A$7:$M$486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88" i="5" l="1"/>
  <c r="F88" i="5"/>
  <c r="G88" i="5"/>
  <c r="H88" i="5"/>
  <c r="D88" i="5"/>
  <c r="M86" i="5"/>
  <c r="L86" i="5"/>
  <c r="K86" i="5"/>
  <c r="I86" i="5"/>
  <c r="J86" i="5" s="1"/>
  <c r="M85" i="5"/>
  <c r="L85" i="5"/>
  <c r="K85" i="5"/>
  <c r="I85" i="5"/>
  <c r="J85" i="5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I79" i="5"/>
  <c r="J79" i="5" s="1"/>
  <c r="K79" i="5" s="1"/>
  <c r="E114" i="4"/>
  <c r="F114" i="4"/>
  <c r="G114" i="4"/>
  <c r="H114" i="4"/>
  <c r="D114" i="4"/>
  <c r="I112" i="4"/>
  <c r="J112" i="4" s="1"/>
  <c r="K112" i="4" s="1"/>
  <c r="I111" i="4"/>
  <c r="J111" i="4" s="1"/>
  <c r="K111" i="4" s="1"/>
  <c r="M110" i="4"/>
  <c r="L110" i="4"/>
  <c r="K110" i="4"/>
  <c r="I110" i="4"/>
  <c r="J110" i="4" s="1"/>
  <c r="M109" i="4"/>
  <c r="L109" i="4"/>
  <c r="K109" i="4"/>
  <c r="I109" i="4"/>
  <c r="J109" i="4" s="1"/>
  <c r="I108" i="4"/>
  <c r="J108" i="4" s="1"/>
  <c r="K108" i="4" s="1"/>
  <c r="I107" i="4"/>
  <c r="J107" i="4" s="1"/>
  <c r="K107" i="4" s="1"/>
  <c r="I106" i="4"/>
  <c r="J106" i="4" s="1"/>
  <c r="K106" i="4" s="1"/>
  <c r="M105" i="4"/>
  <c r="L105" i="4"/>
  <c r="K105" i="4"/>
  <c r="I105" i="4"/>
  <c r="J105" i="4" s="1"/>
  <c r="M104" i="4"/>
  <c r="L104" i="4"/>
  <c r="K104" i="4"/>
  <c r="I104" i="4"/>
  <c r="J104" i="4" s="1"/>
  <c r="M103" i="4"/>
  <c r="L103" i="4"/>
  <c r="K103" i="4"/>
  <c r="I103" i="4"/>
  <c r="J103" i="4" s="1"/>
  <c r="M102" i="4"/>
  <c r="L102" i="4"/>
  <c r="K102" i="4"/>
  <c r="I102" i="4"/>
  <c r="J102" i="4" s="1"/>
  <c r="M101" i="4"/>
  <c r="L101" i="4"/>
  <c r="K101" i="4"/>
  <c r="I101" i="4"/>
  <c r="J101" i="4" s="1"/>
  <c r="I100" i="4"/>
  <c r="J100" i="4" s="1"/>
  <c r="K100" i="4" s="1"/>
  <c r="I99" i="4"/>
  <c r="J99" i="4" s="1"/>
  <c r="K99" i="4" s="1"/>
  <c r="I98" i="4"/>
  <c r="J98" i="4" s="1"/>
  <c r="K98" i="4" s="1"/>
  <c r="I97" i="4"/>
  <c r="J97" i="4" s="1"/>
  <c r="K97" i="4" s="1"/>
  <c r="M96" i="4"/>
  <c r="L96" i="4"/>
  <c r="K96" i="4"/>
  <c r="I96" i="4"/>
  <c r="J96" i="4" s="1"/>
  <c r="I95" i="4"/>
  <c r="J95" i="4" s="1"/>
  <c r="K95" i="4" s="1"/>
  <c r="I94" i="4"/>
  <c r="J94" i="4" s="1"/>
  <c r="K94" i="4" s="1"/>
  <c r="I93" i="4"/>
  <c r="J93" i="4" s="1"/>
  <c r="K93" i="4" s="1"/>
  <c r="M92" i="4"/>
  <c r="L92" i="4"/>
  <c r="K92" i="4"/>
  <c r="I92" i="4"/>
  <c r="J92" i="4" s="1"/>
  <c r="I91" i="4"/>
  <c r="J91" i="4" s="1"/>
  <c r="K91" i="4" s="1"/>
  <c r="I90" i="4"/>
  <c r="J90" i="4" s="1"/>
  <c r="K90" i="4" s="1"/>
  <c r="I89" i="4"/>
  <c r="J89" i="4" s="1"/>
  <c r="K89" i="4" s="1"/>
  <c r="I88" i="4"/>
  <c r="J88" i="4" s="1"/>
  <c r="K88" i="4" s="1"/>
  <c r="I87" i="4"/>
  <c r="J87" i="4" s="1"/>
  <c r="K87" i="4" s="1"/>
  <c r="M86" i="4"/>
  <c r="L86" i="4"/>
  <c r="K86" i="4"/>
  <c r="I86" i="4"/>
  <c r="J86" i="4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E44" i="5" l="1"/>
  <c r="F44" i="5"/>
  <c r="G44" i="5"/>
  <c r="H44" i="5"/>
  <c r="D44" i="5"/>
  <c r="E25" i="4"/>
  <c r="F25" i="4"/>
  <c r="G25" i="4"/>
  <c r="H25" i="4"/>
  <c r="D25" i="4"/>
  <c r="I42" i="5"/>
  <c r="J42" i="5" s="1"/>
  <c r="K42" i="5" s="1"/>
  <c r="I41" i="5"/>
  <c r="J41" i="5" s="1"/>
  <c r="K41" i="5" s="1"/>
  <c r="M40" i="5"/>
  <c r="L40" i="5"/>
  <c r="K40" i="5"/>
  <c r="I40" i="5"/>
  <c r="J40" i="5" s="1"/>
  <c r="I39" i="5"/>
  <c r="J39" i="5" s="1"/>
  <c r="K39" i="5" s="1"/>
  <c r="I38" i="5"/>
  <c r="J38" i="5" s="1"/>
  <c r="K38" i="5" s="1"/>
  <c r="M37" i="5"/>
  <c r="L37" i="5"/>
  <c r="K37" i="5"/>
  <c r="I37" i="5"/>
  <c r="J37" i="5" s="1"/>
  <c r="M36" i="5"/>
  <c r="L36" i="5"/>
  <c r="K36" i="5"/>
  <c r="I36" i="5"/>
  <c r="J36" i="5" s="1"/>
  <c r="I35" i="5"/>
  <c r="J35" i="5" s="1"/>
  <c r="K35" i="5" s="1"/>
  <c r="M34" i="5"/>
  <c r="L34" i="5"/>
  <c r="K34" i="5"/>
  <c r="I34" i="5"/>
  <c r="J34" i="5" s="1"/>
  <c r="M33" i="5"/>
  <c r="L33" i="5"/>
  <c r="K33" i="5"/>
  <c r="I33" i="5"/>
  <c r="J33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M63" i="5"/>
  <c r="L63" i="5"/>
  <c r="K63" i="5"/>
  <c r="I63" i="5"/>
  <c r="J63" i="5" s="1"/>
  <c r="I62" i="5"/>
  <c r="J62" i="5" s="1"/>
  <c r="K62" i="5" s="1"/>
  <c r="M61" i="5"/>
  <c r="L61" i="5"/>
  <c r="K61" i="5"/>
  <c r="I61" i="5"/>
  <c r="J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K54" i="5"/>
  <c r="I54" i="5"/>
  <c r="J54" i="5" s="1"/>
  <c r="I53" i="5"/>
  <c r="J53" i="5" s="1"/>
  <c r="K53" i="5" s="1"/>
  <c r="I52" i="5"/>
  <c r="J52" i="5" s="1"/>
  <c r="K52" i="5" s="1"/>
  <c r="E41" i="2"/>
  <c r="F41" i="2"/>
  <c r="G41" i="2"/>
  <c r="H41" i="2"/>
  <c r="D41" i="2"/>
  <c r="E486" i="2"/>
  <c r="F486" i="2"/>
  <c r="G486" i="2"/>
  <c r="H486" i="2"/>
  <c r="D486" i="2"/>
  <c r="E512" i="1"/>
  <c r="F512" i="1"/>
  <c r="G512" i="1"/>
  <c r="H512" i="1"/>
  <c r="D512" i="1"/>
  <c r="E40" i="1"/>
  <c r="F40" i="1"/>
  <c r="G40" i="1"/>
  <c r="H40" i="1"/>
  <c r="D40" i="1"/>
  <c r="M247" i="1" l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K243" i="1"/>
  <c r="I243" i="1"/>
  <c r="J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K239" i="1"/>
  <c r="I239" i="1"/>
  <c r="J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K236" i="1"/>
  <c r="I236" i="1"/>
  <c r="J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K233" i="1"/>
  <c r="I233" i="1"/>
  <c r="J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K227" i="1"/>
  <c r="I227" i="1"/>
  <c r="J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K214" i="1"/>
  <c r="I214" i="1"/>
  <c r="J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K209" i="1"/>
  <c r="I209" i="1"/>
  <c r="J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K206" i="1"/>
  <c r="I206" i="1"/>
  <c r="J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K195" i="1"/>
  <c r="I195" i="1"/>
  <c r="J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K192" i="1"/>
  <c r="I192" i="1"/>
  <c r="J192" i="1" s="1"/>
  <c r="M191" i="1"/>
  <c r="L191" i="1"/>
  <c r="K191" i="1"/>
  <c r="I191" i="1"/>
  <c r="J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K185" i="1"/>
  <c r="I185" i="1"/>
  <c r="J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K182" i="1"/>
  <c r="I182" i="1"/>
  <c r="J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K175" i="1"/>
  <c r="I175" i="1"/>
  <c r="J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K172" i="1"/>
  <c r="I172" i="1"/>
  <c r="J172" i="1" s="1"/>
  <c r="M171" i="1"/>
  <c r="L171" i="1"/>
  <c r="K171" i="1"/>
  <c r="I171" i="1"/>
  <c r="J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K167" i="1"/>
  <c r="I167" i="1"/>
  <c r="J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K161" i="1"/>
  <c r="I161" i="1"/>
  <c r="J161" i="1" s="1"/>
  <c r="M160" i="1"/>
  <c r="L160" i="1"/>
  <c r="I160" i="1"/>
  <c r="J160" i="1" s="1"/>
  <c r="K160" i="1" s="1"/>
  <c r="M159" i="1"/>
  <c r="L159" i="1"/>
  <c r="K159" i="1"/>
  <c r="I159" i="1"/>
  <c r="J159" i="1" s="1"/>
  <c r="M158" i="1"/>
  <c r="L158" i="1"/>
  <c r="K158" i="1"/>
  <c r="I158" i="1"/>
  <c r="J158" i="1" s="1"/>
  <c r="M157" i="1"/>
  <c r="L157" i="1"/>
  <c r="I157" i="1"/>
  <c r="J157" i="1" s="1"/>
  <c r="K157" i="1" s="1"/>
  <c r="M156" i="1"/>
  <c r="L156" i="1"/>
  <c r="K156" i="1"/>
  <c r="I156" i="1"/>
  <c r="J156" i="1" s="1"/>
  <c r="M155" i="1"/>
  <c r="L155" i="1"/>
  <c r="I155" i="1"/>
  <c r="J155" i="1" s="1"/>
  <c r="K155" i="1" s="1"/>
  <c r="M154" i="1"/>
  <c r="L154" i="1"/>
  <c r="K154" i="1"/>
  <c r="I154" i="1"/>
  <c r="J154" i="1" s="1"/>
  <c r="M153" i="1"/>
  <c r="L153" i="1"/>
  <c r="K153" i="1"/>
  <c r="I153" i="1"/>
  <c r="J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K149" i="1"/>
  <c r="I149" i="1"/>
  <c r="J149" i="1" s="1"/>
  <c r="M148" i="1"/>
  <c r="L148" i="1"/>
  <c r="K148" i="1"/>
  <c r="I148" i="1"/>
  <c r="J148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M188" i="2"/>
  <c r="L188" i="2"/>
  <c r="K188" i="2"/>
  <c r="I188" i="2"/>
  <c r="J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M183" i="2"/>
  <c r="L183" i="2"/>
  <c r="K183" i="2"/>
  <c r="I183" i="2"/>
  <c r="J183" i="2" s="1"/>
  <c r="I182" i="2"/>
  <c r="J182" i="2" s="1"/>
  <c r="K182" i="2" s="1"/>
  <c r="I181" i="2"/>
  <c r="J181" i="2" s="1"/>
  <c r="K181" i="2" s="1"/>
  <c r="I180" i="2"/>
  <c r="J180" i="2" s="1"/>
  <c r="K180" i="2" s="1"/>
  <c r="M179" i="2"/>
  <c r="L179" i="2"/>
  <c r="K179" i="2"/>
  <c r="I179" i="2"/>
  <c r="J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M169" i="2"/>
  <c r="L169" i="2"/>
  <c r="K169" i="2"/>
  <c r="I169" i="2"/>
  <c r="J169" i="2" s="1"/>
  <c r="M168" i="2"/>
  <c r="L168" i="2"/>
  <c r="K168" i="2"/>
  <c r="I168" i="2"/>
  <c r="J168" i="2" s="1"/>
  <c r="I167" i="2"/>
  <c r="J167" i="2" s="1"/>
  <c r="K167" i="2" s="1"/>
  <c r="M166" i="2"/>
  <c r="L166" i="2"/>
  <c r="K166" i="2"/>
  <c r="I166" i="2"/>
  <c r="J166" i="2" s="1"/>
  <c r="M165" i="2"/>
  <c r="L165" i="2"/>
  <c r="K165" i="2"/>
  <c r="I165" i="2"/>
  <c r="J165" i="2" s="1"/>
  <c r="I164" i="2"/>
  <c r="J164" i="2" s="1"/>
  <c r="K164" i="2" s="1"/>
  <c r="I163" i="2"/>
  <c r="J163" i="2" s="1"/>
  <c r="K163" i="2" s="1"/>
  <c r="I162" i="2"/>
  <c r="J162" i="2" s="1"/>
  <c r="K162" i="2" s="1"/>
  <c r="M161" i="2"/>
  <c r="L161" i="2"/>
  <c r="K161" i="2"/>
  <c r="I161" i="2"/>
  <c r="J161" i="2" s="1"/>
  <c r="I160" i="2"/>
  <c r="J160" i="2" s="1"/>
  <c r="K160" i="2" s="1"/>
  <c r="I159" i="2"/>
  <c r="J159" i="2" s="1"/>
  <c r="K159" i="2" s="1"/>
  <c r="M158" i="2"/>
  <c r="L158" i="2"/>
  <c r="K158" i="2"/>
  <c r="I158" i="2"/>
  <c r="J158" i="2" s="1"/>
  <c r="I157" i="2"/>
  <c r="J157" i="2" s="1"/>
  <c r="K157" i="2" s="1"/>
  <c r="I156" i="2"/>
  <c r="J156" i="2" s="1"/>
  <c r="K156" i="2" s="1"/>
  <c r="I155" i="2"/>
  <c r="J155" i="2" s="1"/>
  <c r="K155" i="2" s="1"/>
  <c r="M154" i="2"/>
  <c r="L154" i="2"/>
  <c r="K154" i="2"/>
  <c r="I154" i="2"/>
  <c r="J154" i="2" s="1"/>
  <c r="I153" i="2"/>
  <c r="J153" i="2" s="1"/>
  <c r="K153" i="2" s="1"/>
  <c r="I152" i="2"/>
  <c r="J152" i="2" s="1"/>
  <c r="K152" i="2" s="1"/>
  <c r="I151" i="2"/>
  <c r="J151" i="2" s="1"/>
  <c r="K151" i="2" s="1"/>
  <c r="M150" i="2"/>
  <c r="L150" i="2"/>
  <c r="K150" i="2"/>
  <c r="I150" i="2"/>
  <c r="J150" i="2" s="1"/>
  <c r="I149" i="2"/>
  <c r="J149" i="2" s="1"/>
  <c r="K149" i="2" s="1"/>
  <c r="M148" i="2"/>
  <c r="L148" i="2"/>
  <c r="K148" i="2"/>
  <c r="I148" i="2"/>
  <c r="J148" i="2" s="1"/>
  <c r="I147" i="2"/>
  <c r="J147" i="2" s="1"/>
  <c r="K147" i="2" s="1"/>
  <c r="M146" i="2"/>
  <c r="L146" i="2"/>
  <c r="K146" i="2"/>
  <c r="I146" i="2"/>
  <c r="J146" i="2" s="1"/>
  <c r="I145" i="2"/>
  <c r="J145" i="2" s="1"/>
  <c r="K145" i="2" s="1"/>
  <c r="I144" i="2"/>
  <c r="J144" i="2" s="1"/>
  <c r="K144" i="2" s="1"/>
  <c r="I143" i="2"/>
  <c r="J143" i="2" s="1"/>
  <c r="K143" i="2" s="1"/>
  <c r="M142" i="2"/>
  <c r="L142" i="2"/>
  <c r="K142" i="2"/>
  <c r="I142" i="2"/>
  <c r="J142" i="2" s="1"/>
  <c r="I141" i="2"/>
  <c r="J141" i="2" s="1"/>
  <c r="K141" i="2" s="1"/>
  <c r="M140" i="2"/>
  <c r="L140" i="2"/>
  <c r="K140" i="2"/>
  <c r="I140" i="2"/>
  <c r="J140" i="2" s="1"/>
  <c r="M139" i="2"/>
  <c r="L139" i="2"/>
  <c r="K139" i="2"/>
  <c r="I139" i="2"/>
  <c r="J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M129" i="2"/>
  <c r="L129" i="2"/>
  <c r="K129" i="2"/>
  <c r="I129" i="2"/>
  <c r="J129" i="2" s="1"/>
  <c r="M128" i="2"/>
  <c r="L128" i="2"/>
  <c r="K128" i="2"/>
  <c r="I128" i="2"/>
  <c r="J128" i="2" s="1"/>
  <c r="I127" i="2"/>
  <c r="J127" i="2" s="1"/>
  <c r="K127" i="2" s="1"/>
  <c r="I126" i="2"/>
  <c r="J126" i="2" s="1"/>
  <c r="K126" i="2" s="1"/>
  <c r="M125" i="2"/>
  <c r="L125" i="2"/>
  <c r="K125" i="2"/>
  <c r="I125" i="2"/>
  <c r="J125" i="2" s="1"/>
  <c r="I124" i="2"/>
  <c r="J124" i="2" s="1"/>
  <c r="K124" i="2" s="1"/>
  <c r="M123" i="2"/>
  <c r="L123" i="2"/>
  <c r="K123" i="2"/>
  <c r="I123" i="2"/>
  <c r="J123" i="2" s="1"/>
  <c r="I122" i="2"/>
  <c r="J122" i="2" s="1"/>
  <c r="K122" i="2" s="1"/>
  <c r="I39" i="2"/>
  <c r="J39" i="2" s="1"/>
  <c r="K39" i="2" s="1"/>
  <c r="M38" i="2"/>
  <c r="L38" i="2"/>
  <c r="K38" i="2"/>
  <c r="I38" i="2"/>
  <c r="J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64" i="4"/>
  <c r="J64" i="4" s="1"/>
  <c r="K64" i="4" s="1"/>
  <c r="I63" i="4"/>
  <c r="J63" i="4" s="1"/>
  <c r="K63" i="4" s="1"/>
  <c r="M62" i="4"/>
  <c r="L62" i="4"/>
  <c r="K62" i="4"/>
  <c r="I62" i="4"/>
  <c r="J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I52" i="4"/>
  <c r="J52" i="4" s="1"/>
  <c r="K52" i="4" s="1"/>
  <c r="I51" i="4"/>
  <c r="J51" i="4" s="1"/>
  <c r="K51" i="4" s="1"/>
  <c r="M50" i="4"/>
  <c r="L50" i="4"/>
  <c r="K50" i="4"/>
  <c r="I50" i="4"/>
  <c r="J50" i="4" s="1"/>
  <c r="I49" i="4"/>
  <c r="J49" i="4" s="1"/>
  <c r="K49" i="4" s="1"/>
  <c r="M23" i="4"/>
  <c r="L23" i="4"/>
  <c r="K23" i="4"/>
  <c r="I23" i="4"/>
  <c r="J23" i="4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32" i="5"/>
  <c r="L32" i="5"/>
  <c r="K32" i="5"/>
  <c r="I32" i="5"/>
  <c r="J32" i="5" s="1"/>
  <c r="I31" i="5"/>
  <c r="J31" i="5" s="1"/>
  <c r="K31" i="5" s="1"/>
  <c r="M30" i="5"/>
  <c r="L30" i="5"/>
  <c r="K30" i="5"/>
  <c r="I30" i="5"/>
  <c r="J30" i="5" s="1"/>
  <c r="M29" i="5"/>
  <c r="L29" i="5"/>
  <c r="K29" i="5"/>
  <c r="I29" i="5"/>
  <c r="J29" i="5" s="1"/>
  <c r="I32" i="1" l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I40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J21" i="1" l="1"/>
  <c r="J40" i="1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M12" i="4"/>
  <c r="L12" i="4"/>
  <c r="K12" i="4"/>
  <c r="I12" i="4"/>
  <c r="J12" i="4" s="1"/>
  <c r="I484" i="2"/>
  <c r="J484" i="2" s="1"/>
  <c r="K484" i="2" s="1"/>
  <c r="I483" i="2"/>
  <c r="J483" i="2" s="1"/>
  <c r="K483" i="2" s="1"/>
  <c r="I482" i="2"/>
  <c r="J482" i="2" s="1"/>
  <c r="K482" i="2" s="1"/>
  <c r="I481" i="2"/>
  <c r="J481" i="2" s="1"/>
  <c r="K481" i="2" s="1"/>
  <c r="M480" i="2"/>
  <c r="L480" i="2"/>
  <c r="K480" i="2"/>
  <c r="I480" i="2"/>
  <c r="J480" i="2" s="1"/>
  <c r="M479" i="2"/>
  <c r="L479" i="2"/>
  <c r="K479" i="2"/>
  <c r="I479" i="2"/>
  <c r="J479" i="2" s="1"/>
  <c r="I478" i="2"/>
  <c r="J478" i="2" s="1"/>
  <c r="K478" i="2" s="1"/>
  <c r="I477" i="2"/>
  <c r="J477" i="2" s="1"/>
  <c r="K477" i="2" s="1"/>
  <c r="I476" i="2"/>
  <c r="J476" i="2" s="1"/>
  <c r="K476" i="2" s="1"/>
  <c r="M475" i="2"/>
  <c r="L475" i="2"/>
  <c r="K475" i="2"/>
  <c r="I475" i="2"/>
  <c r="J475" i="2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M470" i="2"/>
  <c r="L470" i="2"/>
  <c r="K470" i="2"/>
  <c r="I470" i="2"/>
  <c r="J470" i="2" s="1"/>
  <c r="M469" i="2"/>
  <c r="L469" i="2"/>
  <c r="K469" i="2"/>
  <c r="I469" i="2"/>
  <c r="J469" i="2" s="1"/>
  <c r="M468" i="2"/>
  <c r="L468" i="2"/>
  <c r="K468" i="2"/>
  <c r="I468" i="2"/>
  <c r="J468" i="2" s="1"/>
  <c r="I467" i="2"/>
  <c r="J467" i="2" s="1"/>
  <c r="K467" i="2" s="1"/>
  <c r="M466" i="2"/>
  <c r="L466" i="2"/>
  <c r="K466" i="2"/>
  <c r="I466" i="2"/>
  <c r="J466" i="2" s="1"/>
  <c r="M465" i="2"/>
  <c r="L465" i="2"/>
  <c r="K465" i="2"/>
  <c r="I465" i="2"/>
  <c r="J465" i="2" s="1"/>
  <c r="I464" i="2"/>
  <c r="J464" i="2" s="1"/>
  <c r="K464" i="2" s="1"/>
  <c r="M463" i="2"/>
  <c r="L463" i="2"/>
  <c r="K463" i="2"/>
  <c r="I463" i="2"/>
  <c r="J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M441" i="2"/>
  <c r="L441" i="2"/>
  <c r="K441" i="2"/>
  <c r="I441" i="2"/>
  <c r="J441" i="2" s="1"/>
  <c r="M440" i="2"/>
  <c r="L440" i="2"/>
  <c r="K440" i="2"/>
  <c r="I440" i="2"/>
  <c r="J440" i="2" s="1"/>
  <c r="M439" i="2"/>
  <c r="L439" i="2"/>
  <c r="K439" i="2"/>
  <c r="I439" i="2"/>
  <c r="J439" i="2" s="1"/>
  <c r="I438" i="2"/>
  <c r="J438" i="2" s="1"/>
  <c r="K438" i="2" s="1"/>
  <c r="I437" i="2"/>
  <c r="J437" i="2" s="1"/>
  <c r="K437" i="2" s="1"/>
  <c r="I436" i="2"/>
  <c r="J436" i="2" s="1"/>
  <c r="K436" i="2" s="1"/>
  <c r="M435" i="2"/>
  <c r="L435" i="2"/>
  <c r="K435" i="2"/>
  <c r="I435" i="2"/>
  <c r="J435" i="2" s="1"/>
  <c r="I434" i="2"/>
  <c r="J434" i="2" s="1"/>
  <c r="K434" i="2" s="1"/>
  <c r="I433" i="2"/>
  <c r="J433" i="2" s="1"/>
  <c r="K433" i="2" s="1"/>
  <c r="M432" i="2"/>
  <c r="L432" i="2"/>
  <c r="K432" i="2"/>
  <c r="I432" i="2"/>
  <c r="J432" i="2" s="1"/>
  <c r="I431" i="2"/>
  <c r="J431" i="2" s="1"/>
  <c r="K431" i="2" s="1"/>
  <c r="I430" i="2"/>
  <c r="J430" i="2" s="1"/>
  <c r="K430" i="2" s="1"/>
  <c r="I429" i="2"/>
  <c r="J429" i="2" s="1"/>
  <c r="K429" i="2" s="1"/>
  <c r="I428" i="2"/>
  <c r="J428" i="2" s="1"/>
  <c r="K428" i="2" s="1"/>
  <c r="I427" i="2"/>
  <c r="J427" i="2" s="1"/>
  <c r="K427" i="2" s="1"/>
  <c r="I426" i="2"/>
  <c r="J426" i="2" s="1"/>
  <c r="K426" i="2" s="1"/>
  <c r="M425" i="2"/>
  <c r="L425" i="2"/>
  <c r="K425" i="2"/>
  <c r="I425" i="2"/>
  <c r="J425" i="2" s="1"/>
  <c r="I424" i="2"/>
  <c r="J424" i="2" s="1"/>
  <c r="K424" i="2" s="1"/>
  <c r="I423" i="2"/>
  <c r="J423" i="2" s="1"/>
  <c r="K423" i="2" s="1"/>
  <c r="I422" i="2"/>
  <c r="J422" i="2" s="1"/>
  <c r="K422" i="2" s="1"/>
  <c r="M421" i="2"/>
  <c r="L421" i="2"/>
  <c r="K421" i="2"/>
  <c r="I421" i="2"/>
  <c r="J421" i="2" s="1"/>
  <c r="I420" i="2"/>
  <c r="J420" i="2" s="1"/>
  <c r="K420" i="2" s="1"/>
  <c r="M419" i="2"/>
  <c r="L419" i="2"/>
  <c r="K419" i="2"/>
  <c r="I419" i="2"/>
  <c r="J419" i="2" s="1"/>
  <c r="I418" i="2"/>
  <c r="J418" i="2" s="1"/>
  <c r="K418" i="2" s="1"/>
  <c r="I417" i="2"/>
  <c r="J417" i="2" s="1"/>
  <c r="K417" i="2" s="1"/>
  <c r="I416" i="2"/>
  <c r="J416" i="2" s="1"/>
  <c r="K416" i="2" s="1"/>
  <c r="M415" i="2"/>
  <c r="L415" i="2"/>
  <c r="K415" i="2"/>
  <c r="I415" i="2"/>
  <c r="J415" i="2" s="1"/>
  <c r="M414" i="2"/>
  <c r="L414" i="2"/>
  <c r="K414" i="2"/>
  <c r="I414" i="2"/>
  <c r="J414" i="2" s="1"/>
  <c r="I413" i="2"/>
  <c r="J413" i="2" s="1"/>
  <c r="K413" i="2" s="1"/>
  <c r="I412" i="2"/>
  <c r="J412" i="2" s="1"/>
  <c r="K412" i="2" s="1"/>
  <c r="I411" i="2"/>
  <c r="J411" i="2" s="1"/>
  <c r="K411" i="2" s="1"/>
  <c r="M410" i="2"/>
  <c r="L410" i="2"/>
  <c r="K410" i="2"/>
  <c r="I410" i="2"/>
  <c r="J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M401" i="2"/>
  <c r="L401" i="2"/>
  <c r="K401" i="2"/>
  <c r="I401" i="2"/>
  <c r="J401" i="2" s="1"/>
  <c r="M400" i="2"/>
  <c r="L400" i="2"/>
  <c r="K400" i="2"/>
  <c r="I400" i="2"/>
  <c r="J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M379" i="2"/>
  <c r="L379" i="2"/>
  <c r="K379" i="2"/>
  <c r="I379" i="2"/>
  <c r="J379" i="2" s="1"/>
  <c r="I378" i="2"/>
  <c r="J378" i="2" s="1"/>
  <c r="K378" i="2" s="1"/>
  <c r="I377" i="2"/>
  <c r="J377" i="2" s="1"/>
  <c r="K377" i="2" s="1"/>
  <c r="M376" i="2"/>
  <c r="L376" i="2"/>
  <c r="K376" i="2"/>
  <c r="I376" i="2"/>
  <c r="J376" i="2" s="1"/>
  <c r="M375" i="2"/>
  <c r="L375" i="2"/>
  <c r="K375" i="2"/>
  <c r="I375" i="2"/>
  <c r="J375" i="2" s="1"/>
  <c r="M374" i="2"/>
  <c r="L374" i="2"/>
  <c r="K374" i="2"/>
  <c r="I374" i="2"/>
  <c r="J374" i="2" s="1"/>
  <c r="M373" i="2"/>
  <c r="L373" i="2"/>
  <c r="K373" i="2"/>
  <c r="I373" i="2"/>
  <c r="J373" i="2" s="1"/>
  <c r="M372" i="2"/>
  <c r="L372" i="2"/>
  <c r="K372" i="2"/>
  <c r="I372" i="2"/>
  <c r="J372" i="2" s="1"/>
  <c r="I371" i="2"/>
  <c r="J371" i="2" s="1"/>
  <c r="K371" i="2" s="1"/>
  <c r="M370" i="2"/>
  <c r="L370" i="2"/>
  <c r="K370" i="2"/>
  <c r="I370" i="2"/>
  <c r="J370" i="2" s="1"/>
  <c r="I369" i="2"/>
  <c r="J369" i="2" s="1"/>
  <c r="K369" i="2" s="1"/>
  <c r="I368" i="2"/>
  <c r="J368" i="2" s="1"/>
  <c r="K368" i="2" s="1"/>
  <c r="I367" i="2"/>
  <c r="J367" i="2" s="1"/>
  <c r="K367" i="2" s="1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M362" i="2"/>
  <c r="L362" i="2"/>
  <c r="K362" i="2"/>
  <c r="I362" i="2"/>
  <c r="J362" i="2" s="1"/>
  <c r="I361" i="2"/>
  <c r="J361" i="2" s="1"/>
  <c r="K361" i="2" s="1"/>
  <c r="I360" i="2"/>
  <c r="J360" i="2" s="1"/>
  <c r="K360" i="2" s="1"/>
  <c r="I359" i="2"/>
  <c r="J359" i="2" s="1"/>
  <c r="K359" i="2" s="1"/>
  <c r="I358" i="2"/>
  <c r="J358" i="2" s="1"/>
  <c r="K358" i="2" s="1"/>
  <c r="I357" i="2"/>
  <c r="J357" i="2" s="1"/>
  <c r="K357" i="2" s="1"/>
  <c r="M356" i="2"/>
  <c r="L356" i="2"/>
  <c r="K356" i="2"/>
  <c r="I356" i="2"/>
  <c r="J356" i="2" s="1"/>
  <c r="I355" i="2"/>
  <c r="J355" i="2" s="1"/>
  <c r="K355" i="2" s="1"/>
  <c r="I354" i="2"/>
  <c r="J354" i="2" s="1"/>
  <c r="K354" i="2" s="1"/>
  <c r="M353" i="2"/>
  <c r="L353" i="2"/>
  <c r="K353" i="2"/>
  <c r="I353" i="2"/>
  <c r="J353" i="2" s="1"/>
  <c r="I352" i="2"/>
  <c r="J352" i="2" s="1"/>
  <c r="K352" i="2" s="1"/>
  <c r="I351" i="2"/>
  <c r="J351" i="2" s="1"/>
  <c r="K351" i="2" s="1"/>
  <c r="I350" i="2"/>
  <c r="J350" i="2" s="1"/>
  <c r="K350" i="2" s="1"/>
  <c r="M349" i="2"/>
  <c r="L349" i="2"/>
  <c r="K349" i="2"/>
  <c r="I349" i="2"/>
  <c r="J349" i="2" s="1"/>
  <c r="M348" i="2"/>
  <c r="L348" i="2"/>
  <c r="K348" i="2"/>
  <c r="I348" i="2"/>
  <c r="J348" i="2" s="1"/>
  <c r="I347" i="2"/>
  <c r="J347" i="2" s="1"/>
  <c r="K347" i="2" s="1"/>
  <c r="I346" i="2"/>
  <c r="J346" i="2" s="1"/>
  <c r="K346" i="2" s="1"/>
  <c r="I345" i="2"/>
  <c r="J345" i="2" s="1"/>
  <c r="K345" i="2" s="1"/>
  <c r="M344" i="2"/>
  <c r="L344" i="2"/>
  <c r="K344" i="2"/>
  <c r="I344" i="2"/>
  <c r="J344" i="2" s="1"/>
  <c r="I343" i="2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M336" i="2"/>
  <c r="L336" i="2"/>
  <c r="K336" i="2"/>
  <c r="I336" i="2"/>
  <c r="J336" i="2" s="1"/>
  <c r="I335" i="2"/>
  <c r="J335" i="2" s="1"/>
  <c r="K335" i="2" s="1"/>
  <c r="M334" i="2"/>
  <c r="L334" i="2"/>
  <c r="K334" i="2"/>
  <c r="I334" i="2"/>
  <c r="J334" i="2" s="1"/>
  <c r="I333" i="2"/>
  <c r="J333" i="2" s="1"/>
  <c r="K333" i="2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M328" i="2"/>
  <c r="L328" i="2"/>
  <c r="K328" i="2"/>
  <c r="I328" i="2"/>
  <c r="J328" i="2" s="1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M323" i="2"/>
  <c r="L323" i="2"/>
  <c r="K323" i="2"/>
  <c r="I323" i="2"/>
  <c r="J323" i="2" s="1"/>
  <c r="M322" i="2"/>
  <c r="L322" i="2"/>
  <c r="K322" i="2"/>
  <c r="I322" i="2"/>
  <c r="J322" i="2" s="1"/>
  <c r="I321" i="2"/>
  <c r="J321" i="2" s="1"/>
  <c r="K321" i="2" s="1"/>
  <c r="I320" i="2"/>
  <c r="J320" i="2" s="1"/>
  <c r="K320" i="2" s="1"/>
  <c r="I319" i="2"/>
  <c r="J319" i="2" s="1"/>
  <c r="K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I310" i="2"/>
  <c r="J310" i="2" s="1"/>
  <c r="K310" i="2" s="1"/>
  <c r="I309" i="2"/>
  <c r="J309" i="2" s="1"/>
  <c r="K309" i="2" s="1"/>
  <c r="M308" i="2"/>
  <c r="L308" i="2"/>
  <c r="K308" i="2"/>
  <c r="I308" i="2"/>
  <c r="J308" i="2" s="1"/>
  <c r="I32" i="2"/>
  <c r="J32" i="2" s="1"/>
  <c r="K32" i="2" s="1"/>
  <c r="M31" i="2"/>
  <c r="L31" i="2"/>
  <c r="K31" i="2"/>
  <c r="I31" i="2"/>
  <c r="J31" i="2" s="1"/>
  <c r="I30" i="2"/>
  <c r="J30" i="2" s="1"/>
  <c r="K30" i="2" s="1"/>
  <c r="M29" i="2"/>
  <c r="L29" i="2"/>
  <c r="K29" i="2"/>
  <c r="I29" i="2"/>
  <c r="J29" i="2" s="1"/>
  <c r="I28" i="2"/>
  <c r="J28" i="2" s="1"/>
  <c r="K28" i="2" s="1"/>
  <c r="I27" i="2"/>
  <c r="J27" i="2" s="1"/>
  <c r="K27" i="2" s="1"/>
  <c r="M26" i="2"/>
  <c r="L26" i="2"/>
  <c r="K26" i="2"/>
  <c r="I26" i="2"/>
  <c r="J26" i="2" s="1"/>
  <c r="M25" i="2"/>
  <c r="L25" i="2"/>
  <c r="K25" i="2"/>
  <c r="I25" i="2"/>
  <c r="J25" i="2" s="1"/>
  <c r="I24" i="2"/>
  <c r="I41" i="2" s="1"/>
  <c r="I23" i="2"/>
  <c r="J23" i="2" s="1"/>
  <c r="K23" i="2" s="1"/>
  <c r="I22" i="2"/>
  <c r="J22" i="2" s="1"/>
  <c r="K22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I15" i="2"/>
  <c r="J15" i="2" s="1"/>
  <c r="K15" i="2" s="1"/>
  <c r="M14" i="2"/>
  <c r="L14" i="2"/>
  <c r="K14" i="2"/>
  <c r="I14" i="2"/>
  <c r="J14" i="2" s="1"/>
  <c r="M13" i="2"/>
  <c r="L13" i="2"/>
  <c r="K13" i="2"/>
  <c r="I13" i="2"/>
  <c r="J13" i="2" s="1"/>
  <c r="M12" i="2"/>
  <c r="L12" i="2"/>
  <c r="K12" i="2"/>
  <c r="I12" i="2"/>
  <c r="J12" i="2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K508" i="1"/>
  <c r="I508" i="1"/>
  <c r="J508" i="1" s="1"/>
  <c r="M507" i="1"/>
  <c r="L507" i="1"/>
  <c r="I507" i="1"/>
  <c r="J507" i="1" s="1"/>
  <c r="K507" i="1" s="1"/>
  <c r="J13" i="4" l="1"/>
  <c r="I25" i="4"/>
  <c r="J24" i="2"/>
  <c r="J41" i="2" s="1"/>
  <c r="I78" i="5"/>
  <c r="J78" i="5" s="1"/>
  <c r="K78" i="5" s="1"/>
  <c r="I77" i="5"/>
  <c r="J77" i="5" s="1"/>
  <c r="K77" i="5" s="1"/>
  <c r="I76" i="5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M51" i="5"/>
  <c r="L51" i="5"/>
  <c r="K51" i="5"/>
  <c r="I51" i="5"/>
  <c r="J51" i="5" s="1"/>
  <c r="I50" i="5"/>
  <c r="J50" i="5" s="1"/>
  <c r="K50" i="5" s="1"/>
  <c r="M49" i="5"/>
  <c r="L49" i="5"/>
  <c r="K49" i="5"/>
  <c r="I49" i="5"/>
  <c r="I88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I25" i="5"/>
  <c r="J25" i="5" s="1"/>
  <c r="K25" i="5" s="1"/>
  <c r="M24" i="5"/>
  <c r="L24" i="5"/>
  <c r="K24" i="5"/>
  <c r="I24" i="5"/>
  <c r="J24" i="5" s="1"/>
  <c r="I23" i="5"/>
  <c r="J23" i="5" s="1"/>
  <c r="K23" i="5" s="1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I16" i="5"/>
  <c r="I44" i="5" s="1"/>
  <c r="I15" i="5"/>
  <c r="J15" i="5" s="1"/>
  <c r="K15" i="5" s="1"/>
  <c r="M14" i="5"/>
  <c r="L14" i="5"/>
  <c r="K14" i="5"/>
  <c r="I14" i="5"/>
  <c r="J14" i="5" s="1"/>
  <c r="M11" i="4"/>
  <c r="L11" i="4"/>
  <c r="K11" i="4"/>
  <c r="I11" i="4"/>
  <c r="J11" i="4" s="1"/>
  <c r="I10" i="4"/>
  <c r="J10" i="4" s="1"/>
  <c r="K10" i="4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I286" i="2"/>
  <c r="J286" i="2" s="1"/>
  <c r="K286" i="2" s="1"/>
  <c r="I285" i="2"/>
  <c r="J285" i="2" s="1"/>
  <c r="K285" i="2" s="1"/>
  <c r="M284" i="2"/>
  <c r="L284" i="2"/>
  <c r="K284" i="2"/>
  <c r="I284" i="2"/>
  <c r="J284" i="2" s="1"/>
  <c r="I283" i="2"/>
  <c r="J283" i="2" s="1"/>
  <c r="K283" i="2" s="1"/>
  <c r="M282" i="2"/>
  <c r="L282" i="2"/>
  <c r="K282" i="2"/>
  <c r="I282" i="2"/>
  <c r="J282" i="2" s="1"/>
  <c r="I281" i="2"/>
  <c r="J281" i="2" s="1"/>
  <c r="K281" i="2" s="1"/>
  <c r="I280" i="2"/>
  <c r="J280" i="2" s="1"/>
  <c r="K280" i="2" s="1"/>
  <c r="I279" i="2"/>
  <c r="J279" i="2" s="1"/>
  <c r="K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M231" i="2"/>
  <c r="L231" i="2"/>
  <c r="K231" i="2"/>
  <c r="I231" i="2"/>
  <c r="J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M225" i="2"/>
  <c r="L225" i="2"/>
  <c r="K225" i="2"/>
  <c r="I225" i="2"/>
  <c r="J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M216" i="2"/>
  <c r="L216" i="2"/>
  <c r="K216" i="2"/>
  <c r="I216" i="2"/>
  <c r="J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21" i="2"/>
  <c r="J121" i="2" s="1"/>
  <c r="K121" i="2" s="1"/>
  <c r="M120" i="2"/>
  <c r="L120" i="2"/>
  <c r="K120" i="2"/>
  <c r="I120" i="2"/>
  <c r="J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M115" i="2"/>
  <c r="L115" i="2"/>
  <c r="K115" i="2"/>
  <c r="I115" i="2"/>
  <c r="J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M104" i="2"/>
  <c r="L104" i="2"/>
  <c r="K104" i="2"/>
  <c r="I104" i="2"/>
  <c r="J104" i="2" s="1"/>
  <c r="M103" i="2"/>
  <c r="L103" i="2"/>
  <c r="K103" i="2"/>
  <c r="I103" i="2"/>
  <c r="J103" i="2" s="1"/>
  <c r="M102" i="2"/>
  <c r="L102" i="2"/>
  <c r="K102" i="2"/>
  <c r="I102" i="2"/>
  <c r="J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97" i="2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K467" i="1"/>
  <c r="I467" i="1"/>
  <c r="J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K443" i="1"/>
  <c r="I443" i="1"/>
  <c r="J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K380" i="1"/>
  <c r="I380" i="1"/>
  <c r="J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K329" i="1"/>
  <c r="I329" i="1"/>
  <c r="J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K13" i="4" l="1"/>
  <c r="J25" i="4"/>
  <c r="J76" i="5"/>
  <c r="J98" i="2"/>
  <c r="I486" i="2"/>
  <c r="K24" i="2"/>
  <c r="J16" i="5"/>
  <c r="J44" i="5" s="1"/>
  <c r="J49" i="5"/>
  <c r="J88" i="5" s="1"/>
  <c r="J97" i="2"/>
  <c r="E20" i="3"/>
  <c r="F20" i="3"/>
  <c r="G20" i="3"/>
  <c r="H20" i="3"/>
  <c r="D20" i="3"/>
  <c r="E13" i="3"/>
  <c r="F13" i="3"/>
  <c r="G13" i="3"/>
  <c r="H13" i="3"/>
  <c r="D13" i="3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M72" i="4"/>
  <c r="L72" i="4"/>
  <c r="K72" i="4"/>
  <c r="I72" i="4"/>
  <c r="J72" i="4" s="1"/>
  <c r="I71" i="4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I67" i="4"/>
  <c r="J67" i="4" s="1"/>
  <c r="K67" i="4" s="1"/>
  <c r="I66" i="4"/>
  <c r="J66" i="4" s="1"/>
  <c r="K66" i="4" s="1"/>
  <c r="I65" i="4"/>
  <c r="J65" i="4" s="1"/>
  <c r="K65" i="4" s="1"/>
  <c r="I48" i="4"/>
  <c r="J48" i="4" s="1"/>
  <c r="K48" i="4" s="1"/>
  <c r="M11" i="2"/>
  <c r="L11" i="2"/>
  <c r="K11" i="2"/>
  <c r="I11" i="2"/>
  <c r="J11" i="2" s="1"/>
  <c r="I10" i="2"/>
  <c r="J10" i="2" s="1"/>
  <c r="K10" i="2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K76" i="5" l="1"/>
  <c r="K98" i="2"/>
  <c r="J486" i="2"/>
  <c r="K16" i="5"/>
  <c r="K97" i="2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M485" i="1" l="1"/>
  <c r="L485" i="1"/>
  <c r="I485" i="1"/>
  <c r="J485" i="1" s="1"/>
  <c r="K485" i="1" s="1"/>
  <c r="M484" i="1"/>
  <c r="L484" i="1"/>
  <c r="I484" i="1"/>
  <c r="J484" i="1" s="1"/>
  <c r="K484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13" i="5" l="1"/>
  <c r="L13" i="5"/>
  <c r="K13" i="5"/>
  <c r="I13" i="5"/>
  <c r="J13" i="5" s="1"/>
  <c r="I81" i="4" l="1"/>
  <c r="J81" i="4" s="1"/>
  <c r="K81" i="4" s="1"/>
  <c r="I80" i="4"/>
  <c r="J80" i="4" s="1"/>
  <c r="K80" i="4" s="1"/>
  <c r="K25" i="4" l="1"/>
  <c r="I12" i="5" l="1"/>
  <c r="J12" i="5" s="1"/>
  <c r="K12" i="5" s="1"/>
  <c r="I11" i="5"/>
  <c r="J11" i="5" s="1"/>
  <c r="K11" i="5" s="1"/>
  <c r="I10" i="5"/>
  <c r="J10" i="5" s="1"/>
  <c r="K10" i="5" s="1"/>
  <c r="I47" i="4"/>
  <c r="J47" i="4" s="1"/>
  <c r="K47" i="4" s="1"/>
  <c r="I9" i="4" l="1"/>
  <c r="J9" i="4" s="1"/>
  <c r="K9" i="4" s="1"/>
  <c r="I40" i="4" l="1"/>
  <c r="I39" i="4"/>
  <c r="J39" i="4" s="1"/>
  <c r="K39" i="4" s="1"/>
  <c r="I38" i="4"/>
  <c r="J38" i="4" s="1"/>
  <c r="K38" i="4" s="1"/>
  <c r="I37" i="4"/>
  <c r="J37" i="4" s="1"/>
  <c r="K37" i="4" s="1"/>
  <c r="I36" i="4"/>
  <c r="M35" i="4"/>
  <c r="L35" i="4"/>
  <c r="I35" i="4"/>
  <c r="J35" i="4" s="1"/>
  <c r="K35" i="4" s="1"/>
  <c r="I34" i="4"/>
  <c r="J34" i="4" s="1"/>
  <c r="K34" i="4" s="1"/>
  <c r="I33" i="4"/>
  <c r="I32" i="4"/>
  <c r="J32" i="4" s="1"/>
  <c r="K32" i="4" s="1"/>
  <c r="M248" i="1"/>
  <c r="L248" i="1"/>
  <c r="I248" i="1"/>
  <c r="J248" i="1" s="1"/>
  <c r="K2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J33" i="4" l="1"/>
  <c r="J36" i="4"/>
  <c r="J40" i="4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I11" i="3"/>
  <c r="J11" i="3" s="1"/>
  <c r="K11" i="3" s="1"/>
  <c r="K33" i="4" l="1"/>
  <c r="J15" i="3"/>
  <c r="J20" i="3" s="1"/>
  <c r="I20" i="3"/>
  <c r="K36" i="4"/>
  <c r="J16" i="3"/>
  <c r="K40" i="4"/>
  <c r="I48" i="5"/>
  <c r="J48" i="5" s="1"/>
  <c r="K48" i="5" s="1"/>
  <c r="I47" i="5"/>
  <c r="J47" i="5" s="1"/>
  <c r="K47" i="5" s="1"/>
  <c r="I46" i="5"/>
  <c r="J46" i="5" s="1"/>
  <c r="K46" i="5" s="1"/>
  <c r="I45" i="4"/>
  <c r="J45" i="4" s="1"/>
  <c r="K45" i="4" s="1"/>
  <c r="I44" i="4"/>
  <c r="J44" i="4" s="1"/>
  <c r="K44" i="4" s="1"/>
  <c r="I43" i="4"/>
  <c r="I42" i="4"/>
  <c r="J42" i="4" s="1"/>
  <c r="K42" i="4" s="1"/>
  <c r="I41" i="4"/>
  <c r="J41" i="4" s="1"/>
  <c r="K41" i="4" s="1"/>
  <c r="I31" i="4"/>
  <c r="I30" i="4"/>
  <c r="J30" i="4" s="1"/>
  <c r="K30" i="4" s="1"/>
  <c r="I29" i="4"/>
  <c r="J29" i="4" s="1"/>
  <c r="K29" i="4" s="1"/>
  <c r="I28" i="4"/>
  <c r="J28" i="4" s="1"/>
  <c r="K28" i="4" s="1"/>
  <c r="M133" i="1"/>
  <c r="L133" i="1"/>
  <c r="I133" i="1"/>
  <c r="J133" i="1" s="1"/>
  <c r="K133" i="1" s="1"/>
  <c r="J43" i="4" l="1"/>
  <c r="J31" i="4"/>
  <c r="I9" i="2"/>
  <c r="J9" i="2" s="1"/>
  <c r="K9" i="2" s="1"/>
  <c r="K43" i="4" l="1"/>
  <c r="K31" i="4"/>
  <c r="I80" i="2" l="1"/>
  <c r="J80" i="2" s="1"/>
  <c r="K80" i="2" s="1"/>
  <c r="I79" i="2"/>
  <c r="J79" i="2" s="1"/>
  <c r="K79" i="2" s="1"/>
  <c r="I78" i="2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42" i="1"/>
  <c r="J42" i="1" s="1"/>
  <c r="K42" i="1" s="1"/>
  <c r="L42" i="1"/>
  <c r="M42" i="1"/>
  <c r="I43" i="1"/>
  <c r="J43" i="1" s="1"/>
  <c r="K43" i="1" s="1"/>
  <c r="L43" i="1"/>
  <c r="M43" i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J78" i="2" l="1"/>
  <c r="K78" i="2" l="1"/>
  <c r="M10" i="1" l="1"/>
  <c r="L10" i="1"/>
  <c r="K10" i="1"/>
  <c r="M9" i="1"/>
  <c r="L9" i="1"/>
  <c r="K9" i="1"/>
  <c r="L40" i="1" l="1"/>
  <c r="M40" i="1"/>
  <c r="I46" i="4"/>
  <c r="I114" i="4" s="1"/>
  <c r="I27" i="4"/>
  <c r="J27" i="4" s="1"/>
  <c r="K27" i="4" s="1"/>
  <c r="J46" i="4" l="1"/>
  <c r="J114" i="4" s="1"/>
  <c r="I9" i="5"/>
  <c r="J9" i="5" s="1"/>
  <c r="K9" i="5" s="1"/>
  <c r="I8" i="5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I512" i="1" s="1"/>
  <c r="M101" i="1"/>
  <c r="L101" i="1"/>
  <c r="I101" i="1"/>
  <c r="M100" i="1"/>
  <c r="L100" i="1"/>
  <c r="I100" i="1"/>
  <c r="M99" i="1"/>
  <c r="L99" i="1"/>
  <c r="I99" i="1"/>
  <c r="J99" i="1" s="1"/>
  <c r="K99" i="1" s="1"/>
  <c r="M98" i="1"/>
  <c r="L98" i="1"/>
  <c r="I98" i="1"/>
  <c r="M97" i="1"/>
  <c r="L97" i="1"/>
  <c r="I97" i="1"/>
  <c r="M96" i="1"/>
  <c r="L96" i="1"/>
  <c r="I96" i="1"/>
  <c r="M95" i="1"/>
  <c r="L95" i="1"/>
  <c r="I95" i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M82" i="1"/>
  <c r="L82" i="1"/>
  <c r="I82" i="1"/>
  <c r="J82" i="1" s="1"/>
  <c r="K82" i="1" s="1"/>
  <c r="M81" i="1"/>
  <c r="L81" i="1"/>
  <c r="I81" i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I60" i="1"/>
  <c r="J60" i="1" s="1"/>
  <c r="K60" i="1" s="1"/>
  <c r="M59" i="1"/>
  <c r="L59" i="1"/>
  <c r="I59" i="1"/>
  <c r="J59" i="1" s="1"/>
  <c r="K59" i="1" s="1"/>
  <c r="J102" i="1" l="1"/>
  <c r="J512" i="1" s="1"/>
  <c r="J101" i="1"/>
  <c r="J100" i="1"/>
  <c r="K46" i="4"/>
  <c r="K114" i="4"/>
  <c r="J98" i="1"/>
  <c r="J97" i="1"/>
  <c r="J86" i="1"/>
  <c r="J95" i="1"/>
  <c r="J96" i="1"/>
  <c r="J91" i="1"/>
  <c r="J83" i="1"/>
  <c r="J81" i="1"/>
  <c r="K102" i="1" l="1"/>
  <c r="K101" i="1"/>
  <c r="K100" i="1"/>
  <c r="K98" i="1"/>
  <c r="K97" i="1"/>
  <c r="K86" i="1"/>
  <c r="K95" i="1"/>
  <c r="K96" i="1"/>
  <c r="K40" i="1"/>
  <c r="K91" i="1"/>
  <c r="K83" i="1"/>
  <c r="K81" i="1"/>
  <c r="I43" i="2" l="1"/>
  <c r="J43" i="2" s="1"/>
  <c r="K43" i="2" s="1"/>
  <c r="K486" i="2" l="1"/>
  <c r="K512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83" i="5" l="1"/>
  <c r="L79" i="5"/>
  <c r="L84" i="5"/>
  <c r="L82" i="5"/>
  <c r="L80" i="5"/>
  <c r="L81" i="5"/>
  <c r="L57" i="5"/>
  <c r="M83" i="5"/>
  <c r="M79" i="5"/>
  <c r="M82" i="5"/>
  <c r="M80" i="5"/>
  <c r="M81" i="5"/>
  <c r="M84" i="5"/>
  <c r="M57" i="5"/>
  <c r="L111" i="4"/>
  <c r="L98" i="4"/>
  <c r="L94" i="4"/>
  <c r="L91" i="4"/>
  <c r="L87" i="4"/>
  <c r="L84" i="4"/>
  <c r="L107" i="4"/>
  <c r="L97" i="4"/>
  <c r="L93" i="4"/>
  <c r="L90" i="4"/>
  <c r="L85" i="4"/>
  <c r="L106" i="4"/>
  <c r="L100" i="4"/>
  <c r="L83" i="4"/>
  <c r="L95" i="4"/>
  <c r="L89" i="4"/>
  <c r="L112" i="4"/>
  <c r="L99" i="4"/>
  <c r="L82" i="4"/>
  <c r="L108" i="4"/>
  <c r="L88" i="4"/>
  <c r="L56" i="4"/>
  <c r="L54" i="4"/>
  <c r="L52" i="4"/>
  <c r="L37" i="4"/>
  <c r="L39" i="4"/>
  <c r="M98" i="4"/>
  <c r="M94" i="4"/>
  <c r="M91" i="4"/>
  <c r="M87" i="4"/>
  <c r="M84" i="4"/>
  <c r="M107" i="4"/>
  <c r="M97" i="4"/>
  <c r="M93" i="4"/>
  <c r="M90" i="4"/>
  <c r="M106" i="4"/>
  <c r="M100" i="4"/>
  <c r="M83" i="4"/>
  <c r="M89" i="4"/>
  <c r="M112" i="4"/>
  <c r="M99" i="4"/>
  <c r="M82" i="4"/>
  <c r="M111" i="4"/>
  <c r="M108" i="4"/>
  <c r="M95" i="4"/>
  <c r="M88" i="4"/>
  <c r="M85" i="4"/>
  <c r="M52" i="4"/>
  <c r="M54" i="4"/>
  <c r="M56" i="4"/>
  <c r="M39" i="4"/>
  <c r="M37" i="4"/>
  <c r="L35" i="5"/>
  <c r="L38" i="5"/>
  <c r="L41" i="5"/>
  <c r="L42" i="5"/>
  <c r="L39" i="5"/>
  <c r="M38" i="5"/>
  <c r="M41" i="5"/>
  <c r="M42" i="5"/>
  <c r="M35" i="5"/>
  <c r="M39" i="5"/>
  <c r="L67" i="5"/>
  <c r="L65" i="5"/>
  <c r="L75" i="5"/>
  <c r="M67" i="5"/>
  <c r="M65" i="5"/>
  <c r="M75" i="5"/>
  <c r="L61" i="4"/>
  <c r="L53" i="4"/>
  <c r="L64" i="4"/>
  <c r="L60" i="4"/>
  <c r="L49" i="4"/>
  <c r="L55" i="4"/>
  <c r="L63" i="4"/>
  <c r="L59" i="4"/>
  <c r="L51" i="4"/>
  <c r="L57" i="4"/>
  <c r="L58" i="4"/>
  <c r="L73" i="4"/>
  <c r="M57" i="4"/>
  <c r="M64" i="4"/>
  <c r="M51" i="4"/>
  <c r="M60" i="4"/>
  <c r="M49" i="4"/>
  <c r="M55" i="4"/>
  <c r="M63" i="4"/>
  <c r="M59" i="4"/>
  <c r="M58" i="4"/>
  <c r="M53" i="4"/>
  <c r="M61" i="4"/>
  <c r="M73" i="4"/>
  <c r="L64" i="5"/>
  <c r="L60" i="5"/>
  <c r="L52" i="5"/>
  <c r="L66" i="5"/>
  <c r="L56" i="5"/>
  <c r="L59" i="5"/>
  <c r="L53" i="5"/>
  <c r="L62" i="5"/>
  <c r="L55" i="5"/>
  <c r="L58" i="5"/>
  <c r="L68" i="5"/>
  <c r="L70" i="5"/>
  <c r="L50" i="5"/>
  <c r="L69" i="5"/>
  <c r="L46" i="5"/>
  <c r="L48" i="5"/>
  <c r="L47" i="5"/>
  <c r="M64" i="5"/>
  <c r="M60" i="5"/>
  <c r="M52" i="5"/>
  <c r="M66" i="5"/>
  <c r="M56" i="5"/>
  <c r="M59" i="5"/>
  <c r="M53" i="5"/>
  <c r="M55" i="5"/>
  <c r="M62" i="5"/>
  <c r="M58" i="5"/>
  <c r="M70" i="5"/>
  <c r="M50" i="5"/>
  <c r="M68" i="5"/>
  <c r="M69" i="5"/>
  <c r="M46" i="5"/>
  <c r="M48" i="5"/>
  <c r="M47" i="5"/>
  <c r="L31" i="5"/>
  <c r="M31" i="5"/>
  <c r="L180" i="2"/>
  <c r="L145" i="2"/>
  <c r="L187" i="2"/>
  <c r="L176" i="2"/>
  <c r="L162" i="2"/>
  <c r="L155" i="2"/>
  <c r="L138" i="2"/>
  <c r="L131" i="2"/>
  <c r="L163" i="2"/>
  <c r="L172" i="2"/>
  <c r="L151" i="2"/>
  <c r="L141" i="2"/>
  <c r="L134" i="2"/>
  <c r="L144" i="2"/>
  <c r="L124" i="2"/>
  <c r="L156" i="2"/>
  <c r="L186" i="2"/>
  <c r="L175" i="2"/>
  <c r="L147" i="2"/>
  <c r="L137" i="2"/>
  <c r="L130" i="2"/>
  <c r="L127" i="2"/>
  <c r="L181" i="2"/>
  <c r="L149" i="2"/>
  <c r="L171" i="2"/>
  <c r="L133" i="2"/>
  <c r="L132" i="2"/>
  <c r="L177" i="2"/>
  <c r="L182" i="2"/>
  <c r="L164" i="2"/>
  <c r="L143" i="2"/>
  <c r="L178" i="2"/>
  <c r="L167" i="2"/>
  <c r="L157" i="2"/>
  <c r="L136" i="2"/>
  <c r="L185" i="2"/>
  <c r="L174" i="2"/>
  <c r="L170" i="2"/>
  <c r="L160" i="2"/>
  <c r="L153" i="2"/>
  <c r="L126" i="2"/>
  <c r="L184" i="2"/>
  <c r="L173" i="2"/>
  <c r="L159" i="2"/>
  <c r="L152" i="2"/>
  <c r="L135" i="2"/>
  <c r="L122" i="2"/>
  <c r="L472" i="2"/>
  <c r="L378" i="2"/>
  <c r="L368" i="2"/>
  <c r="L464" i="2"/>
  <c r="L391" i="2"/>
  <c r="L392" i="2"/>
  <c r="L438" i="2"/>
  <c r="L428" i="2"/>
  <c r="L395" i="2"/>
  <c r="L371" i="2"/>
  <c r="L352" i="2"/>
  <c r="L343" i="2"/>
  <c r="L338" i="2"/>
  <c r="L450" i="2"/>
  <c r="L422" i="2"/>
  <c r="L377" i="2"/>
  <c r="L420" i="2"/>
  <c r="L340" i="2"/>
  <c r="L366" i="2"/>
  <c r="L321" i="2"/>
  <c r="L314" i="2"/>
  <c r="L484" i="2"/>
  <c r="L446" i="2"/>
  <c r="L389" i="2"/>
  <c r="L361" i="2"/>
  <c r="L337" i="2"/>
  <c r="L474" i="2"/>
  <c r="L437" i="2"/>
  <c r="L394" i="2"/>
  <c r="L350" i="2"/>
  <c r="L346" i="2"/>
  <c r="L417" i="2"/>
  <c r="L413" i="2"/>
  <c r="L341" i="2"/>
  <c r="L476" i="2"/>
  <c r="L402" i="2"/>
  <c r="L477" i="2"/>
  <c r="L330" i="2"/>
  <c r="L319" i="2"/>
  <c r="L473" i="2"/>
  <c r="L462" i="2"/>
  <c r="L444" i="2"/>
  <c r="L430" i="2"/>
  <c r="L388" i="2"/>
  <c r="L369" i="2"/>
  <c r="L363" i="2"/>
  <c r="L360" i="2"/>
  <c r="L424" i="2"/>
  <c r="L205" i="2"/>
  <c r="L114" i="2"/>
  <c r="L98" i="2"/>
  <c r="L194" i="2"/>
  <c r="L107" i="2"/>
  <c r="L119" i="2"/>
  <c r="L279" i="2"/>
  <c r="L273" i="2"/>
  <c r="L220" i="2"/>
  <c r="L111" i="2"/>
  <c r="L232" i="2"/>
  <c r="L101" i="2"/>
  <c r="L301" i="2"/>
  <c r="L291" i="2"/>
  <c r="L224" i="2"/>
  <c r="L109" i="2"/>
  <c r="L34" i="2"/>
  <c r="L39" i="2"/>
  <c r="L37" i="2"/>
  <c r="L33" i="2"/>
  <c r="L35" i="2"/>
  <c r="L36" i="2"/>
  <c r="L78" i="5"/>
  <c r="L71" i="5"/>
  <c r="M78" i="5"/>
  <c r="M71" i="5"/>
  <c r="L74" i="4"/>
  <c r="L75" i="4"/>
  <c r="L33" i="4"/>
  <c r="M74" i="4"/>
  <c r="M75" i="4"/>
  <c r="M33" i="4"/>
  <c r="L453" i="2"/>
  <c r="L433" i="2"/>
  <c r="L404" i="2"/>
  <c r="L365" i="2"/>
  <c r="L355" i="2"/>
  <c r="L331" i="2"/>
  <c r="L318" i="2"/>
  <c r="L315" i="2"/>
  <c r="L481" i="2"/>
  <c r="L478" i="2"/>
  <c r="L456" i="2"/>
  <c r="L442" i="2"/>
  <c r="L436" i="2"/>
  <c r="L407" i="2"/>
  <c r="L384" i="2"/>
  <c r="L358" i="2"/>
  <c r="L482" i="2"/>
  <c r="L408" i="2"/>
  <c r="L381" i="2"/>
  <c r="L459" i="2"/>
  <c r="L449" i="2"/>
  <c r="L426" i="2"/>
  <c r="L423" i="2"/>
  <c r="L397" i="2"/>
  <c r="L380" i="2"/>
  <c r="L345" i="2"/>
  <c r="L342" i="2"/>
  <c r="L324" i="2"/>
  <c r="L427" i="2"/>
  <c r="L445" i="2"/>
  <c r="L429" i="2"/>
  <c r="L403" i="2"/>
  <c r="L387" i="2"/>
  <c r="L364" i="2"/>
  <c r="L354" i="2"/>
  <c r="L351" i="2"/>
  <c r="L339" i="2"/>
  <c r="L333" i="2"/>
  <c r="L311" i="2"/>
  <c r="L325" i="2"/>
  <c r="L452" i="2"/>
  <c r="L390" i="2"/>
  <c r="L383" i="2"/>
  <c r="L357" i="2"/>
  <c r="L327" i="2"/>
  <c r="L317" i="2"/>
  <c r="L312" i="2"/>
  <c r="L471" i="2"/>
  <c r="L455" i="2"/>
  <c r="L448" i="2"/>
  <c r="L416" i="2"/>
  <c r="L406" i="2"/>
  <c r="L393" i="2"/>
  <c r="L367" i="2"/>
  <c r="L320" i="2"/>
  <c r="L398" i="2"/>
  <c r="L411" i="2"/>
  <c r="L458" i="2"/>
  <c r="L396" i="2"/>
  <c r="L386" i="2"/>
  <c r="L418" i="2"/>
  <c r="L483" i="2"/>
  <c r="L461" i="2"/>
  <c r="L451" i="2"/>
  <c r="L409" i="2"/>
  <c r="L399" i="2"/>
  <c r="L382" i="2"/>
  <c r="L347" i="2"/>
  <c r="L335" i="2"/>
  <c r="L332" i="2"/>
  <c r="L329" i="2"/>
  <c r="L326" i="2"/>
  <c r="L316" i="2"/>
  <c r="L310" i="2"/>
  <c r="L467" i="2"/>
  <c r="L454" i="2"/>
  <c r="L447" i="2"/>
  <c r="L431" i="2"/>
  <c r="L412" i="2"/>
  <c r="L405" i="2"/>
  <c r="L313" i="2"/>
  <c r="L359" i="2"/>
  <c r="L457" i="2"/>
  <c r="L434" i="2"/>
  <c r="L385" i="2"/>
  <c r="L460" i="2"/>
  <c r="L443" i="2"/>
  <c r="L309" i="2"/>
  <c r="L264" i="2"/>
  <c r="L258" i="2"/>
  <c r="L253" i="2"/>
  <c r="L211" i="2"/>
  <c r="L95" i="2"/>
  <c r="L304" i="2"/>
  <c r="L270" i="2"/>
  <c r="L299" i="2"/>
  <c r="L292" i="2"/>
  <c r="L288" i="2"/>
  <c r="L257" i="2"/>
  <c r="L246" i="2"/>
  <c r="L190" i="2"/>
  <c r="L193" i="2"/>
  <c r="L269" i="2"/>
  <c r="L215" i="2"/>
  <c r="L251" i="2"/>
  <c r="L235" i="2"/>
  <c r="L204" i="2"/>
  <c r="L233" i="2"/>
  <c r="L289" i="2"/>
  <c r="L306" i="2"/>
  <c r="L302" i="2"/>
  <c r="L298" i="2"/>
  <c r="L286" i="2"/>
  <c r="L207" i="2"/>
  <c r="L97" i="2"/>
  <c r="L260" i="2"/>
  <c r="L255" i="2"/>
  <c r="L250" i="2"/>
  <c r="L218" i="2"/>
  <c r="L213" i="2"/>
  <c r="L305" i="2"/>
  <c r="L230" i="2"/>
  <c r="L15" i="5"/>
  <c r="M15" i="5"/>
  <c r="L15" i="4"/>
  <c r="L14" i="4"/>
  <c r="L13" i="4"/>
  <c r="L10" i="4"/>
  <c r="M15" i="4"/>
  <c r="M14" i="4"/>
  <c r="M13" i="4"/>
  <c r="M10" i="4"/>
  <c r="L20" i="2"/>
  <c r="L30" i="2"/>
  <c r="L23" i="2"/>
  <c r="L24" i="2"/>
  <c r="L27" i="2"/>
  <c r="L15" i="2"/>
  <c r="L22" i="2"/>
  <c r="L32" i="2"/>
  <c r="L28" i="2"/>
  <c r="L72" i="5"/>
  <c r="L77" i="5"/>
  <c r="L74" i="5"/>
  <c r="L76" i="5"/>
  <c r="L73" i="5"/>
  <c r="M72" i="5"/>
  <c r="M77" i="5"/>
  <c r="M74" i="5"/>
  <c r="M76" i="5"/>
  <c r="M73" i="5"/>
  <c r="L25" i="5"/>
  <c r="L22" i="5"/>
  <c r="L16" i="5"/>
  <c r="L23" i="5"/>
  <c r="L26" i="5"/>
  <c r="M25" i="5"/>
  <c r="M16" i="5"/>
  <c r="M23" i="5"/>
  <c r="M26" i="5"/>
  <c r="M22" i="5"/>
  <c r="L65" i="4"/>
  <c r="L70" i="4"/>
  <c r="L48" i="4"/>
  <c r="L76" i="4"/>
  <c r="L68" i="4"/>
  <c r="M65" i="4"/>
  <c r="M70" i="4"/>
  <c r="M48" i="4"/>
  <c r="M76" i="4"/>
  <c r="M68" i="4"/>
  <c r="L272" i="2"/>
  <c r="L210" i="2"/>
  <c r="L110" i="2"/>
  <c r="L100" i="2"/>
  <c r="L94" i="2"/>
  <c r="L285" i="2"/>
  <c r="L275" i="2"/>
  <c r="L256" i="2"/>
  <c r="L239" i="2"/>
  <c r="L236" i="2"/>
  <c r="L226" i="2"/>
  <c r="L113" i="2"/>
  <c r="L87" i="2"/>
  <c r="L296" i="2"/>
  <c r="L295" i="2"/>
  <c r="L265" i="2"/>
  <c r="L262" i="2"/>
  <c r="L259" i="2"/>
  <c r="L223" i="2"/>
  <c r="L206" i="2"/>
  <c r="L203" i="2"/>
  <c r="L200" i="2"/>
  <c r="L116" i="2"/>
  <c r="L106" i="2"/>
  <c r="L90" i="2"/>
  <c r="L278" i="2"/>
  <c r="L271" i="2"/>
  <c r="L268" i="2"/>
  <c r="L249" i="2"/>
  <c r="L242" i="2"/>
  <c r="L229" i="2"/>
  <c r="L209" i="2"/>
  <c r="L196" i="2"/>
  <c r="L99" i="2"/>
  <c r="L93" i="2"/>
  <c r="L243" i="2"/>
  <c r="L281" i="2"/>
  <c r="L252" i="2"/>
  <c r="L245" i="2"/>
  <c r="L219" i="2"/>
  <c r="L189" i="2"/>
  <c r="L112" i="2"/>
  <c r="L96" i="2"/>
  <c r="L86" i="2"/>
  <c r="L294" i="2"/>
  <c r="L274" i="2"/>
  <c r="L238" i="2"/>
  <c r="L222" i="2"/>
  <c r="L212" i="2"/>
  <c r="L199" i="2"/>
  <c r="L192" i="2"/>
  <c r="L105" i="2"/>
  <c r="L89" i="2"/>
  <c r="L117" i="2"/>
  <c r="L307" i="2"/>
  <c r="L287" i="2"/>
  <c r="L261" i="2"/>
  <c r="L248" i="2"/>
  <c r="L228" i="2"/>
  <c r="L202" i="2"/>
  <c r="L195" i="2"/>
  <c r="L92" i="2"/>
  <c r="L217" i="2"/>
  <c r="L290" i="2"/>
  <c r="L277" i="2"/>
  <c r="L267" i="2"/>
  <c r="L241" i="2"/>
  <c r="L208" i="2"/>
  <c r="L118" i="2"/>
  <c r="L108" i="2"/>
  <c r="L85" i="2"/>
  <c r="L197" i="2"/>
  <c r="L297" i="2"/>
  <c r="L293" i="2"/>
  <c r="L280" i="2"/>
  <c r="L254" i="2"/>
  <c r="L244" i="2"/>
  <c r="L234" i="2"/>
  <c r="L221" i="2"/>
  <c r="L198" i="2"/>
  <c r="L191" i="2"/>
  <c r="L121" i="2"/>
  <c r="L300" i="2"/>
  <c r="L283" i="2"/>
  <c r="L247" i="2"/>
  <c r="L237" i="2"/>
  <c r="L227" i="2"/>
  <c r="L88" i="2"/>
  <c r="L303" i="2"/>
  <c r="L276" i="2"/>
  <c r="L266" i="2"/>
  <c r="L263" i="2"/>
  <c r="L240" i="2"/>
  <c r="L214" i="2"/>
  <c r="L201" i="2"/>
  <c r="L91" i="2"/>
  <c r="L10" i="2"/>
  <c r="L69" i="4"/>
  <c r="L67" i="4"/>
  <c r="L71" i="4"/>
  <c r="L77" i="4"/>
  <c r="L79" i="4"/>
  <c r="L66" i="4"/>
  <c r="L78" i="4"/>
  <c r="L38" i="4"/>
  <c r="M78" i="4"/>
  <c r="M71" i="4"/>
  <c r="M77" i="4"/>
  <c r="M79" i="4"/>
  <c r="M66" i="4"/>
  <c r="M69" i="4"/>
  <c r="M67" i="4"/>
  <c r="M38" i="4"/>
  <c r="L36" i="4"/>
  <c r="M36" i="4"/>
  <c r="L81" i="2"/>
  <c r="L83" i="2"/>
  <c r="L84" i="2"/>
  <c r="L82" i="2"/>
  <c r="L81" i="4"/>
  <c r="L80" i="4"/>
  <c r="M81" i="4"/>
  <c r="M80" i="4"/>
  <c r="L12" i="5"/>
  <c r="L10" i="5"/>
  <c r="L11" i="5"/>
  <c r="M12" i="5"/>
  <c r="M10" i="5"/>
  <c r="M11" i="5"/>
  <c r="L47" i="4"/>
  <c r="M47" i="4"/>
  <c r="L9" i="4"/>
  <c r="M9" i="4"/>
  <c r="L114" i="4"/>
  <c r="M114" i="4"/>
  <c r="L40" i="4"/>
  <c r="L34" i="4"/>
  <c r="L32" i="4"/>
  <c r="M32" i="4"/>
  <c r="M40" i="4"/>
  <c r="M34" i="4"/>
  <c r="L45" i="4"/>
  <c r="L41" i="4"/>
  <c r="L44" i="4"/>
  <c r="L43" i="4"/>
  <c r="L42" i="4"/>
  <c r="L30" i="4"/>
  <c r="L46" i="4"/>
  <c r="M44" i="4"/>
  <c r="M41" i="4"/>
  <c r="M43" i="4"/>
  <c r="M45" i="4"/>
  <c r="M42" i="4"/>
  <c r="M30" i="4"/>
  <c r="M46" i="4"/>
  <c r="L29" i="4"/>
  <c r="L31" i="4"/>
  <c r="L28" i="4"/>
  <c r="M29" i="4"/>
  <c r="M31" i="4"/>
  <c r="M28" i="4"/>
  <c r="L11" i="3"/>
  <c r="L18" i="3"/>
  <c r="L17" i="3"/>
  <c r="M11" i="3"/>
  <c r="M18" i="3"/>
  <c r="M17" i="3"/>
  <c r="L9" i="2"/>
  <c r="L75" i="2"/>
  <c r="L79" i="2"/>
  <c r="L74" i="2"/>
  <c r="L78" i="2"/>
  <c r="L80" i="2"/>
  <c r="L77" i="2"/>
  <c r="L76" i="2"/>
  <c r="L27" i="4"/>
  <c r="M27" i="4"/>
  <c r="L9" i="5"/>
  <c r="M9" i="5"/>
  <c r="L73" i="2"/>
  <c r="L69" i="2"/>
  <c r="L60" i="2"/>
  <c r="L49" i="2"/>
  <c r="L45" i="2"/>
  <c r="L63" i="2"/>
  <c r="L56" i="2"/>
  <c r="L51" i="2"/>
  <c r="L72" i="2"/>
  <c r="L68" i="2"/>
  <c r="L53" i="2"/>
  <c r="L48" i="2"/>
  <c r="L70" i="2"/>
  <c r="L65" i="2"/>
  <c r="L59" i="2"/>
  <c r="L55" i="2"/>
  <c r="L50" i="2"/>
  <c r="L44" i="2"/>
  <c r="L62" i="2"/>
  <c r="L66" i="2"/>
  <c r="L71" i="2"/>
  <c r="L67" i="2"/>
  <c r="L47" i="2"/>
  <c r="L46" i="2"/>
  <c r="L64" i="2"/>
  <c r="L58" i="2"/>
  <c r="L54" i="2"/>
  <c r="L61" i="2"/>
  <c r="L52" i="2"/>
  <c r="L57" i="2"/>
  <c r="L486" i="2"/>
  <c r="L25" i="4"/>
  <c r="M25" i="4"/>
  <c r="L43" i="2"/>
  <c r="L10" i="3"/>
  <c r="M10" i="3"/>
  <c r="L8" i="5"/>
  <c r="L44" i="5"/>
  <c r="L88" i="5"/>
  <c r="M8" i="5"/>
  <c r="M88" i="5"/>
  <c r="M44" i="5"/>
  <c r="L8" i="4"/>
  <c r="M8" i="4"/>
  <c r="L41" i="2"/>
  <c r="L8" i="2"/>
  <c r="K41" i="2" l="1"/>
  <c r="L512" i="1"/>
  <c r="M512" i="1" l="1"/>
  <c r="I10" i="3"/>
  <c r="J10" i="3" s="1"/>
  <c r="K10" i="3" l="1"/>
  <c r="K8" i="3"/>
  <c r="M6" i="2"/>
  <c r="M187" i="2" l="1"/>
  <c r="M176" i="2"/>
  <c r="M162" i="2"/>
  <c r="M155" i="2"/>
  <c r="M138" i="2"/>
  <c r="M131" i="2"/>
  <c r="M135" i="2"/>
  <c r="M172" i="2"/>
  <c r="M151" i="2"/>
  <c r="M141" i="2"/>
  <c r="M134" i="2"/>
  <c r="M122" i="2"/>
  <c r="M159" i="2"/>
  <c r="M144" i="2"/>
  <c r="M124" i="2"/>
  <c r="M173" i="2"/>
  <c r="M186" i="2"/>
  <c r="M175" i="2"/>
  <c r="M147" i="2"/>
  <c r="M137" i="2"/>
  <c r="M130" i="2"/>
  <c r="M127" i="2"/>
  <c r="M177" i="2"/>
  <c r="M171" i="2"/>
  <c r="M133" i="2"/>
  <c r="M182" i="2"/>
  <c r="M164" i="2"/>
  <c r="M143" i="2"/>
  <c r="M156" i="2"/>
  <c r="M178" i="2"/>
  <c r="M167" i="2"/>
  <c r="M157" i="2"/>
  <c r="M136" i="2"/>
  <c r="M185" i="2"/>
  <c r="M174" i="2"/>
  <c r="M170" i="2"/>
  <c r="M160" i="2"/>
  <c r="M153" i="2"/>
  <c r="M126" i="2"/>
  <c r="M181" i="2"/>
  <c r="M163" i="2"/>
  <c r="M149" i="2"/>
  <c r="M132" i="2"/>
  <c r="M180" i="2"/>
  <c r="M145" i="2"/>
  <c r="M184" i="2"/>
  <c r="M152" i="2"/>
  <c r="M464" i="2"/>
  <c r="M391" i="2"/>
  <c r="M402" i="2"/>
  <c r="M378" i="2"/>
  <c r="M438" i="2"/>
  <c r="M428" i="2"/>
  <c r="M395" i="2"/>
  <c r="M371" i="2"/>
  <c r="M352" i="2"/>
  <c r="M343" i="2"/>
  <c r="M338" i="2"/>
  <c r="M422" i="2"/>
  <c r="M377" i="2"/>
  <c r="M366" i="2"/>
  <c r="M321" i="2"/>
  <c r="M314" i="2"/>
  <c r="M484" i="2"/>
  <c r="M446" i="2"/>
  <c r="M389" i="2"/>
  <c r="M361" i="2"/>
  <c r="M337" i="2"/>
  <c r="M476" i="2"/>
  <c r="M474" i="2"/>
  <c r="M437" i="2"/>
  <c r="M394" i="2"/>
  <c r="M350" i="2"/>
  <c r="M346" i="2"/>
  <c r="M417" i="2"/>
  <c r="M413" i="2"/>
  <c r="M341" i="2"/>
  <c r="M450" i="2"/>
  <c r="M477" i="2"/>
  <c r="M330" i="2"/>
  <c r="M319" i="2"/>
  <c r="M424" i="2"/>
  <c r="M473" i="2"/>
  <c r="M462" i="2"/>
  <c r="M444" i="2"/>
  <c r="M430" i="2"/>
  <c r="M388" i="2"/>
  <c r="M369" i="2"/>
  <c r="M363" i="2"/>
  <c r="M360" i="2"/>
  <c r="M420" i="2"/>
  <c r="M392" i="2"/>
  <c r="M340" i="2"/>
  <c r="M472" i="2"/>
  <c r="M368" i="2"/>
  <c r="M194" i="2"/>
  <c r="M107" i="2"/>
  <c r="M119" i="2"/>
  <c r="M273" i="2"/>
  <c r="M205" i="2"/>
  <c r="M279" i="2"/>
  <c r="M114" i="2"/>
  <c r="M220" i="2"/>
  <c r="M98" i="2"/>
  <c r="M111" i="2"/>
  <c r="M232" i="2"/>
  <c r="M101" i="2"/>
  <c r="M301" i="2"/>
  <c r="M291" i="2"/>
  <c r="M109" i="2"/>
  <c r="M224" i="2"/>
  <c r="M34" i="2"/>
  <c r="M37" i="2"/>
  <c r="M33" i="2"/>
  <c r="M36" i="2"/>
  <c r="M35" i="2"/>
  <c r="M39" i="2"/>
  <c r="M481" i="2"/>
  <c r="M478" i="2"/>
  <c r="M456" i="2"/>
  <c r="M442" i="2"/>
  <c r="M436" i="2"/>
  <c r="M407" i="2"/>
  <c r="M384" i="2"/>
  <c r="M358" i="2"/>
  <c r="M312" i="2"/>
  <c r="M331" i="2"/>
  <c r="M459" i="2"/>
  <c r="M449" i="2"/>
  <c r="M426" i="2"/>
  <c r="M423" i="2"/>
  <c r="M397" i="2"/>
  <c r="M380" i="2"/>
  <c r="M345" i="2"/>
  <c r="M342" i="2"/>
  <c r="M324" i="2"/>
  <c r="M445" i="2"/>
  <c r="M429" i="2"/>
  <c r="M403" i="2"/>
  <c r="M387" i="2"/>
  <c r="M364" i="2"/>
  <c r="M354" i="2"/>
  <c r="M351" i="2"/>
  <c r="M339" i="2"/>
  <c r="M333" i="2"/>
  <c r="M311" i="2"/>
  <c r="M427" i="2"/>
  <c r="M318" i="2"/>
  <c r="M452" i="2"/>
  <c r="M390" i="2"/>
  <c r="M383" i="2"/>
  <c r="M357" i="2"/>
  <c r="M327" i="2"/>
  <c r="M317" i="2"/>
  <c r="M433" i="2"/>
  <c r="M404" i="2"/>
  <c r="M471" i="2"/>
  <c r="M455" i="2"/>
  <c r="M448" i="2"/>
  <c r="M416" i="2"/>
  <c r="M406" i="2"/>
  <c r="M393" i="2"/>
  <c r="M367" i="2"/>
  <c r="M320" i="2"/>
  <c r="M458" i="2"/>
  <c r="M396" i="2"/>
  <c r="M386" i="2"/>
  <c r="M365" i="2"/>
  <c r="M483" i="2"/>
  <c r="M461" i="2"/>
  <c r="M451" i="2"/>
  <c r="M409" i="2"/>
  <c r="M399" i="2"/>
  <c r="M382" i="2"/>
  <c r="M347" i="2"/>
  <c r="M335" i="2"/>
  <c r="M332" i="2"/>
  <c r="M329" i="2"/>
  <c r="M326" i="2"/>
  <c r="M316" i="2"/>
  <c r="M310" i="2"/>
  <c r="M453" i="2"/>
  <c r="M355" i="2"/>
  <c r="M315" i="2"/>
  <c r="M467" i="2"/>
  <c r="M454" i="2"/>
  <c r="M447" i="2"/>
  <c r="M431" i="2"/>
  <c r="M412" i="2"/>
  <c r="M405" i="2"/>
  <c r="M313" i="2"/>
  <c r="M411" i="2"/>
  <c r="M457" i="2"/>
  <c r="M434" i="2"/>
  <c r="M385" i="2"/>
  <c r="M381" i="2"/>
  <c r="M482" i="2"/>
  <c r="M460" i="2"/>
  <c r="M443" i="2"/>
  <c r="M418" i="2"/>
  <c r="M408" i="2"/>
  <c r="M398" i="2"/>
  <c r="M359" i="2"/>
  <c r="M325" i="2"/>
  <c r="M309" i="2"/>
  <c r="M304" i="2"/>
  <c r="M270" i="2"/>
  <c r="M299" i="2"/>
  <c r="M292" i="2"/>
  <c r="M288" i="2"/>
  <c r="M257" i="2"/>
  <c r="M246" i="2"/>
  <c r="M190" i="2"/>
  <c r="M289" i="2"/>
  <c r="M211" i="2"/>
  <c r="M269" i="2"/>
  <c r="M215" i="2"/>
  <c r="M251" i="2"/>
  <c r="M235" i="2"/>
  <c r="M204" i="2"/>
  <c r="M306" i="2"/>
  <c r="M302" i="2"/>
  <c r="M298" i="2"/>
  <c r="M286" i="2"/>
  <c r="M207" i="2"/>
  <c r="M97" i="2"/>
  <c r="M264" i="2"/>
  <c r="M260" i="2"/>
  <c r="M255" i="2"/>
  <c r="M250" i="2"/>
  <c r="M218" i="2"/>
  <c r="M213" i="2"/>
  <c r="M258" i="2"/>
  <c r="M95" i="2"/>
  <c r="M305" i="2"/>
  <c r="M230" i="2"/>
  <c r="M233" i="2"/>
  <c r="M193" i="2"/>
  <c r="M253" i="2"/>
  <c r="M30" i="2"/>
  <c r="M23" i="2"/>
  <c r="M22" i="2"/>
  <c r="M32" i="2"/>
  <c r="M24" i="2"/>
  <c r="M20" i="2"/>
  <c r="M28" i="2"/>
  <c r="M15" i="2"/>
  <c r="M27" i="2"/>
  <c r="M285" i="2"/>
  <c r="M275" i="2"/>
  <c r="M256" i="2"/>
  <c r="M239" i="2"/>
  <c r="M236" i="2"/>
  <c r="M226" i="2"/>
  <c r="M113" i="2"/>
  <c r="M87" i="2"/>
  <c r="M295" i="2"/>
  <c r="M265" i="2"/>
  <c r="M262" i="2"/>
  <c r="M259" i="2"/>
  <c r="M223" i="2"/>
  <c r="M206" i="2"/>
  <c r="M203" i="2"/>
  <c r="M200" i="2"/>
  <c r="M116" i="2"/>
  <c r="M106" i="2"/>
  <c r="M90" i="2"/>
  <c r="M110" i="2"/>
  <c r="M278" i="2"/>
  <c r="M271" i="2"/>
  <c r="M268" i="2"/>
  <c r="M249" i="2"/>
  <c r="M242" i="2"/>
  <c r="M229" i="2"/>
  <c r="M209" i="2"/>
  <c r="M196" i="2"/>
  <c r="M99" i="2"/>
  <c r="M93" i="2"/>
  <c r="M281" i="2"/>
  <c r="M252" i="2"/>
  <c r="M245" i="2"/>
  <c r="M219" i="2"/>
  <c r="M189" i="2"/>
  <c r="M112" i="2"/>
  <c r="M96" i="2"/>
  <c r="M86" i="2"/>
  <c r="M294" i="2"/>
  <c r="M274" i="2"/>
  <c r="M238" i="2"/>
  <c r="M222" i="2"/>
  <c r="M212" i="2"/>
  <c r="M199" i="2"/>
  <c r="M192" i="2"/>
  <c r="M105" i="2"/>
  <c r="M89" i="2"/>
  <c r="M307" i="2"/>
  <c r="M287" i="2"/>
  <c r="M261" i="2"/>
  <c r="M248" i="2"/>
  <c r="M228" i="2"/>
  <c r="M202" i="2"/>
  <c r="M195" i="2"/>
  <c r="M92" i="2"/>
  <c r="M210" i="2"/>
  <c r="M290" i="2"/>
  <c r="M277" i="2"/>
  <c r="M267" i="2"/>
  <c r="M241" i="2"/>
  <c r="M208" i="2"/>
  <c r="M118" i="2"/>
  <c r="M108" i="2"/>
  <c r="M85" i="2"/>
  <c r="M100" i="2"/>
  <c r="M297" i="2"/>
  <c r="M293" i="2"/>
  <c r="M280" i="2"/>
  <c r="M254" i="2"/>
  <c r="M244" i="2"/>
  <c r="M234" i="2"/>
  <c r="M221" i="2"/>
  <c r="M198" i="2"/>
  <c r="M191" i="2"/>
  <c r="M121" i="2"/>
  <c r="M300" i="2"/>
  <c r="M283" i="2"/>
  <c r="M247" i="2"/>
  <c r="M237" i="2"/>
  <c r="M227" i="2"/>
  <c r="M88" i="2"/>
  <c r="M303" i="2"/>
  <c r="M276" i="2"/>
  <c r="M266" i="2"/>
  <c r="M263" i="2"/>
  <c r="M240" i="2"/>
  <c r="M214" i="2"/>
  <c r="M201" i="2"/>
  <c r="M91" i="2"/>
  <c r="M272" i="2"/>
  <c r="M296" i="2"/>
  <c r="M243" i="2"/>
  <c r="M217" i="2"/>
  <c r="M197" i="2"/>
  <c r="M117" i="2"/>
  <c r="M94" i="2"/>
  <c r="M10" i="2"/>
  <c r="M81" i="2"/>
  <c r="M84" i="2"/>
  <c r="M83" i="2"/>
  <c r="M82" i="2"/>
  <c r="M9" i="2"/>
  <c r="M75" i="2"/>
  <c r="M79" i="2"/>
  <c r="M74" i="2"/>
  <c r="M78" i="2"/>
  <c r="M77" i="2"/>
  <c r="M76" i="2"/>
  <c r="M80" i="2"/>
  <c r="M73" i="2"/>
  <c r="M69" i="2"/>
  <c r="M60" i="2"/>
  <c r="M49" i="2"/>
  <c r="M45" i="2"/>
  <c r="M66" i="2"/>
  <c r="M52" i="2"/>
  <c r="M63" i="2"/>
  <c r="M56" i="2"/>
  <c r="M51" i="2"/>
  <c r="M72" i="2"/>
  <c r="M68" i="2"/>
  <c r="M53" i="2"/>
  <c r="M48" i="2"/>
  <c r="M65" i="2"/>
  <c r="M59" i="2"/>
  <c r="M55" i="2"/>
  <c r="M50" i="2"/>
  <c r="M44" i="2"/>
  <c r="M70" i="2"/>
  <c r="M46" i="2"/>
  <c r="M62" i="2"/>
  <c r="M71" i="2"/>
  <c r="M67" i="2"/>
  <c r="M47" i="2"/>
  <c r="M64" i="2"/>
  <c r="M58" i="2"/>
  <c r="M54" i="2"/>
  <c r="M61" i="2"/>
  <c r="M57" i="2"/>
  <c r="M486" i="2"/>
  <c r="M43" i="2"/>
  <c r="M41" i="2"/>
  <c r="M8" i="2"/>
  <c r="K9" i="3" l="1"/>
  <c r="I8" i="3"/>
  <c r="I9" i="3" l="1"/>
  <c r="I13" i="3" s="1"/>
  <c r="K88" i="5" l="1"/>
  <c r="J8" i="5"/>
  <c r="K8" i="5" s="1"/>
  <c r="J9" i="3"/>
  <c r="J13" i="3" s="1"/>
  <c r="J8" i="3"/>
  <c r="L20" i="3" l="1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<sst xmlns="http://schemas.openxmlformats.org/spreadsheetml/2006/main" count="2503" uniqueCount="577">
  <si>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</si>
  <si>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</si>
  <si>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</si>
  <si>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</si>
  <si>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</si>
  <si>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</si>
  <si>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</si>
  <si>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</si>
  <si>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</si>
  <si>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</si>
  <si>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</si>
  <si>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</si>
  <si>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</si>
  <si>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</si>
  <si>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</si>
  <si>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</si>
  <si>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</si>
  <si>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</si>
  <si>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</si>
  <si>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</si>
  <si>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</si>
  <si>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</si>
  <si>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</si>
  <si>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</si>
  <si>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</si>
  <si>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</si>
  <si>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</si>
  <si>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</si>
  <si>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</si>
  <si>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</si>
  <si>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</si>
  <si>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</si>
  <si>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</si>
  <si>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</si>
  <si>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</si>
  <si>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</si>
  <si>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</si>
  <si>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</si>
  <si>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</si>
  <si>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</si>
  <si>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</si>
  <si>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</si>
  <si>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</si>
  <si>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</si>
  <si>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</si>
  <si>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>NA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</si>
  <si>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</si>
  <si>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</si>
  <si>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</si>
  <si>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</si>
  <si>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</si>
  <si>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</si>
  <si>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</si>
  <si>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</si>
  <si>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</si>
  <si>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</si>
  <si>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</si>
  <si>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</si>
  <si>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</si>
  <si>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</si>
  <si>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</si>
  <si>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</si>
  <si>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</si>
  <si>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</si>
  <si>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</si>
  <si>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</si>
  <si>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</si>
  <si>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</si>
  <si>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</si>
  <si>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</si>
  <si>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</si>
  <si>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</si>
  <si>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</si>
  <si>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</si>
  <si>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</si>
  <si>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</si>
  <si>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</si>
  <si>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</si>
  <si>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</si>
  <si>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</si>
  <si>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</si>
  <si>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</si>
  <si>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</si>
  <si>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</si>
  <si>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</si>
  <si>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</si>
  <si>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</si>
  <si>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</si>
  <si>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</si>
  <si>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</si>
  <si>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</si>
  <si>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</si>
  <si>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</si>
  <si>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</si>
  <si>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</si>
  <si>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</si>
  <si>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</si>
  <si>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</si>
  <si>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</si>
  <si>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</si>
  <si>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</si>
  <si>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</si>
  <si>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</si>
  <si>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</si>
  <si>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</si>
  <si>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</si>
  <si>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</si>
  <si>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</si>
  <si>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</si>
  <si>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</si>
  <si>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</si>
  <si>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</si>
  <si>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</si>
  <si>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</si>
  <si>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</si>
  <si>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</si>
  <si>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</si>
  <si>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</si>
  <si>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</si>
  <si>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</si>
  <si>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</si>
  <si>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</si>
  <si>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</si>
  <si>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</si>
  <si>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</si>
  <si>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</si>
  <si>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</si>
  <si>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</si>
  <si>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</si>
  <si>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</si>
  <si>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</si>
  <si>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</si>
  <si>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</si>
  <si>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</si>
  <si>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</si>
  <si>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</si>
  <si>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</si>
  <si>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</si>
  <si>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</si>
  <si>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</si>
  <si>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</si>
  <si>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</si>
  <si>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</si>
  <si>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</si>
  <si>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</si>
  <si>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</si>
  <si>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</si>
  <si>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</si>
  <si>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</si>
  <si>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</si>
  <si>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</si>
  <si>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</si>
  <si>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</si>
  <si>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</si>
  <si>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</si>
  <si>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</si>
  <si>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</si>
  <si>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</si>
  <si>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</si>
  <si>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</si>
  <si>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</si>
  <si>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</si>
  <si>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</si>
  <si>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</si>
  <si>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</si>
  <si>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</si>
  <si>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</si>
  <si>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</si>
  <si>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</si>
  <si>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</si>
  <si>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</si>
  <si>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</si>
  <si>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</si>
  <si>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</si>
  <si>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</si>
  <si>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</si>
  <si>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</si>
  <si>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</si>
  <si>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</si>
  <si>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</si>
  <si>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</si>
  <si>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</si>
  <si>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</si>
  <si>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</si>
  <si>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</si>
  <si>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</si>
  <si>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</si>
  <si>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</si>
  <si>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</si>
  <si>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</si>
  <si>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</si>
  <si>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</si>
  <si>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</si>
  <si>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</si>
  <si>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</si>
  <si>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</si>
  <si>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</si>
  <si>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</si>
  <si>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</si>
  <si>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</si>
  <si>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</si>
  <si>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</si>
  <si>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</si>
  <si>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</si>
  <si>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</si>
  <si>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</si>
  <si>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</si>
  <si>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</si>
  <si>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</si>
  <si>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</si>
  <si>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</si>
  <si>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</si>
  <si>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</si>
  <si>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</si>
  <si>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</si>
  <si>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</si>
  <si>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</si>
  <si>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</si>
  <si>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</si>
  <si>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</si>
  <si>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</si>
  <si>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</si>
  <si>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</si>
  <si>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</si>
  <si>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</si>
  <si>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</si>
  <si>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</si>
  <si>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</si>
  <si>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</si>
  <si>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</si>
  <si>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</si>
  <si>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</si>
  <si>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</si>
  <si>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</si>
  <si>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</si>
  <si>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</si>
  <si>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</si>
  <si>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</si>
  <si>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</si>
  <si>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</si>
  <si>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</si>
  <si>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</si>
  <si>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</si>
  <si>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</si>
  <si>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</si>
  <si>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</si>
  <si>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</si>
  <si>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</si>
  <si>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</si>
  <si>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</si>
  <si>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</si>
  <si>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</si>
  <si>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</si>
  <si>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</si>
  <si>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</si>
  <si>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</si>
  <si>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</si>
  <si>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</si>
  <si>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</si>
  <si>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</si>
  <si>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</si>
  <si>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</si>
  <si>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</si>
  <si>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</si>
  <si>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</si>
  <si>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</si>
  <si>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</si>
  <si>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</si>
  <si>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</si>
  <si>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</si>
  <si>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</si>
  <si>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</si>
  <si>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</si>
  <si>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</si>
  <si>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</si>
  <si>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</si>
  <si>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</si>
  <si>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</si>
  <si>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</si>
  <si>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</si>
  <si>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</si>
  <si>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</si>
  <si>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</si>
  <si>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</si>
  <si>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</si>
  <si>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</si>
  <si>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</si>
  <si>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</si>
  <si>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</si>
  <si>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</si>
  <si>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</si>
  <si>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</si>
  <si>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</si>
  <si>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</si>
  <si>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</si>
  <si>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</si>
  <si>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</si>
  <si>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</si>
  <si>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</si>
  <si>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</si>
  <si>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</si>
  <si>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</si>
  <si>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</si>
  <si>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</si>
  <si>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</si>
  <si>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</si>
  <si>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</si>
  <si>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</si>
  <si>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</si>
  <si>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</si>
  <si>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</si>
  <si>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</si>
  <si>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</si>
  <si>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</si>
  <si>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</si>
  <si>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</si>
  <si>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</si>
  <si>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</si>
  <si>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</si>
  <si>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</si>
  <si>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</si>
  <si>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</si>
  <si>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</si>
  <si>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</si>
  <si>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</si>
  <si>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</si>
  <si>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</si>
  <si>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</si>
  <si>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</si>
  <si>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</si>
  <si>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</si>
  <si>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</si>
  <si>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</si>
  <si>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</si>
  <si>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</si>
  <si>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</si>
  <si>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</si>
  <si>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</si>
  <si>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</si>
  <si>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</si>
  <si>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</si>
  <si>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</si>
  <si>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</si>
  <si>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</si>
  <si>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</si>
  <si>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</si>
  <si>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</si>
  <si>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</si>
  <si>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</si>
  <si>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</si>
  <si>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</si>
  <si>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</si>
  <si>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</si>
  <si>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</si>
  <si>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</si>
  <si>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</si>
  <si>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</si>
  <si>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</si>
  <si>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</si>
  <si>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</si>
  <si>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</si>
  <si>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</si>
  <si>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</si>
  <si>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</si>
  <si>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</si>
  <si>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</si>
  <si>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</si>
  <si>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</si>
  <si>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</si>
  <si>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</si>
  <si>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</si>
  <si>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</si>
  <si>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</si>
  <si>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</si>
  <si>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</si>
  <si>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</si>
  <si>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</si>
  <si>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</si>
  <si>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</si>
  <si>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</si>
  <si>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</si>
  <si>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</si>
  <si>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</si>
  <si>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</si>
  <si>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</si>
  <si>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</si>
  <si>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</si>
  <si>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</si>
  <si>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</si>
  <si>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</si>
  <si>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</si>
  <si>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</si>
  <si>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</si>
  <si>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</si>
  <si>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</si>
  <si>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</si>
  <si>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</si>
  <si>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</si>
  <si>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</si>
  <si>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</si>
  <si>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</si>
  <si>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</si>
  <si>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</si>
  <si>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</si>
  <si>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</si>
  <si>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</si>
  <si>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</si>
  <si>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</si>
  <si>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</si>
  <si>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</si>
  <si>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</si>
  <si>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</si>
  <si>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</si>
  <si>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</si>
  <si>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</si>
  <si>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</si>
  <si>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</si>
  <si>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</si>
  <si>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</si>
  <si>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</si>
  <si>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</si>
  <si>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</si>
  <si>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</si>
  <si>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</si>
  <si>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</si>
  <si>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</si>
  <si>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</si>
  <si>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</si>
  <si>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</si>
  <si>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</si>
  <si>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 xml:space="preserve">   FEDERAL SOURCES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</si>
  <si>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</si>
  <si>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</si>
  <si>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</si>
  <si>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</si>
  <si>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</si>
  <si>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</si>
  <si>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</si>
  <si>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</si>
  <si>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</si>
  <si>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</si>
  <si>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 xml:space="preserve">   FEDERAL SOURCES Total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</si>
  <si>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</si>
  <si>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</si>
  <si>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</si>
  <si>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</si>
  <si>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</si>
  <si>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</si>
  <si>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</si>
  <si>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</si>
  <si>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</si>
  <si>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</si>
  <si>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</si>
  <si>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</si>
  <si>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</si>
  <si>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</si>
  <si>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</si>
  <si>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</si>
  <si>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</si>
  <si>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</si>
  <si>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</si>
  <si>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</si>
  <si>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</si>
  <si>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</si>
  <si>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</si>
  <si>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</si>
  <si>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</si>
  <si>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</si>
  <si>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</si>
  <si>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</si>
  <si>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</si>
  <si>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</si>
  <si>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</si>
  <si>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</si>
  <si>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</si>
  <si>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</si>
  <si>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</si>
  <si>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</si>
  <si>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</si>
  <si>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</si>
  <si>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</si>
  <si>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</si>
  <si>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</si>
  <si>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</si>
  <si>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</si>
  <si>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</si>
  <si>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</si>
  <si>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</si>
  <si>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</si>
  <si>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</si>
  <si>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</si>
  <si>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</si>
  <si>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</si>
  <si>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</si>
  <si>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</si>
  <si>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</si>
  <si>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</si>
  <si>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</si>
  <si>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</si>
  <si>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</si>
  <si>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</si>
  <si>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</si>
  <si>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</si>
  <si>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</si>
  <si>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</si>
  <si>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</si>
  <si>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</si>
  <si>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</si>
  <si>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</si>
  <si>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</si>
  <si>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</si>
  <si>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</si>
  <si>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</si>
  <si>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</si>
  <si>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</si>
  <si>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</si>
  <si>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</si>
  <si>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</si>
  <si>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</si>
  <si>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</si>
  <si>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</si>
  <si>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</si>
  <si>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</si>
  <si>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</si>
  <si>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</si>
  <si>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</si>
  <si>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</si>
  <si>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</si>
  <si>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</si>
  <si>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</si>
  <si>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</si>
  <si>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</si>
  <si>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</si>
  <si>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</si>
  <si>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</si>
  <si>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</si>
  <si>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</si>
  <si>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</si>
  <si>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</si>
  <si>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</si>
  <si>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</si>
  <si>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</si>
  <si>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</si>
  <si>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</si>
  <si>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</si>
  <si>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</si>
  <si>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</si>
  <si>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</si>
  <si>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</si>
  <si>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</si>
  <si>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</si>
  <si>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</si>
  <si>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</si>
  <si>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</si>
  <si>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</si>
  <si>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</si>
  <si>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</si>
  <si>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</si>
  <si>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</si>
  <si>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</si>
  <si>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</si>
  <si>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</si>
  <si>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</si>
  <si>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</si>
  <si>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</si>
  <si>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>OTHER COST-BOARD LEGAL FEES</t>
  </si>
  <si>
    <t>PURCHASED SERVICES-OTHER FEES  **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</si>
  <si>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</si>
  <si>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</si>
  <si>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</si>
  <si>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</si>
  <si>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</si>
  <si>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</si>
  <si>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574000</t>
  </si>
  <si>
    <t>DEPN EXPENSE-LAND IMPROVEMENTS</t>
  </si>
  <si>
    <t>574600</t>
  </si>
  <si>
    <t>DEPRECIATION EXPENSE-BUSES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</si>
</sst>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4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1">
        <v>45230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4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46</v>
      </c>
      <c r="B8" s="66" t="s">
        <v>47</v>
      </c>
      <c r="C8" s="51" t="s">
        <v>48</v>
      </c>
      <c r="D8" s="56">
        <v>868000000</v>
      </c>
      <c r="E8" s="56">
        <v>868000000</v>
      </c>
      <c r="F8" s="56">
        <v>337268152.26999998</v>
      </c>
      <c r="G8" s="56">
        <v>449006914.02999997</v>
      </c>
      <c r="H8" s="56">
        <v>0</v>
      </c>
      <c r="I8" s="56">
        <f t="shared" ref="I8" si="0">SUM(G8:H8)</f>
        <v>449006914.02999997</v>
      </c>
      <c r="J8" s="56">
        <f t="shared" ref="J8" si="1">E8-I8</f>
        <v>418993085.97000003</v>
      </c>
      <c r="K8" s="57">
        <f t="shared" ref="K8:K10" si="2">IF(E8=0,"NA",J8/E8)</f>
        <v>0.48271092853686637</v>
      </c>
      <c r="L8" s="57">
        <f t="shared" ref="L8:L10" si="3">IF(E8=0,"NA",(  ( F8 - (E8/$L$6)) / (E8/$L$6)))</f>
        <v>-0.61144222088709677</v>
      </c>
      <c r="M8" s="57">
        <f t="shared" ref="M8:M10" si="4">IF(E8=0,"NA",(  ( G8 - ($M$6*(E8/12))) / ($M$6*(E8/12))))</f>
        <v>0.5518672143894009</v>
      </c>
      <c r="R8" s="53"/>
      <c r="S8" s="53"/>
      <c r="T8" s="53"/>
      <c r="U8" s="53"/>
      <c r="V8" s="53"/>
    </row>
    <row r="9" spans="1:25" s="51" customFormat="1" x14ac:dyDescent="0.2">
      <c r="B9" s="66" t="s">
        <v>49</v>
      </c>
      <c r="C9" s="51" t="s">
        <v>50</v>
      </c>
      <c r="D9" s="56">
        <v>15000000</v>
      </c>
      <c r="E9" s="56">
        <v>15000000</v>
      </c>
      <c r="F9" s="56">
        <v>0</v>
      </c>
      <c r="G9" s="56">
        <v>1659804.34</v>
      </c>
      <c r="H9" s="56">
        <v>0</v>
      </c>
      <c r="I9" s="56">
        <f t="shared" ref="I9:I32" si="5">SUM(G9:H9)</f>
        <v>1659804.34</v>
      </c>
      <c r="J9" s="56">
        <f t="shared" ref="J9:J32" si="6">E9-I9</f>
        <v>13340195.66</v>
      </c>
      <c r="K9" s="57">
        <f t="shared" si="2"/>
        <v>0.88934637733333333</v>
      </c>
      <c r="L9" s="57">
        <f t="shared" si="3"/>
        <v>-1</v>
      </c>
      <c r="M9" s="57">
        <f t="shared" si="4"/>
        <v>-0.66803913199999998</v>
      </c>
      <c r="R9" s="53"/>
      <c r="S9" s="53"/>
      <c r="T9" s="53"/>
      <c r="U9" s="53"/>
      <c r="V9" s="53"/>
    </row>
    <row r="10" spans="1:25" s="51" customFormat="1" x14ac:dyDescent="0.2">
      <c r="B10" s="66" t="s">
        <v>51</v>
      </c>
      <c r="C10" s="51" t="s">
        <v>52</v>
      </c>
      <c r="D10" s="56">
        <v>3800000</v>
      </c>
      <c r="E10" s="56">
        <v>3800000</v>
      </c>
      <c r="F10" s="56">
        <v>111454.81</v>
      </c>
      <c r="G10" s="56">
        <v>1092108.55</v>
      </c>
      <c r="H10" s="56">
        <v>0</v>
      </c>
      <c r="I10" s="56">
        <f t="shared" si="5"/>
        <v>1092108.55</v>
      </c>
      <c r="J10" s="56">
        <f t="shared" si="6"/>
        <v>2707891.45</v>
      </c>
      <c r="K10" s="57">
        <f t="shared" si="2"/>
        <v>0.71260301315789476</v>
      </c>
      <c r="L10" s="57">
        <f t="shared" si="3"/>
        <v>-0.97066978684210525</v>
      </c>
      <c r="M10" s="57">
        <f t="shared" si="4"/>
        <v>-0.13780903947368423</v>
      </c>
      <c r="R10" s="53"/>
      <c r="S10" s="53"/>
      <c r="T10" s="53"/>
      <c r="U10" s="53"/>
      <c r="V10" s="53"/>
    </row>
    <row r="11" spans="1:25" s="51" customFormat="1" x14ac:dyDescent="0.2">
      <c r="B11" s="66" t="s">
        <v>53</v>
      </c>
      <c r="C11" s="51" t="s">
        <v>54</v>
      </c>
      <c r="D11" s="56">
        <v>29000000</v>
      </c>
      <c r="E11" s="56">
        <v>29000000</v>
      </c>
      <c r="F11" s="56">
        <v>3187078.1</v>
      </c>
      <c r="G11" s="56">
        <v>9469258.5899999999</v>
      </c>
      <c r="H11" s="56">
        <v>0</v>
      </c>
      <c r="I11" s="56">
        <f t="shared" si="5"/>
        <v>9469258.5899999999</v>
      </c>
      <c r="J11" s="56">
        <f t="shared" si="6"/>
        <v>19530741.41</v>
      </c>
      <c r="K11" s="57" t="s">
        <v>45</v>
      </c>
      <c r="L11" s="57" t="s">
        <v>45</v>
      </c>
      <c r="M11" s="57" t="s">
        <v>45</v>
      </c>
      <c r="R11" s="53"/>
      <c r="S11" s="53"/>
      <c r="T11" s="53"/>
      <c r="U11" s="53"/>
      <c r="V11" s="53"/>
    </row>
    <row r="12" spans="1:25" s="51" customFormat="1" x14ac:dyDescent="0.2">
      <c r="B12" s="66" t="s">
        <v>55</v>
      </c>
      <c r="C12" s="51" t="s">
        <v>56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si="5"/>
        <v>0</v>
      </c>
      <c r="J12" s="56">
        <f t="shared" si="6"/>
        <v>24651.21</v>
      </c>
      <c r="K12" s="57" t="s">
        <v>45</v>
      </c>
      <c r="L12" s="57" t="s">
        <v>45</v>
      </c>
      <c r="M12" s="57" t="s">
        <v>45</v>
      </c>
      <c r="R12" s="53"/>
      <c r="S12" s="53"/>
      <c r="T12" s="53"/>
      <c r="U12" s="53"/>
      <c r="V12" s="53"/>
    </row>
    <row r="13" spans="1:25" s="51" customFormat="1" x14ac:dyDescent="0.2">
      <c r="B13" s="66" t="s">
        <v>57</v>
      </c>
      <c r="C13" s="51" t="s">
        <v>58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5"/>
        <v>0</v>
      </c>
      <c r="J13" s="56">
        <f t="shared" si="6"/>
        <v>30000</v>
      </c>
      <c r="K13" s="57" t="s">
        <v>45</v>
      </c>
      <c r="L13" s="57" t="s">
        <v>45</v>
      </c>
      <c r="M13" s="57" t="s">
        <v>45</v>
      </c>
      <c r="R13" s="53"/>
      <c r="S13" s="53"/>
      <c r="T13" s="53"/>
      <c r="U13" s="53"/>
      <c r="V13" s="53"/>
    </row>
    <row r="14" spans="1:25" s="51" customFormat="1" x14ac:dyDescent="0.2">
      <c r="B14" s="66" t="s">
        <v>59</v>
      </c>
      <c r="C14" s="51" t="s">
        <v>60</v>
      </c>
      <c r="D14" s="56">
        <v>775000</v>
      </c>
      <c r="E14" s="56">
        <v>775000</v>
      </c>
      <c r="F14" s="56">
        <v>33059.61</v>
      </c>
      <c r="G14" s="56">
        <v>347740.71</v>
      </c>
      <c r="H14" s="56">
        <v>0</v>
      </c>
      <c r="I14" s="56">
        <f t="shared" si="5"/>
        <v>347740.71</v>
      </c>
      <c r="J14" s="56">
        <f t="shared" si="6"/>
        <v>427259.29</v>
      </c>
      <c r="K14" s="57" t="s">
        <v>45</v>
      </c>
      <c r="L14" s="57" t="s">
        <v>45</v>
      </c>
      <c r="M14" s="57" t="s">
        <v>45</v>
      </c>
      <c r="R14" s="53"/>
      <c r="S14" s="53"/>
      <c r="T14" s="53"/>
      <c r="U14" s="53"/>
      <c r="V14" s="53"/>
    </row>
    <row r="15" spans="1:25" s="51" customFormat="1" x14ac:dyDescent="0.2">
      <c r="B15" s="66" t="s">
        <v>61</v>
      </c>
      <c r="C15" s="51" t="s">
        <v>62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5"/>
        <v>0</v>
      </c>
      <c r="J15" s="56">
        <f t="shared" si="6"/>
        <v>0</v>
      </c>
      <c r="K15" s="57" t="s">
        <v>45</v>
      </c>
      <c r="L15" s="57" t="s">
        <v>45</v>
      </c>
      <c r="M15" s="57" t="s">
        <v>45</v>
      </c>
      <c r="R15" s="53"/>
      <c r="S15" s="53"/>
      <c r="T15" s="53"/>
      <c r="U15" s="53"/>
      <c r="V15" s="53"/>
    </row>
    <row r="16" spans="1:25" s="51" customFormat="1" x14ac:dyDescent="0.2">
      <c r="B16" s="66" t="s">
        <v>63</v>
      </c>
      <c r="C16" s="51" t="s">
        <v>64</v>
      </c>
      <c r="D16" s="56">
        <v>1000</v>
      </c>
      <c r="E16" s="56">
        <v>1000</v>
      </c>
      <c r="F16" s="56">
        <v>0</v>
      </c>
      <c r="G16" s="56">
        <v>0</v>
      </c>
      <c r="H16" s="56">
        <v>0</v>
      </c>
      <c r="I16" s="56">
        <f t="shared" si="5"/>
        <v>0</v>
      </c>
      <c r="J16" s="56">
        <f t="shared" si="6"/>
        <v>1000</v>
      </c>
      <c r="K16" s="57" t="s">
        <v>45</v>
      </c>
      <c r="L16" s="57" t="s">
        <v>45</v>
      </c>
      <c r="M16" s="57" t="s">
        <v>45</v>
      </c>
      <c r="R16" s="53"/>
      <c r="S16" s="53"/>
      <c r="T16" s="53"/>
      <c r="U16" s="53"/>
      <c r="V16" s="53"/>
    </row>
    <row r="17" spans="1:22" s="51" customFormat="1" x14ac:dyDescent="0.2">
      <c r="B17" s="66" t="s">
        <v>65</v>
      </c>
      <c r="C17" s="51" t="s">
        <v>66</v>
      </c>
      <c r="D17" s="56">
        <v>0</v>
      </c>
      <c r="E17" s="56">
        <v>0</v>
      </c>
      <c r="F17" s="56">
        <v>0</v>
      </c>
      <c r="G17" s="56">
        <v>1342.83</v>
      </c>
      <c r="H17" s="56">
        <v>0</v>
      </c>
      <c r="I17" s="56">
        <f t="shared" si="5"/>
        <v>1342.83</v>
      </c>
      <c r="J17" s="56">
        <f t="shared" si="6"/>
        <v>-1342.83</v>
      </c>
      <c r="K17" s="57" t="s">
        <v>45</v>
      </c>
      <c r="L17" s="57" t="s">
        <v>45</v>
      </c>
      <c r="M17" s="57" t="s">
        <v>45</v>
      </c>
      <c r="R17" s="53"/>
      <c r="S17" s="53"/>
      <c r="T17" s="53"/>
      <c r="U17" s="53"/>
      <c r="V17" s="53"/>
    </row>
    <row r="18" spans="1:22" s="51" customFormat="1" x14ac:dyDescent="0.2">
      <c r="B18" s="66" t="s">
        <v>67</v>
      </c>
      <c r="C18" s="51" t="s">
        <v>68</v>
      </c>
      <c r="D18" s="56">
        <v>1959365</v>
      </c>
      <c r="E18" s="56">
        <v>1959365</v>
      </c>
      <c r="F18" s="56">
        <v>0</v>
      </c>
      <c r="G18" s="56">
        <v>4223728.3600000003</v>
      </c>
      <c r="H18" s="56">
        <v>0</v>
      </c>
      <c r="I18" s="56">
        <f t="shared" si="5"/>
        <v>4223728.3600000003</v>
      </c>
      <c r="J18" s="56">
        <f t="shared" si="6"/>
        <v>-2264363.3600000003</v>
      </c>
      <c r="K18" s="57" t="s">
        <v>45</v>
      </c>
      <c r="L18" s="57" t="s">
        <v>45</v>
      </c>
      <c r="M18" s="57" t="s">
        <v>45</v>
      </c>
      <c r="R18" s="53"/>
      <c r="S18" s="53"/>
      <c r="T18" s="53"/>
      <c r="U18" s="53"/>
      <c r="V18" s="53"/>
    </row>
    <row r="19" spans="1:22" s="51" customFormat="1" x14ac:dyDescent="0.2">
      <c r="B19" s="66" t="s">
        <v>69</v>
      </c>
      <c r="C19" s="51" t="s">
        <v>70</v>
      </c>
      <c r="D19" s="56">
        <v>1795000</v>
      </c>
      <c r="E19" s="56">
        <v>1795000</v>
      </c>
      <c r="F19" s="56">
        <v>-21945.94</v>
      </c>
      <c r="G19" s="56">
        <v>365944.94</v>
      </c>
      <c r="H19" s="56">
        <v>0</v>
      </c>
      <c r="I19" s="56">
        <f t="shared" si="5"/>
        <v>365944.94</v>
      </c>
      <c r="J19" s="56">
        <f t="shared" si="6"/>
        <v>1429055.06</v>
      </c>
      <c r="K19" s="57" t="s">
        <v>45</v>
      </c>
      <c r="L19" s="57" t="s">
        <v>45</v>
      </c>
      <c r="M19" s="57" t="s">
        <v>45</v>
      </c>
      <c r="R19" s="53"/>
      <c r="S19" s="53"/>
      <c r="T19" s="53"/>
      <c r="U19" s="53"/>
      <c r="V19" s="53"/>
    </row>
    <row r="20" spans="1:22" s="51" customFormat="1" x14ac:dyDescent="0.2">
      <c r="B20" s="66" t="s">
        <v>71</v>
      </c>
      <c r="C20" s="51" t="s">
        <v>72</v>
      </c>
      <c r="D20" s="56">
        <v>0</v>
      </c>
      <c r="E20" s="56">
        <v>0</v>
      </c>
      <c r="F20" s="56">
        <v>3525</v>
      </c>
      <c r="G20" s="56">
        <v>8510.2199999999993</v>
      </c>
      <c r="H20" s="56">
        <v>0</v>
      </c>
      <c r="I20" s="56">
        <f t="shared" si="5"/>
        <v>8510.2199999999993</v>
      </c>
      <c r="J20" s="56">
        <f t="shared" si="6"/>
        <v>-8510.2199999999993</v>
      </c>
      <c r="K20" s="57" t="s">
        <v>45</v>
      </c>
      <c r="L20" s="57" t="s">
        <v>45</v>
      </c>
      <c r="M20" s="57" t="s">
        <v>45</v>
      </c>
      <c r="R20" s="53"/>
      <c r="S20" s="53"/>
      <c r="T20" s="53"/>
      <c r="U20" s="53"/>
      <c r="V20" s="53"/>
    </row>
    <row r="21" spans="1:22" s="51" customFormat="1" x14ac:dyDescent="0.2">
      <c r="A21" s="63" t="s">
        <v>73</v>
      </c>
      <c r="B21" s="68"/>
      <c r="C21" s="63"/>
      <c r="D21" s="64">
        <v>920399645.21000004</v>
      </c>
      <c r="E21" s="64">
        <v>920385016.21000004</v>
      </c>
      <c r="F21" s="64">
        <v>340581323.85000002</v>
      </c>
      <c r="G21" s="64">
        <v>466175352.56999993</v>
      </c>
      <c r="H21" s="64">
        <v>0</v>
      </c>
      <c r="I21" s="64">
        <f t="shared" si="5"/>
        <v>466175352.56999993</v>
      </c>
      <c r="J21" s="64">
        <f t="shared" si="6"/>
        <v>454209663.6400001</v>
      </c>
      <c r="K21" s="65" t="s">
        <v>45</v>
      </c>
      <c r="L21" s="65" t="s">
        <v>45</v>
      </c>
      <c r="M21" s="65" t="s">
        <v>45</v>
      </c>
      <c r="R21" s="53"/>
      <c r="S21" s="53"/>
      <c r="T21" s="53"/>
      <c r="U21" s="53"/>
      <c r="V21" s="53"/>
    </row>
    <row r="22" spans="1:22" s="51" customFormat="1" x14ac:dyDescent="0.2">
      <c r="A22" s="51" t="s">
        <v>22</v>
      </c>
      <c r="B22" s="66" t="s">
        <v>23</v>
      </c>
      <c r="C22" s="51" t="s">
        <v>24</v>
      </c>
      <c r="D22" s="56">
        <v>9000000</v>
      </c>
      <c r="E22" s="56">
        <v>9000000</v>
      </c>
      <c r="F22" s="56">
        <v>805959.09</v>
      </c>
      <c r="G22" s="56">
        <v>4316417.8499999996</v>
      </c>
      <c r="H22" s="56">
        <v>0</v>
      </c>
      <c r="I22" s="56">
        <f t="shared" si="5"/>
        <v>4316417.8499999996</v>
      </c>
      <c r="J22" s="56">
        <f t="shared" si="6"/>
        <v>4683582.1500000004</v>
      </c>
      <c r="K22" s="57" t="s">
        <v>45</v>
      </c>
      <c r="L22" s="57" t="s">
        <v>45</v>
      </c>
      <c r="M22" s="57" t="s">
        <v>45</v>
      </c>
      <c r="R22" s="53"/>
      <c r="S22" s="53"/>
      <c r="T22" s="53"/>
      <c r="U22" s="53"/>
      <c r="V22" s="53"/>
    </row>
    <row r="23" spans="1:22" s="51" customFormat="1" x14ac:dyDescent="0.2">
      <c r="A23" s="63" t="s">
        <v>25</v>
      </c>
      <c r="B23" s="68"/>
      <c r="C23" s="63"/>
      <c r="D23" s="64">
        <v>9000000</v>
      </c>
      <c r="E23" s="64">
        <v>9000000</v>
      </c>
      <c r="F23" s="64">
        <v>805959.09</v>
      </c>
      <c r="G23" s="64">
        <v>4316417.8499999996</v>
      </c>
      <c r="H23" s="64">
        <v>0</v>
      </c>
      <c r="I23" s="64">
        <f t="shared" si="5"/>
        <v>4316417.8499999996</v>
      </c>
      <c r="J23" s="64">
        <f t="shared" si="6"/>
        <v>4683582.1500000004</v>
      </c>
      <c r="K23" s="65" t="s">
        <v>45</v>
      </c>
      <c r="L23" s="65" t="s">
        <v>45</v>
      </c>
      <c r="M23" s="65" t="s">
        <v>45</v>
      </c>
      <c r="R23" s="53"/>
      <c r="S23" s="53"/>
      <c r="T23" s="53"/>
      <c r="U23" s="53"/>
      <c r="V23" s="53"/>
    </row>
    <row r="24" spans="1:22" s="51" customFormat="1" x14ac:dyDescent="0.2">
      <c r="A24" s="51" t="s">
        <v>74</v>
      </c>
      <c r="B24" s="66" t="s">
        <v>75</v>
      </c>
      <c r="C24" s="51" t="s">
        <v>76</v>
      </c>
      <c r="D24" s="56">
        <v>641249522</v>
      </c>
      <c r="E24" s="56">
        <v>641249522</v>
      </c>
      <c r="F24" s="56">
        <v>60622358</v>
      </c>
      <c r="G24" s="56">
        <v>156016280</v>
      </c>
      <c r="H24" s="56">
        <v>0</v>
      </c>
      <c r="I24" s="56">
        <f t="shared" si="5"/>
        <v>156016280</v>
      </c>
      <c r="J24" s="56">
        <f t="shared" si="6"/>
        <v>485233242</v>
      </c>
      <c r="K24" s="57" t="s">
        <v>45</v>
      </c>
      <c r="L24" s="57" t="s">
        <v>45</v>
      </c>
      <c r="M24" s="57" t="s">
        <v>45</v>
      </c>
      <c r="R24" s="53"/>
      <c r="S24" s="53"/>
      <c r="T24" s="53"/>
      <c r="U24" s="53"/>
      <c r="V24" s="53"/>
    </row>
    <row r="25" spans="1:22" s="51" customFormat="1" x14ac:dyDescent="0.2">
      <c r="B25" s="66" t="s">
        <v>77</v>
      </c>
      <c r="C25" s="51" t="s">
        <v>78</v>
      </c>
      <c r="D25" s="56">
        <v>40102852</v>
      </c>
      <c r="E25" s="56">
        <v>40102852</v>
      </c>
      <c r="F25" s="56">
        <v>3336018</v>
      </c>
      <c r="G25" s="56">
        <v>13361848</v>
      </c>
      <c r="H25" s="56">
        <v>0</v>
      </c>
      <c r="I25" s="56">
        <f t="shared" si="5"/>
        <v>13361848</v>
      </c>
      <c r="J25" s="56">
        <f t="shared" si="6"/>
        <v>26741004</v>
      </c>
      <c r="K25" s="57" t="s">
        <v>45</v>
      </c>
      <c r="L25" s="57" t="s">
        <v>45</v>
      </c>
      <c r="M25" s="57" t="s">
        <v>45</v>
      </c>
      <c r="R25" s="53"/>
      <c r="S25" s="53"/>
      <c r="T25" s="53"/>
      <c r="U25" s="53"/>
      <c r="V25" s="53"/>
    </row>
    <row r="26" spans="1:22" s="51" customFormat="1" x14ac:dyDescent="0.2">
      <c r="B26" s="66" t="s">
        <v>79</v>
      </c>
      <c r="C26" s="51" t="s">
        <v>80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5"/>
        <v>0</v>
      </c>
      <c r="J26" s="56">
        <f t="shared" si="6"/>
        <v>0</v>
      </c>
      <c r="K26" s="57" t="s">
        <v>45</v>
      </c>
      <c r="L26" s="57" t="s">
        <v>45</v>
      </c>
      <c r="M26" s="57" t="s">
        <v>45</v>
      </c>
      <c r="R26" s="53"/>
      <c r="S26" s="53"/>
      <c r="T26" s="53"/>
      <c r="U26" s="53"/>
      <c r="V26" s="53"/>
    </row>
    <row r="27" spans="1:22" s="51" customFormat="1" x14ac:dyDescent="0.2">
      <c r="B27" s="66" t="s">
        <v>81</v>
      </c>
      <c r="C27" s="51" t="s">
        <v>82</v>
      </c>
      <c r="D27" s="56">
        <v>11966474</v>
      </c>
      <c r="E27" s="56">
        <v>11966474</v>
      </c>
      <c r="F27" s="56">
        <v>1011248</v>
      </c>
      <c r="G27" s="56">
        <v>3518146</v>
      </c>
      <c r="H27" s="56">
        <v>0</v>
      </c>
      <c r="I27" s="56">
        <f t="shared" si="5"/>
        <v>3518146</v>
      </c>
      <c r="J27" s="56">
        <f t="shared" si="6"/>
        <v>8448328</v>
      </c>
      <c r="K27" s="57" t="s">
        <v>45</v>
      </c>
      <c r="L27" s="57" t="s">
        <v>45</v>
      </c>
      <c r="M27" s="57" t="s">
        <v>45</v>
      </c>
      <c r="R27" s="53"/>
      <c r="S27" s="53"/>
      <c r="T27" s="53"/>
      <c r="U27" s="53"/>
      <c r="V27" s="53"/>
    </row>
    <row r="28" spans="1:22" s="51" customFormat="1" x14ac:dyDescent="0.2">
      <c r="B28" s="66" t="s">
        <v>83</v>
      </c>
      <c r="C28" s="51" t="s">
        <v>84</v>
      </c>
      <c r="D28" s="56">
        <v>-175655285</v>
      </c>
      <c r="E28" s="56">
        <v>-175655285</v>
      </c>
      <c r="F28" s="56">
        <v>-14638015</v>
      </c>
      <c r="G28" s="56">
        <v>-58551951</v>
      </c>
      <c r="H28" s="56">
        <v>0</v>
      </c>
      <c r="I28" s="56">
        <f t="shared" si="5"/>
        <v>-58551951</v>
      </c>
      <c r="J28" s="56">
        <f t="shared" si="6"/>
        <v>-117103334</v>
      </c>
      <c r="K28" s="57" t="s">
        <v>45</v>
      </c>
      <c r="L28" s="57" t="s">
        <v>45</v>
      </c>
      <c r="M28" s="57" t="s">
        <v>45</v>
      </c>
      <c r="R28" s="53"/>
      <c r="S28" s="53"/>
      <c r="T28" s="53"/>
      <c r="U28" s="53"/>
      <c r="V28" s="53"/>
    </row>
    <row r="29" spans="1:22" s="51" customFormat="1" x14ac:dyDescent="0.2">
      <c r="B29" s="66" t="s">
        <v>85</v>
      </c>
      <c r="C29" s="51" t="s">
        <v>86</v>
      </c>
      <c r="D29" s="56">
        <v>4076113.48</v>
      </c>
      <c r="E29" s="56">
        <v>4381070.4800000004</v>
      </c>
      <c r="F29" s="56">
        <v>138034.26</v>
      </c>
      <c r="G29" s="56">
        <v>1892111.8800000001</v>
      </c>
      <c r="H29" s="56">
        <v>0</v>
      </c>
      <c r="I29" s="56">
        <f t="shared" si="5"/>
        <v>1892111.8800000001</v>
      </c>
      <c r="J29" s="56">
        <f t="shared" si="6"/>
        <v>2488958.6000000006</v>
      </c>
      <c r="K29" s="57" t="s">
        <v>45</v>
      </c>
      <c r="L29" s="57" t="s">
        <v>45</v>
      </c>
      <c r="M29" s="57" t="s">
        <v>45</v>
      </c>
      <c r="R29" s="53"/>
      <c r="S29" s="53"/>
      <c r="T29" s="53"/>
      <c r="U29" s="53"/>
      <c r="V29" s="53"/>
    </row>
    <row r="30" spans="1:22" s="51" customFormat="1" x14ac:dyDescent="0.2">
      <c r="B30" s="66" t="s">
        <v>87</v>
      </c>
      <c r="C30" s="51" t="s">
        <v>88</v>
      </c>
      <c r="D30" s="56">
        <v>188228.14</v>
      </c>
      <c r="E30" s="56">
        <v>188228.14</v>
      </c>
      <c r="F30" s="56">
        <v>0</v>
      </c>
      <c r="G30" s="56">
        <v>0</v>
      </c>
      <c r="H30" s="56">
        <v>0</v>
      </c>
      <c r="I30" s="56">
        <f t="shared" si="5"/>
        <v>0</v>
      </c>
      <c r="J30" s="56">
        <f t="shared" si="6"/>
        <v>188228.14</v>
      </c>
      <c r="K30" s="57" t="s">
        <v>45</v>
      </c>
      <c r="L30" s="57" t="s">
        <v>45</v>
      </c>
      <c r="M30" s="57" t="s">
        <v>45</v>
      </c>
      <c r="R30" s="53"/>
      <c r="S30" s="53"/>
      <c r="T30" s="53"/>
      <c r="U30" s="53"/>
      <c r="V30" s="53"/>
    </row>
    <row r="31" spans="1:22" s="51" customFormat="1" x14ac:dyDescent="0.2">
      <c r="B31" s="66" t="s">
        <v>89</v>
      </c>
      <c r="C31" s="51" t="s">
        <v>90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5"/>
        <v>0</v>
      </c>
      <c r="J31" s="56">
        <f t="shared" si="6"/>
        <v>1917413</v>
      </c>
      <c r="K31" s="57" t="s">
        <v>45</v>
      </c>
      <c r="L31" s="57" t="s">
        <v>45</v>
      </c>
      <c r="M31" s="57" t="s">
        <v>45</v>
      </c>
      <c r="R31" s="53"/>
      <c r="S31" s="53"/>
      <c r="T31" s="53"/>
      <c r="U31" s="53"/>
      <c r="V31" s="53"/>
    </row>
    <row r="32" spans="1:22" s="51" customFormat="1" x14ac:dyDescent="0.2">
      <c r="B32" s="66" t="s">
        <v>91</v>
      </c>
      <c r="C32" s="51" t="s">
        <v>92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5"/>
        <v>0</v>
      </c>
      <c r="J32" s="56">
        <f t="shared" si="6"/>
        <v>0</v>
      </c>
      <c r="K32" s="57" t="s">
        <v>45</v>
      </c>
      <c r="L32" s="57" t="s">
        <v>45</v>
      </c>
      <c r="M32" s="57" t="s">
        <v>45</v>
      </c>
      <c r="R32" s="53"/>
      <c r="S32" s="53"/>
      <c r="T32" s="53"/>
      <c r="U32" s="53"/>
      <c r="V32" s="53"/>
    </row>
    <row r="33" spans="1:25" s="51" customFormat="1" x14ac:dyDescent="0.2">
      <c r="A33" s="63" t="s">
        <v>93</v>
      </c>
      <c r="B33" s="68"/>
      <c r="C33" s="63"/>
      <c r="D33" s="64">
        <v>523845317.62</v>
      </c>
      <c r="E33" s="64">
        <v>524150274.62</v>
      </c>
      <c r="F33" s="64">
        <v>50469643.259999998</v>
      </c>
      <c r="G33" s="64">
        <v>116236434.88</v>
      </c>
      <c r="H33" s="64">
        <v>0</v>
      </c>
      <c r="I33" s="64">
        <f t="shared" ref="I33:I38" si="7">SUM(G33:H33)</f>
        <v>116236434.88</v>
      </c>
      <c r="J33" s="64">
        <f t="shared" ref="J33:J38" si="8">E33-I33</f>
        <v>407913839.74000001</v>
      </c>
      <c r="K33" s="65" t="s">
        <v>45</v>
      </c>
      <c r="L33" s="65" t="s">
        <v>45</v>
      </c>
      <c r="M33" s="65" t="s">
        <v>45</v>
      </c>
      <c r="R33" s="53"/>
      <c r="S33" s="53"/>
      <c r="T33" s="53"/>
      <c r="U33" s="53"/>
      <c r="V33" s="53"/>
    </row>
    <row r="34" spans="1:25" s="51" customFormat="1" x14ac:dyDescent="0.2">
      <c r="A34" s="51" t="s">
        <v>26</v>
      </c>
      <c r="B34" s="66" t="s">
        <v>27</v>
      </c>
      <c r="C34" s="51" t="s">
        <v>28</v>
      </c>
      <c r="D34" s="56">
        <v>1433772</v>
      </c>
      <c r="E34" s="56">
        <v>1433772</v>
      </c>
      <c r="F34" s="56">
        <v>0</v>
      </c>
      <c r="G34" s="56">
        <v>0</v>
      </c>
      <c r="H34" s="56">
        <v>0</v>
      </c>
      <c r="I34" s="56">
        <f t="shared" si="7"/>
        <v>0</v>
      </c>
      <c r="J34" s="56">
        <f t="shared" si="8"/>
        <v>1433772</v>
      </c>
      <c r="K34" s="57" t="s">
        <v>45</v>
      </c>
      <c r="L34" s="57" t="s">
        <v>45</v>
      </c>
      <c r="M34" s="57" t="s">
        <v>45</v>
      </c>
      <c r="R34" s="53"/>
      <c r="S34" s="53"/>
      <c r="T34" s="53"/>
      <c r="U34" s="53"/>
      <c r="V34" s="53"/>
    </row>
    <row r="35" spans="1:25" s="51" customFormat="1" x14ac:dyDescent="0.2">
      <c r="B35" s="66" t="s">
        <v>94</v>
      </c>
      <c r="C35" s="51" t="s">
        <v>95</v>
      </c>
      <c r="D35" s="56">
        <v>0</v>
      </c>
      <c r="E35" s="56">
        <v>0</v>
      </c>
      <c r="F35" s="56">
        <v>3290.63</v>
      </c>
      <c r="G35" s="56">
        <v>80827.86</v>
      </c>
      <c r="H35" s="56">
        <v>0</v>
      </c>
      <c r="I35" s="56">
        <f t="shared" si="7"/>
        <v>80827.86</v>
      </c>
      <c r="J35" s="56">
        <f t="shared" si="8"/>
        <v>-80827.86</v>
      </c>
      <c r="K35" s="57" t="s">
        <v>45</v>
      </c>
      <c r="L35" s="57" t="s">
        <v>45</v>
      </c>
      <c r="M35" s="57" t="s">
        <v>45</v>
      </c>
      <c r="R35" s="53"/>
      <c r="S35" s="53"/>
      <c r="T35" s="53"/>
      <c r="U35" s="53"/>
      <c r="V35" s="53"/>
    </row>
    <row r="36" spans="1:25" s="51" customFormat="1" x14ac:dyDescent="0.2">
      <c r="B36" s="66" t="s">
        <v>96</v>
      </c>
      <c r="C36" s="51" t="s">
        <v>97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7"/>
        <v>0</v>
      </c>
      <c r="J36" s="56">
        <f t="shared" si="8"/>
        <v>0</v>
      </c>
      <c r="K36" s="57" t="s">
        <v>45</v>
      </c>
      <c r="L36" s="57" t="s">
        <v>45</v>
      </c>
      <c r="M36" s="57" t="s">
        <v>45</v>
      </c>
      <c r="R36" s="53"/>
      <c r="S36" s="53"/>
      <c r="T36" s="53"/>
      <c r="U36" s="53"/>
      <c r="V36" s="53"/>
    </row>
    <row r="37" spans="1:25" s="51" customFormat="1" x14ac:dyDescent="0.2">
      <c r="B37" s="66" t="s">
        <v>98</v>
      </c>
      <c r="C37" s="51" t="s">
        <v>99</v>
      </c>
      <c r="D37" s="56">
        <v>0</v>
      </c>
      <c r="E37" s="56">
        <v>0</v>
      </c>
      <c r="F37" s="56">
        <v>0</v>
      </c>
      <c r="G37" s="56">
        <v>-3078.04</v>
      </c>
      <c r="H37" s="56">
        <v>0</v>
      </c>
      <c r="I37" s="56">
        <f t="shared" si="7"/>
        <v>-3078.04</v>
      </c>
      <c r="J37" s="56">
        <f t="shared" si="8"/>
        <v>3078.04</v>
      </c>
      <c r="K37" s="57" t="s">
        <v>45</v>
      </c>
      <c r="L37" s="57" t="s">
        <v>45</v>
      </c>
      <c r="M37" s="57" t="s">
        <v>45</v>
      </c>
      <c r="R37" s="53"/>
      <c r="S37" s="53"/>
      <c r="T37" s="53"/>
      <c r="U37" s="53"/>
      <c r="V37" s="53"/>
    </row>
    <row r="38" spans="1:25" s="51" customFormat="1" x14ac:dyDescent="0.2">
      <c r="A38" s="63" t="s">
        <v>29</v>
      </c>
      <c r="B38" s="68"/>
      <c r="C38" s="63"/>
      <c r="D38" s="64">
        <v>1433772</v>
      </c>
      <c r="E38" s="64">
        <v>1433772</v>
      </c>
      <c r="F38" s="64">
        <v>3290.63</v>
      </c>
      <c r="G38" s="64">
        <v>77749.820000000007</v>
      </c>
      <c r="H38" s="64">
        <v>0</v>
      </c>
      <c r="I38" s="64">
        <f t="shared" si="7"/>
        <v>77749.820000000007</v>
      </c>
      <c r="J38" s="64">
        <f t="shared" si="8"/>
        <v>1356022.18</v>
      </c>
      <c r="K38" s="65" t="s">
        <v>45</v>
      </c>
      <c r="L38" s="65" t="s">
        <v>45</v>
      </c>
      <c r="M38" s="65" t="s">
        <v>45</v>
      </c>
      <c r="R38" s="53"/>
      <c r="S38" s="53"/>
      <c r="T38" s="53"/>
      <c r="U38" s="53"/>
      <c r="V38" s="53"/>
    </row>
    <row r="39" spans="1:25" s="17" customFormat="1" ht="12" customHeight="1" x14ac:dyDescent="0.2">
      <c r="B39" s="43"/>
      <c r="D39" s="18"/>
      <c r="E39" s="18"/>
      <c r="F39" s="18"/>
      <c r="G39" s="18"/>
      <c r="H39" s="18"/>
      <c r="I39" s="18"/>
      <c r="J39" s="18"/>
      <c r="K39" s="37"/>
      <c r="L39" s="37"/>
      <c r="M39" s="37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s="54" customFormat="1" ht="15.75" x14ac:dyDescent="0.25">
      <c r="A40" s="25" t="s">
        <v>12</v>
      </c>
      <c r="B40" s="32"/>
      <c r="C40" s="25"/>
      <c r="D40" s="6">
        <f>+D21+D23+D33+D38</f>
        <v>1454678734.8299999</v>
      </c>
      <c r="E40" s="6">
        <f t="shared" ref="E40:J40" si="9">+E21+E23+E33+E38</f>
        <v>1454969062.8299999</v>
      </c>
      <c r="F40" s="6">
        <f t="shared" si="9"/>
        <v>391860216.82999998</v>
      </c>
      <c r="G40" s="6">
        <f t="shared" si="9"/>
        <v>586805955.12</v>
      </c>
      <c r="H40" s="6">
        <f t="shared" si="9"/>
        <v>0</v>
      </c>
      <c r="I40" s="6">
        <f t="shared" si="9"/>
        <v>586805955.12</v>
      </c>
      <c r="J40" s="6">
        <f t="shared" si="9"/>
        <v>868163107.71000004</v>
      </c>
      <c r="K40" s="38">
        <f>IF(E40=0,"NA",J40/E40)</f>
        <v>0.59668836258371849</v>
      </c>
      <c r="L40" s="38">
        <f>IF(E40=0,"NA",(  ( F40 - (E40/12)) / (E40/12)))</f>
        <v>2.2319055587434331</v>
      </c>
      <c r="M40" s="38">
        <f>IF(E40=0,"NA",(  ( G40 - ($M$6*(E40/12))) / ($M$6*(E40/12))))</f>
        <v>0.20993491224884492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1" customFormat="1" x14ac:dyDescent="0.2">
      <c r="A42" s="51" t="s">
        <v>100</v>
      </c>
      <c r="B42" s="66" t="s">
        <v>101</v>
      </c>
      <c r="C42" s="51" t="s">
        <v>102</v>
      </c>
      <c r="D42" s="56">
        <v>479212502.67999905</v>
      </c>
      <c r="E42" s="56">
        <v>479212502.67999905</v>
      </c>
      <c r="F42" s="56">
        <v>44793191.590000004</v>
      </c>
      <c r="G42" s="56">
        <v>88987090.219999865</v>
      </c>
      <c r="H42" s="56">
        <v>258.93</v>
      </c>
      <c r="I42" s="56">
        <f t="shared" ref="I42" si="10">SUM(G42:H42)</f>
        <v>88987349.149999872</v>
      </c>
      <c r="J42" s="56">
        <f t="shared" ref="J42" si="11">E42-I42</f>
        <v>390225153.5299992</v>
      </c>
      <c r="K42" s="57">
        <f t="shared" ref="K42" si="12">IF(E42=0,"NA",J42/E42)</f>
        <v>0.81430503450486469</v>
      </c>
      <c r="L42" s="57">
        <f t="shared" ref="L42" si="13">IF(E42=0,"NA",(  ( F42 - (E42/$L$6)) / (E42/$L$6)))</f>
        <v>-0.90652749805254718</v>
      </c>
      <c r="M42" s="57">
        <f t="shared" ref="M42" si="14">IF(E42=0,"NA",(  ( G42 - ($M$6*(E42/12))) / ($M$6*(E42/12))))</f>
        <v>-0.442916724486492</v>
      </c>
      <c r="R42" s="53"/>
      <c r="S42" s="53"/>
      <c r="T42" s="53"/>
      <c r="U42" s="53"/>
      <c r="V42" s="53"/>
    </row>
    <row r="43" spans="1:25" s="51" customFormat="1" x14ac:dyDescent="0.2">
      <c r="B43" s="66" t="s">
        <v>103</v>
      </c>
      <c r="C43" s="51" t="s">
        <v>104</v>
      </c>
      <c r="D43" s="56">
        <v>0</v>
      </c>
      <c r="E43" s="56">
        <v>135000</v>
      </c>
      <c r="F43" s="56">
        <v>1427681.15</v>
      </c>
      <c r="G43" s="56">
        <v>3614477</v>
      </c>
      <c r="H43" s="56">
        <v>0</v>
      </c>
      <c r="I43" s="56">
        <f t="shared" ref="I43:I86" si="15">SUM(G43:H43)</f>
        <v>3614477</v>
      </c>
      <c r="J43" s="56">
        <f t="shared" ref="J43:J86" si="16">E43-I43</f>
        <v>-3479477</v>
      </c>
      <c r="K43" s="57">
        <f t="shared" ref="K43:K86" si="17">IF(E43=0,"NA",J43/E43)</f>
        <v>-25.773903703703702</v>
      </c>
      <c r="L43" s="57">
        <f t="shared" ref="L43:L86" si="18">IF(E43=0,"NA",(  ( F43 - (E43/$L$6)) / (E43/$L$6)))</f>
        <v>9.5754159259259257</v>
      </c>
      <c r="M43" s="57">
        <f t="shared" ref="M43:M86" si="19">IF(E43=0,"NA",(  ( G43 - ($M$6*(E43/12))) / ($M$6*(E43/12))))</f>
        <v>79.321711111111114</v>
      </c>
      <c r="R43" s="53"/>
      <c r="S43" s="53"/>
      <c r="T43" s="53"/>
      <c r="U43" s="53"/>
      <c r="V43" s="53"/>
    </row>
    <row r="44" spans="1:25" s="51" customFormat="1" x14ac:dyDescent="0.2">
      <c r="B44" s="66" t="s">
        <v>105</v>
      </c>
      <c r="C44" s="51" t="s">
        <v>104</v>
      </c>
      <c r="D44" s="56">
        <v>0</v>
      </c>
      <c r="E44" s="56">
        <v>0</v>
      </c>
      <c r="F44" s="56">
        <v>49389.37</v>
      </c>
      <c r="G44" s="56">
        <v>129872.37</v>
      </c>
      <c r="H44" s="56">
        <v>0</v>
      </c>
      <c r="I44" s="56">
        <f t="shared" si="15"/>
        <v>129872.37</v>
      </c>
      <c r="J44" s="56">
        <f t="shared" si="16"/>
        <v>-129872.37</v>
      </c>
      <c r="K44" s="57" t="str">
        <f t="shared" si="17"/>
        <v>NA</v>
      </c>
      <c r="L44" s="57" t="str">
        <f t="shared" si="18"/>
        <v>NA</v>
      </c>
      <c r="M44" s="57" t="str">
        <f t="shared" si="19"/>
        <v>NA</v>
      </c>
      <c r="R44" s="53"/>
      <c r="S44" s="53"/>
      <c r="T44" s="53"/>
      <c r="U44" s="53"/>
      <c r="V44" s="53"/>
    </row>
    <row r="45" spans="1:25" s="51" customFormat="1" x14ac:dyDescent="0.2">
      <c r="B45" s="66" t="s">
        <v>106</v>
      </c>
      <c r="C45" s="51" t="s">
        <v>107</v>
      </c>
      <c r="D45" s="56">
        <v>0</v>
      </c>
      <c r="E45" s="56">
        <v>0</v>
      </c>
      <c r="F45" s="56">
        <v>119688.21</v>
      </c>
      <c r="G45" s="56">
        <v>120698.13</v>
      </c>
      <c r="H45" s="56">
        <v>0</v>
      </c>
      <c r="I45" s="56">
        <f t="shared" si="15"/>
        <v>120698.13</v>
      </c>
      <c r="J45" s="56">
        <f t="shared" si="16"/>
        <v>-120698.13</v>
      </c>
      <c r="K45" s="57" t="str">
        <f t="shared" si="17"/>
        <v>NA</v>
      </c>
      <c r="L45" s="57" t="str">
        <f t="shared" si="18"/>
        <v>NA</v>
      </c>
      <c r="M45" s="57" t="str">
        <f t="shared" si="19"/>
        <v>NA</v>
      </c>
      <c r="R45" s="53"/>
      <c r="S45" s="53"/>
      <c r="T45" s="53"/>
      <c r="U45" s="53"/>
      <c r="V45" s="53"/>
    </row>
    <row r="46" spans="1:25" s="51" customFormat="1" x14ac:dyDescent="0.2">
      <c r="B46" s="66" t="s">
        <v>108</v>
      </c>
      <c r="C46" s="51" t="s">
        <v>109</v>
      </c>
      <c r="D46" s="56">
        <v>0</v>
      </c>
      <c r="E46" s="56">
        <v>0</v>
      </c>
      <c r="F46" s="56">
        <v>9673.02</v>
      </c>
      <c r="G46" s="56">
        <v>16434.560000000001</v>
      </c>
      <c r="H46" s="56">
        <v>0</v>
      </c>
      <c r="I46" s="56">
        <f t="shared" si="15"/>
        <v>16434.560000000001</v>
      </c>
      <c r="J46" s="56">
        <f t="shared" si="16"/>
        <v>-16434.560000000001</v>
      </c>
      <c r="K46" s="57" t="str">
        <f t="shared" si="17"/>
        <v>NA</v>
      </c>
      <c r="L46" s="57" t="str">
        <f t="shared" si="18"/>
        <v>NA</v>
      </c>
      <c r="M46" s="57" t="str">
        <f t="shared" si="19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110</v>
      </c>
      <c r="C47" s="51" t="s">
        <v>111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15"/>
        <v>0</v>
      </c>
      <c r="J47" s="56">
        <f t="shared" si="16"/>
        <v>0</v>
      </c>
      <c r="K47" s="57" t="str">
        <f t="shared" si="17"/>
        <v>NA</v>
      </c>
      <c r="L47" s="57" t="str">
        <f t="shared" si="18"/>
        <v>NA</v>
      </c>
      <c r="M47" s="57" t="str">
        <f t="shared" si="19"/>
        <v>NA</v>
      </c>
      <c r="R47" s="53"/>
      <c r="S47" s="53"/>
      <c r="T47" s="53"/>
      <c r="U47" s="53"/>
      <c r="V47" s="53"/>
    </row>
    <row r="48" spans="1:25" s="51" customFormat="1" x14ac:dyDescent="0.2">
      <c r="B48" s="66" t="s">
        <v>112</v>
      </c>
      <c r="C48" s="51" t="s">
        <v>113</v>
      </c>
      <c r="D48" s="56">
        <v>0</v>
      </c>
      <c r="E48" s="56">
        <v>0</v>
      </c>
      <c r="F48" s="56">
        <v>3029230.7800000003</v>
      </c>
      <c r="G48" s="56">
        <v>6182919.0800000029</v>
      </c>
      <c r="H48" s="56">
        <v>0</v>
      </c>
      <c r="I48" s="56">
        <f t="shared" si="15"/>
        <v>6182919.0800000029</v>
      </c>
      <c r="J48" s="56">
        <f t="shared" si="16"/>
        <v>-6182919.0800000029</v>
      </c>
      <c r="K48" s="57" t="str">
        <f t="shared" si="17"/>
        <v>NA</v>
      </c>
      <c r="L48" s="57" t="str">
        <f t="shared" si="18"/>
        <v>NA</v>
      </c>
      <c r="M48" s="57" t="str">
        <f t="shared" si="19"/>
        <v>NA</v>
      </c>
      <c r="R48" s="53"/>
      <c r="S48" s="53"/>
      <c r="T48" s="53"/>
      <c r="U48" s="53"/>
      <c r="V48" s="53"/>
    </row>
    <row r="49" spans="2:22" s="51" customFormat="1" x14ac:dyDescent="0.2">
      <c r="B49" s="66" t="s">
        <v>114</v>
      </c>
      <c r="C49" s="51" t="s">
        <v>115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15"/>
        <v>0</v>
      </c>
      <c r="J49" s="56">
        <f t="shared" si="16"/>
        <v>0</v>
      </c>
      <c r="K49" s="57" t="str">
        <f t="shared" si="17"/>
        <v>NA</v>
      </c>
      <c r="L49" s="57" t="str">
        <f t="shared" si="18"/>
        <v>NA</v>
      </c>
      <c r="M49" s="57" t="str">
        <f t="shared" si="19"/>
        <v>NA</v>
      </c>
      <c r="R49" s="53"/>
      <c r="S49" s="53"/>
      <c r="T49" s="53"/>
      <c r="U49" s="53"/>
      <c r="V49" s="53"/>
    </row>
    <row r="50" spans="2:22" s="51" customFormat="1" x14ac:dyDescent="0.2">
      <c r="B50" s="66" t="s">
        <v>116</v>
      </c>
      <c r="C50" s="51" t="s">
        <v>117</v>
      </c>
      <c r="D50" s="56">
        <v>23849622.270000007</v>
      </c>
      <c r="E50" s="56">
        <v>23849622.270000007</v>
      </c>
      <c r="F50" s="56">
        <v>2236072.2199999997</v>
      </c>
      <c r="G50" s="56">
        <v>5404773.540000001</v>
      </c>
      <c r="H50" s="56">
        <v>0</v>
      </c>
      <c r="I50" s="56">
        <f t="shared" si="15"/>
        <v>5404773.540000001</v>
      </c>
      <c r="J50" s="56">
        <f t="shared" si="16"/>
        <v>18444848.730000004</v>
      </c>
      <c r="K50" s="57">
        <f t="shared" si="17"/>
        <v>0.77338116810350632</v>
      </c>
      <c r="L50" s="57">
        <f t="shared" si="18"/>
        <v>-0.90624286646196861</v>
      </c>
      <c r="M50" s="57">
        <f t="shared" si="19"/>
        <v>-0.3201435043105193</v>
      </c>
      <c r="R50" s="53"/>
      <c r="S50" s="53"/>
      <c r="T50" s="53"/>
      <c r="U50" s="53"/>
      <c r="V50" s="53"/>
    </row>
    <row r="51" spans="2:22" s="51" customFormat="1" x14ac:dyDescent="0.2">
      <c r="B51" s="66" t="s">
        <v>118</v>
      </c>
      <c r="C51" s="51" t="s">
        <v>119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15"/>
        <v>0</v>
      </c>
      <c r="J51" s="56">
        <f t="shared" si="16"/>
        <v>0</v>
      </c>
      <c r="K51" s="57" t="str">
        <f t="shared" si="17"/>
        <v>NA</v>
      </c>
      <c r="L51" s="57" t="str">
        <f t="shared" si="18"/>
        <v>NA</v>
      </c>
      <c r="M51" s="57" t="str">
        <f t="shared" si="19"/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120</v>
      </c>
      <c r="C52" s="51" t="s">
        <v>121</v>
      </c>
      <c r="D52" s="56">
        <v>0</v>
      </c>
      <c r="E52" s="56">
        <v>0</v>
      </c>
      <c r="F52" s="56">
        <v>5738.58</v>
      </c>
      <c r="G52" s="56">
        <v>11477.16</v>
      </c>
      <c r="H52" s="56">
        <v>0</v>
      </c>
      <c r="I52" s="56">
        <f t="shared" si="15"/>
        <v>11477.16</v>
      </c>
      <c r="J52" s="56">
        <f t="shared" si="16"/>
        <v>-11477.16</v>
      </c>
      <c r="K52" s="57" t="str">
        <f t="shared" si="17"/>
        <v>NA</v>
      </c>
      <c r="L52" s="57" t="str">
        <f t="shared" si="18"/>
        <v>NA</v>
      </c>
      <c r="M52" s="57" t="str">
        <f t="shared" si="19"/>
        <v>NA</v>
      </c>
      <c r="R52" s="53"/>
      <c r="S52" s="53"/>
      <c r="T52" s="53"/>
      <c r="U52" s="53"/>
      <c r="V52" s="53"/>
    </row>
    <row r="53" spans="2:22" s="51" customFormat="1" x14ac:dyDescent="0.2">
      <c r="B53" s="66" t="s">
        <v>122</v>
      </c>
      <c r="C53" s="51" t="s">
        <v>123</v>
      </c>
      <c r="D53" s="56">
        <v>82213.600000000006</v>
      </c>
      <c r="E53" s="56">
        <v>82213.600000000006</v>
      </c>
      <c r="F53" s="56">
        <v>6943.08</v>
      </c>
      <c r="G53" s="56">
        <v>13886.16</v>
      </c>
      <c r="H53" s="56">
        <v>0</v>
      </c>
      <c r="I53" s="56">
        <f t="shared" si="15"/>
        <v>13886.16</v>
      </c>
      <c r="J53" s="56">
        <f t="shared" si="16"/>
        <v>68327.44</v>
      </c>
      <c r="K53" s="57">
        <f t="shared" si="17"/>
        <v>0.83109655823367423</v>
      </c>
      <c r="L53" s="57">
        <f t="shared" si="18"/>
        <v>-0.91554827911683712</v>
      </c>
      <c r="M53" s="57">
        <f t="shared" si="19"/>
        <v>-0.49328967470102275</v>
      </c>
      <c r="R53" s="53"/>
      <c r="S53" s="53"/>
      <c r="T53" s="53"/>
      <c r="U53" s="53"/>
      <c r="V53" s="53"/>
    </row>
    <row r="54" spans="2:22" s="51" customFormat="1" x14ac:dyDescent="0.2">
      <c r="B54" s="66" t="s">
        <v>124</v>
      </c>
      <c r="C54" s="51" t="s">
        <v>125</v>
      </c>
      <c r="D54" s="56">
        <v>8752826.6599999946</v>
      </c>
      <c r="E54" s="56">
        <v>8752826.6599999946</v>
      </c>
      <c r="F54" s="56">
        <v>590041.24</v>
      </c>
      <c r="G54" s="56">
        <v>1187969.8799999999</v>
      </c>
      <c r="H54" s="56">
        <v>0</v>
      </c>
      <c r="I54" s="56">
        <f t="shared" si="15"/>
        <v>1187969.8799999999</v>
      </c>
      <c r="J54" s="56">
        <f t="shared" si="16"/>
        <v>7564856.7799999947</v>
      </c>
      <c r="K54" s="57">
        <f t="shared" si="17"/>
        <v>0.86427585897148329</v>
      </c>
      <c r="L54" s="57">
        <f t="shared" si="18"/>
        <v>-0.93258849250420317</v>
      </c>
      <c r="M54" s="57">
        <f t="shared" si="19"/>
        <v>-0.59282757691444998</v>
      </c>
      <c r="R54" s="53"/>
      <c r="S54" s="53"/>
      <c r="T54" s="53"/>
      <c r="U54" s="53"/>
      <c r="V54" s="53"/>
    </row>
    <row r="55" spans="2:22" s="51" customFormat="1" x14ac:dyDescent="0.2">
      <c r="B55" s="66" t="s">
        <v>126</v>
      </c>
      <c r="C55" s="51" t="s">
        <v>127</v>
      </c>
      <c r="D55" s="56">
        <v>0</v>
      </c>
      <c r="E55" s="56">
        <v>0</v>
      </c>
      <c r="F55" s="56">
        <v>35399.440000000002</v>
      </c>
      <c r="G55" s="56">
        <v>58742.329999999994</v>
      </c>
      <c r="H55" s="56">
        <v>0</v>
      </c>
      <c r="I55" s="56">
        <f t="shared" si="15"/>
        <v>58742.329999999994</v>
      </c>
      <c r="J55" s="56">
        <f t="shared" si="16"/>
        <v>-58742.329999999994</v>
      </c>
      <c r="K55" s="57" t="str">
        <f t="shared" si="17"/>
        <v>NA</v>
      </c>
      <c r="L55" s="57" t="str">
        <f t="shared" si="18"/>
        <v>NA</v>
      </c>
      <c r="M55" s="57" t="str">
        <f t="shared" si="19"/>
        <v>NA</v>
      </c>
      <c r="R55" s="53"/>
      <c r="S55" s="53"/>
      <c r="T55" s="53"/>
      <c r="U55" s="53"/>
      <c r="V55" s="53"/>
    </row>
    <row r="56" spans="2:22" s="51" customFormat="1" x14ac:dyDescent="0.2">
      <c r="B56" s="66" t="s">
        <v>128</v>
      </c>
      <c r="C56" s="51" t="s">
        <v>129</v>
      </c>
      <c r="D56" s="56">
        <v>0</v>
      </c>
      <c r="E56" s="56">
        <v>0</v>
      </c>
      <c r="F56" s="56">
        <v>6595.23</v>
      </c>
      <c r="G56" s="56">
        <v>11008.59</v>
      </c>
      <c r="H56" s="56">
        <v>0</v>
      </c>
      <c r="I56" s="56">
        <f t="shared" si="15"/>
        <v>11008.59</v>
      </c>
      <c r="J56" s="56">
        <f t="shared" si="16"/>
        <v>-11008.59</v>
      </c>
      <c r="K56" s="57" t="str">
        <f t="shared" si="17"/>
        <v>NA</v>
      </c>
      <c r="L56" s="57" t="str">
        <f t="shared" si="18"/>
        <v>NA</v>
      </c>
      <c r="M56" s="57" t="str">
        <f t="shared" si="19"/>
        <v>NA</v>
      </c>
      <c r="R56" s="53"/>
      <c r="S56" s="53"/>
      <c r="T56" s="53"/>
      <c r="U56" s="53"/>
      <c r="V56" s="53"/>
    </row>
    <row r="57" spans="2:22" s="51" customFormat="1" x14ac:dyDescent="0.2">
      <c r="B57" s="66" t="s">
        <v>130</v>
      </c>
      <c r="C57" s="51" t="s">
        <v>131</v>
      </c>
      <c r="D57" s="56">
        <v>0</v>
      </c>
      <c r="E57" s="56">
        <v>0</v>
      </c>
      <c r="F57" s="56">
        <v>12387.32</v>
      </c>
      <c r="G57" s="56">
        <v>12387.32</v>
      </c>
      <c r="H57" s="56">
        <v>0</v>
      </c>
      <c r="I57" s="56">
        <f t="shared" si="15"/>
        <v>12387.32</v>
      </c>
      <c r="J57" s="56">
        <f t="shared" si="16"/>
        <v>-12387.32</v>
      </c>
      <c r="K57" s="57" t="str">
        <f t="shared" si="17"/>
        <v>NA</v>
      </c>
      <c r="L57" s="57" t="str">
        <f t="shared" si="18"/>
        <v>NA</v>
      </c>
      <c r="M57" s="57" t="str">
        <f t="shared" si="19"/>
        <v>NA</v>
      </c>
      <c r="R57" s="53"/>
      <c r="S57" s="53"/>
      <c r="T57" s="53"/>
      <c r="U57" s="53"/>
      <c r="V57" s="53"/>
    </row>
    <row r="58" spans="2:22" s="51" customFormat="1" x14ac:dyDescent="0.2">
      <c r="B58" s="66" t="s">
        <v>132</v>
      </c>
      <c r="C58" s="51" t="s">
        <v>133</v>
      </c>
      <c r="D58" s="56">
        <v>-15841317.93</v>
      </c>
      <c r="E58" s="56">
        <v>-20008729.259999998</v>
      </c>
      <c r="F58" s="56">
        <v>947.78</v>
      </c>
      <c r="G58" s="56">
        <v>5577.78</v>
      </c>
      <c r="H58" s="56">
        <v>0</v>
      </c>
      <c r="I58" s="56">
        <f t="shared" si="15"/>
        <v>5577.78</v>
      </c>
      <c r="J58" s="56">
        <f t="shared" si="16"/>
        <v>-20014307.039999999</v>
      </c>
      <c r="K58" s="57">
        <f t="shared" si="17"/>
        <v>1.0002787673283755</v>
      </c>
      <c r="L58" s="57">
        <f t="shared" si="18"/>
        <v>-1.0000473683254787</v>
      </c>
      <c r="M58" s="57">
        <f t="shared" si="19"/>
        <v>-1.0008363019851267</v>
      </c>
      <c r="R58" s="53"/>
      <c r="S58" s="53"/>
      <c r="T58" s="53"/>
      <c r="U58" s="53"/>
      <c r="V58" s="53"/>
    </row>
    <row r="59" spans="2:22" s="51" customFormat="1" x14ac:dyDescent="0.2">
      <c r="B59" s="66" t="s">
        <v>134</v>
      </c>
      <c r="C59" s="51" t="s">
        <v>135</v>
      </c>
      <c r="D59" s="56">
        <v>0</v>
      </c>
      <c r="E59" s="56">
        <v>0</v>
      </c>
      <c r="F59" s="56">
        <v>7547.97</v>
      </c>
      <c r="G59" s="56">
        <v>86255.62</v>
      </c>
      <c r="H59" s="56">
        <v>0</v>
      </c>
      <c r="I59" s="56">
        <f t="shared" si="15"/>
        <v>86255.62</v>
      </c>
      <c r="J59" s="56">
        <f t="shared" si="16"/>
        <v>-86255.62</v>
      </c>
      <c r="K59" s="57" t="str">
        <f t="shared" si="17"/>
        <v>NA</v>
      </c>
      <c r="L59" s="57" t="str">
        <f t="shared" si="18"/>
        <v>NA</v>
      </c>
      <c r="M59" s="57" t="str">
        <f t="shared" si="19"/>
        <v>NA</v>
      </c>
      <c r="R59" s="53"/>
      <c r="S59" s="53"/>
      <c r="T59" s="53"/>
      <c r="U59" s="53"/>
      <c r="V59" s="53"/>
    </row>
    <row r="60" spans="2:22" s="51" customFormat="1" x14ac:dyDescent="0.2">
      <c r="B60" s="66" t="s">
        <v>136</v>
      </c>
      <c r="C60" s="51" t="s">
        <v>137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15"/>
        <v>0</v>
      </c>
      <c r="J60" s="56">
        <f t="shared" si="16"/>
        <v>0</v>
      </c>
      <c r="K60" s="57" t="str">
        <f t="shared" si="17"/>
        <v>NA</v>
      </c>
      <c r="L60" s="57" t="str">
        <f t="shared" si="18"/>
        <v>NA</v>
      </c>
      <c r="M60" s="57" t="str">
        <f t="shared" si="19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138</v>
      </c>
      <c r="C61" s="51" t="s">
        <v>139</v>
      </c>
      <c r="D61" s="56">
        <v>100627785</v>
      </c>
      <c r="E61" s="56">
        <v>100627785</v>
      </c>
      <c r="F61" s="56">
        <v>8347441.0000000009</v>
      </c>
      <c r="G61" s="56">
        <v>16410240.370000008</v>
      </c>
      <c r="H61" s="56">
        <v>0</v>
      </c>
      <c r="I61" s="56">
        <f t="shared" si="15"/>
        <v>16410240.370000008</v>
      </c>
      <c r="J61" s="56">
        <f t="shared" si="16"/>
        <v>84217544.629999995</v>
      </c>
      <c r="K61" s="57">
        <f t="shared" si="17"/>
        <v>0.83692137941821931</v>
      </c>
      <c r="L61" s="57">
        <f t="shared" si="18"/>
        <v>-0.91704636050569932</v>
      </c>
      <c r="M61" s="57">
        <f t="shared" si="19"/>
        <v>-0.51076413825465772</v>
      </c>
      <c r="R61" s="53"/>
      <c r="S61" s="53"/>
      <c r="T61" s="53"/>
      <c r="U61" s="53"/>
      <c r="V61" s="53"/>
    </row>
    <row r="62" spans="2:22" s="51" customFormat="1" x14ac:dyDescent="0.2">
      <c r="B62" s="66" t="s">
        <v>140</v>
      </c>
      <c r="C62" s="51" t="s">
        <v>141</v>
      </c>
      <c r="D62" s="56">
        <v>0</v>
      </c>
      <c r="E62" s="56">
        <v>0</v>
      </c>
      <c r="F62" s="56">
        <v>1873.26</v>
      </c>
      <c r="G62" s="56">
        <v>1873.26</v>
      </c>
      <c r="H62" s="56">
        <v>0</v>
      </c>
      <c r="I62" s="56">
        <f t="shared" si="15"/>
        <v>1873.26</v>
      </c>
      <c r="J62" s="56">
        <f t="shared" si="16"/>
        <v>-1873.26</v>
      </c>
      <c r="K62" s="57" t="str">
        <f t="shared" si="17"/>
        <v>NA</v>
      </c>
      <c r="L62" s="57" t="str">
        <f t="shared" si="18"/>
        <v>NA</v>
      </c>
      <c r="M62" s="57" t="str">
        <f t="shared" si="19"/>
        <v>NA</v>
      </c>
      <c r="R62" s="53"/>
      <c r="S62" s="53"/>
      <c r="T62" s="53"/>
      <c r="U62" s="53"/>
      <c r="V62" s="53"/>
    </row>
    <row r="63" spans="2:22" s="51" customFormat="1" x14ac:dyDescent="0.2">
      <c r="B63" s="66" t="s">
        <v>142</v>
      </c>
      <c r="C63" s="51" t="s">
        <v>143</v>
      </c>
      <c r="D63" s="56">
        <v>103811222.19000015</v>
      </c>
      <c r="E63" s="56">
        <v>103811222.19000015</v>
      </c>
      <c r="F63" s="56">
        <v>7766453.5199999949</v>
      </c>
      <c r="G63" s="56">
        <v>16311718.640000001</v>
      </c>
      <c r="H63" s="56">
        <v>0</v>
      </c>
      <c r="I63" s="56">
        <f t="shared" si="15"/>
        <v>16311718.640000001</v>
      </c>
      <c r="J63" s="56">
        <f t="shared" si="16"/>
        <v>87499503.550000146</v>
      </c>
      <c r="K63" s="57">
        <f t="shared" si="17"/>
        <v>0.84287133610520903</v>
      </c>
      <c r="L63" s="57">
        <f t="shared" si="18"/>
        <v>-0.92518676347162665</v>
      </c>
      <c r="M63" s="57">
        <f t="shared" si="19"/>
        <v>-0.5286140083156271</v>
      </c>
      <c r="R63" s="53"/>
      <c r="S63" s="53"/>
      <c r="T63" s="53"/>
      <c r="U63" s="53"/>
      <c r="V63" s="53"/>
    </row>
    <row r="64" spans="2:22" s="51" customFormat="1" x14ac:dyDescent="0.2">
      <c r="B64" s="66" t="s">
        <v>144</v>
      </c>
      <c r="C64" s="51" t="s">
        <v>145</v>
      </c>
      <c r="D64" s="56">
        <v>437.5</v>
      </c>
      <c r="E64" s="56">
        <v>437.5</v>
      </c>
      <c r="F64" s="56">
        <v>0</v>
      </c>
      <c r="G64" s="56">
        <v>3898.49</v>
      </c>
      <c r="H64" s="56">
        <v>0</v>
      </c>
      <c r="I64" s="56">
        <f t="shared" si="15"/>
        <v>3898.49</v>
      </c>
      <c r="J64" s="56">
        <f t="shared" si="16"/>
        <v>-3460.99</v>
      </c>
      <c r="K64" s="57">
        <f t="shared" si="17"/>
        <v>-7.9108342857142855</v>
      </c>
      <c r="L64" s="57">
        <f t="shared" si="18"/>
        <v>-1</v>
      </c>
      <c r="M64" s="57">
        <f t="shared" si="19"/>
        <v>25.732502857142855</v>
      </c>
      <c r="R64" s="53"/>
      <c r="S64" s="53"/>
      <c r="T64" s="53"/>
      <c r="U64" s="53"/>
      <c r="V64" s="53"/>
    </row>
    <row r="65" spans="2:22" s="51" customFormat="1" x14ac:dyDescent="0.2">
      <c r="B65" s="66" t="s">
        <v>146</v>
      </c>
      <c r="C65" s="51" t="s">
        <v>147</v>
      </c>
      <c r="D65" s="56">
        <v>0</v>
      </c>
      <c r="E65" s="56">
        <v>0</v>
      </c>
      <c r="F65" s="56">
        <v>-59391.16</v>
      </c>
      <c r="G65" s="56">
        <v>2151873.44</v>
      </c>
      <c r="H65" s="56">
        <v>40046.18</v>
      </c>
      <c r="I65" s="56">
        <f t="shared" si="15"/>
        <v>2191919.62</v>
      </c>
      <c r="J65" s="56">
        <f t="shared" si="16"/>
        <v>-2191919.62</v>
      </c>
      <c r="K65" s="57" t="str">
        <f t="shared" si="17"/>
        <v>NA</v>
      </c>
      <c r="L65" s="57" t="str">
        <f t="shared" si="18"/>
        <v>NA</v>
      </c>
      <c r="M65" s="57" t="str">
        <f t="shared" si="19"/>
        <v>NA</v>
      </c>
      <c r="R65" s="53"/>
      <c r="S65" s="53"/>
      <c r="T65" s="53"/>
      <c r="U65" s="53"/>
      <c r="V65" s="53"/>
    </row>
    <row r="66" spans="2:22" s="51" customFormat="1" x14ac:dyDescent="0.2">
      <c r="B66" s="66" t="s">
        <v>148</v>
      </c>
      <c r="C66" s="51" t="s">
        <v>149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15"/>
        <v>0</v>
      </c>
      <c r="J66" s="56">
        <f t="shared" si="16"/>
        <v>0</v>
      </c>
      <c r="K66" s="57" t="str">
        <f t="shared" si="17"/>
        <v>NA</v>
      </c>
      <c r="L66" s="57" t="str">
        <f t="shared" si="18"/>
        <v>NA</v>
      </c>
      <c r="M66" s="57" t="str">
        <f t="shared" si="19"/>
        <v>NA</v>
      </c>
      <c r="R66" s="53"/>
      <c r="S66" s="53"/>
      <c r="T66" s="53"/>
      <c r="U66" s="53"/>
      <c r="V66" s="53"/>
    </row>
    <row r="67" spans="2:22" s="51" customFormat="1" x14ac:dyDescent="0.2">
      <c r="B67" s="66" t="s">
        <v>150</v>
      </c>
      <c r="C67" s="51" t="s">
        <v>151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15"/>
        <v>0</v>
      </c>
      <c r="J67" s="56">
        <f t="shared" si="16"/>
        <v>0</v>
      </c>
      <c r="K67" s="57" t="str">
        <f t="shared" si="17"/>
        <v>NA</v>
      </c>
      <c r="L67" s="57" t="str">
        <f t="shared" si="18"/>
        <v>NA</v>
      </c>
      <c r="M67" s="57" t="str">
        <f t="shared" si="19"/>
        <v>NA</v>
      </c>
      <c r="R67" s="53"/>
      <c r="S67" s="53"/>
      <c r="T67" s="53"/>
      <c r="U67" s="53"/>
      <c r="V67" s="53"/>
    </row>
    <row r="68" spans="2:22" s="51" customFormat="1" x14ac:dyDescent="0.2">
      <c r="B68" s="66" t="s">
        <v>152</v>
      </c>
      <c r="C68" s="51" t="s">
        <v>153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15"/>
        <v>0</v>
      </c>
      <c r="J68" s="56">
        <f t="shared" si="16"/>
        <v>0</v>
      </c>
      <c r="K68" s="57" t="str">
        <f t="shared" si="17"/>
        <v>NA</v>
      </c>
      <c r="L68" s="57" t="str">
        <f t="shared" si="18"/>
        <v>NA</v>
      </c>
      <c r="M68" s="57" t="str">
        <f t="shared" si="19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154</v>
      </c>
      <c r="C69" s="51" t="s">
        <v>155</v>
      </c>
      <c r="D69" s="56">
        <v>0</v>
      </c>
      <c r="E69" s="56">
        <v>0</v>
      </c>
      <c r="F69" s="56">
        <v>288.88</v>
      </c>
      <c r="G69" s="56">
        <v>288.88</v>
      </c>
      <c r="H69" s="56">
        <v>0</v>
      </c>
      <c r="I69" s="56">
        <f t="shared" si="15"/>
        <v>288.88</v>
      </c>
      <c r="J69" s="56">
        <f t="shared" si="16"/>
        <v>-288.88</v>
      </c>
      <c r="K69" s="57" t="str">
        <f t="shared" si="17"/>
        <v>NA</v>
      </c>
      <c r="L69" s="57" t="str">
        <f t="shared" si="18"/>
        <v>NA</v>
      </c>
      <c r="M69" s="57" t="str">
        <f t="shared" si="19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156</v>
      </c>
      <c r="C70" s="51" t="s">
        <v>157</v>
      </c>
      <c r="D70" s="56">
        <v>19205365.289999992</v>
      </c>
      <c r="E70" s="56">
        <v>19205365.289999992</v>
      </c>
      <c r="F70" s="56">
        <v>5626116.5200000014</v>
      </c>
      <c r="G70" s="56">
        <v>11799507.110000005</v>
      </c>
      <c r="H70" s="56">
        <v>0</v>
      </c>
      <c r="I70" s="56">
        <f t="shared" si="15"/>
        <v>11799507.110000005</v>
      </c>
      <c r="J70" s="56">
        <f t="shared" si="16"/>
        <v>7405858.1799999867</v>
      </c>
      <c r="K70" s="57">
        <f t="shared" si="17"/>
        <v>0.38561402338210821</v>
      </c>
      <c r="L70" s="57">
        <f t="shared" si="18"/>
        <v>-0.70705495911970728</v>
      </c>
      <c r="M70" s="57">
        <f t="shared" si="19"/>
        <v>0.84315792985367544</v>
      </c>
      <c r="R70" s="53"/>
      <c r="S70" s="53"/>
      <c r="T70" s="53"/>
      <c r="U70" s="53"/>
      <c r="V70" s="53"/>
    </row>
    <row r="71" spans="2:22" s="51" customFormat="1" x14ac:dyDescent="0.2">
      <c r="B71" s="66" t="s">
        <v>158</v>
      </c>
      <c r="C71" s="51" t="s">
        <v>159</v>
      </c>
      <c r="D71" s="56">
        <v>9501802.3499999996</v>
      </c>
      <c r="E71" s="56">
        <v>9562591.0999999996</v>
      </c>
      <c r="F71" s="56">
        <v>849712.40999999992</v>
      </c>
      <c r="G71" s="56">
        <v>2798177.56</v>
      </c>
      <c r="H71" s="56">
        <v>2024062.04</v>
      </c>
      <c r="I71" s="56">
        <f t="shared" si="15"/>
        <v>4822239.5999999996</v>
      </c>
      <c r="J71" s="56">
        <f t="shared" si="16"/>
        <v>4740351.5</v>
      </c>
      <c r="K71" s="57">
        <f t="shared" si="17"/>
        <v>0.4957183100718382</v>
      </c>
      <c r="L71" s="57">
        <f t="shared" si="18"/>
        <v>-0.91114203241420622</v>
      </c>
      <c r="M71" s="57">
        <f t="shared" si="19"/>
        <v>-0.12214873644445592</v>
      </c>
      <c r="R71" s="53"/>
      <c r="S71" s="53"/>
      <c r="T71" s="53"/>
      <c r="U71" s="53"/>
      <c r="V71" s="53"/>
    </row>
    <row r="72" spans="2:22" s="51" customFormat="1" x14ac:dyDescent="0.2">
      <c r="B72" s="66" t="s">
        <v>160</v>
      </c>
      <c r="C72" s="51" t="s">
        <v>161</v>
      </c>
      <c r="D72" s="56">
        <v>1994071.89</v>
      </c>
      <c r="E72" s="56">
        <v>1891071.89</v>
      </c>
      <c r="F72" s="56">
        <v>3960</v>
      </c>
      <c r="G72" s="56">
        <v>1368034</v>
      </c>
      <c r="H72" s="56">
        <v>64230.49</v>
      </c>
      <c r="I72" s="56">
        <f t="shared" si="15"/>
        <v>1432264.49</v>
      </c>
      <c r="J72" s="56">
        <f t="shared" si="16"/>
        <v>458807.39999999991</v>
      </c>
      <c r="K72" s="57">
        <f t="shared" si="17"/>
        <v>0.24261764051709317</v>
      </c>
      <c r="L72" s="57">
        <f t="shared" si="18"/>
        <v>-0.99790594951945477</v>
      </c>
      <c r="M72" s="57">
        <f t="shared" si="19"/>
        <v>1.1702517084107258</v>
      </c>
      <c r="R72" s="53"/>
      <c r="S72" s="53"/>
      <c r="T72" s="53"/>
      <c r="U72" s="53"/>
      <c r="V72" s="53"/>
    </row>
    <row r="73" spans="2:22" s="51" customFormat="1" x14ac:dyDescent="0.2">
      <c r="B73" s="66" t="s">
        <v>162</v>
      </c>
      <c r="C73" s="51" t="s">
        <v>163</v>
      </c>
      <c r="D73" s="56">
        <v>16500</v>
      </c>
      <c r="E73" s="56">
        <v>16500</v>
      </c>
      <c r="F73" s="56">
        <v>0</v>
      </c>
      <c r="G73" s="56">
        <v>0</v>
      </c>
      <c r="H73" s="56">
        <v>0</v>
      </c>
      <c r="I73" s="56">
        <f t="shared" si="15"/>
        <v>0</v>
      </c>
      <c r="J73" s="56">
        <f t="shared" si="16"/>
        <v>16500</v>
      </c>
      <c r="K73" s="57">
        <f t="shared" si="17"/>
        <v>1</v>
      </c>
      <c r="L73" s="57">
        <f t="shared" si="18"/>
        <v>-1</v>
      </c>
      <c r="M73" s="57">
        <f t="shared" si="19"/>
        <v>-1</v>
      </c>
      <c r="R73" s="53"/>
      <c r="S73" s="53"/>
      <c r="T73" s="53"/>
      <c r="U73" s="53"/>
      <c r="V73" s="53"/>
    </row>
    <row r="74" spans="2:22" s="51" customFormat="1" x14ac:dyDescent="0.2">
      <c r="B74" s="66" t="s">
        <v>164</v>
      </c>
      <c r="C74" s="51" t="s">
        <v>165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15"/>
        <v>0</v>
      </c>
      <c r="J74" s="56">
        <f t="shared" si="16"/>
        <v>0</v>
      </c>
      <c r="K74" s="57" t="str">
        <f t="shared" si="17"/>
        <v>NA</v>
      </c>
      <c r="L74" s="57" t="str">
        <f t="shared" si="18"/>
        <v>NA</v>
      </c>
      <c r="M74" s="57" t="str">
        <f t="shared" si="19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166</v>
      </c>
      <c r="C75" s="51" t="s">
        <v>167</v>
      </c>
      <c r="D75" s="56">
        <v>590028.80000000005</v>
      </c>
      <c r="E75" s="56">
        <v>590678.80000000005</v>
      </c>
      <c r="F75" s="56">
        <v>0</v>
      </c>
      <c r="G75" s="56">
        <v>13399.75</v>
      </c>
      <c r="H75" s="56">
        <v>49676.520000000004</v>
      </c>
      <c r="I75" s="56">
        <f t="shared" si="15"/>
        <v>63076.270000000004</v>
      </c>
      <c r="J75" s="56">
        <f t="shared" si="16"/>
        <v>527602.53</v>
      </c>
      <c r="K75" s="57">
        <f t="shared" si="17"/>
        <v>0.89321392607962224</v>
      </c>
      <c r="L75" s="57">
        <f t="shared" si="18"/>
        <v>-1</v>
      </c>
      <c r="M75" s="57">
        <f t="shared" si="19"/>
        <v>-0.93194397699731224</v>
      </c>
      <c r="R75" s="53"/>
      <c r="S75" s="53"/>
      <c r="T75" s="53"/>
      <c r="U75" s="53"/>
      <c r="V75" s="53"/>
    </row>
    <row r="76" spans="2:22" s="51" customFormat="1" x14ac:dyDescent="0.2">
      <c r="B76" s="66" t="s">
        <v>168</v>
      </c>
      <c r="C76" s="51" t="s">
        <v>169</v>
      </c>
      <c r="D76" s="56">
        <v>43237.8</v>
      </c>
      <c r="E76" s="56">
        <v>43237.8</v>
      </c>
      <c r="F76" s="56">
        <v>0</v>
      </c>
      <c r="G76" s="56">
        <v>9513</v>
      </c>
      <c r="H76" s="56">
        <v>0</v>
      </c>
      <c r="I76" s="56">
        <f t="shared" si="15"/>
        <v>9513</v>
      </c>
      <c r="J76" s="56">
        <f t="shared" si="16"/>
        <v>33724.800000000003</v>
      </c>
      <c r="K76" s="57">
        <f t="shared" si="17"/>
        <v>0.77998418050872154</v>
      </c>
      <c r="L76" s="57">
        <f t="shared" si="18"/>
        <v>-1</v>
      </c>
      <c r="M76" s="57">
        <f t="shared" si="19"/>
        <v>-0.33995254152616461</v>
      </c>
      <c r="R76" s="53"/>
      <c r="S76" s="53"/>
      <c r="T76" s="53"/>
      <c r="U76" s="53"/>
      <c r="V76" s="53"/>
    </row>
    <row r="77" spans="2:22" s="51" customFormat="1" x14ac:dyDescent="0.2">
      <c r="B77" s="66" t="s">
        <v>170</v>
      </c>
      <c r="C77" s="51" t="s">
        <v>171</v>
      </c>
      <c r="D77" s="56">
        <v>88526.7</v>
      </c>
      <c r="E77" s="56">
        <v>88526.7</v>
      </c>
      <c r="F77" s="56">
        <v>1655.19</v>
      </c>
      <c r="G77" s="56">
        <v>41890.379999999997</v>
      </c>
      <c r="H77" s="56">
        <v>6620.81</v>
      </c>
      <c r="I77" s="56">
        <f t="shared" si="15"/>
        <v>48511.189999999995</v>
      </c>
      <c r="J77" s="56">
        <f t="shared" si="16"/>
        <v>40015.51</v>
      </c>
      <c r="K77" s="57">
        <f t="shared" si="17"/>
        <v>0.45201628435263036</v>
      </c>
      <c r="L77" s="57">
        <f t="shared" si="18"/>
        <v>-0.98130292894686011</v>
      </c>
      <c r="M77" s="57">
        <f t="shared" si="19"/>
        <v>0.41958459990036906</v>
      </c>
      <c r="R77" s="53"/>
      <c r="S77" s="53"/>
      <c r="T77" s="53"/>
      <c r="U77" s="53"/>
      <c r="V77" s="53"/>
    </row>
    <row r="78" spans="2:22" s="51" customFormat="1" x14ac:dyDescent="0.2">
      <c r="B78" s="66" t="s">
        <v>172</v>
      </c>
      <c r="C78" s="51" t="s">
        <v>173</v>
      </c>
      <c r="D78" s="56">
        <v>30330</v>
      </c>
      <c r="E78" s="56">
        <v>28919</v>
      </c>
      <c r="F78" s="56">
        <v>0</v>
      </c>
      <c r="G78" s="56">
        <v>6.12</v>
      </c>
      <c r="H78" s="56">
        <v>479.2</v>
      </c>
      <c r="I78" s="56">
        <f t="shared" si="15"/>
        <v>485.32</v>
      </c>
      <c r="J78" s="56">
        <f t="shared" si="16"/>
        <v>28433.68</v>
      </c>
      <c r="K78" s="57">
        <f t="shared" si="17"/>
        <v>0.98321795359452269</v>
      </c>
      <c r="L78" s="57">
        <f t="shared" si="18"/>
        <v>-1</v>
      </c>
      <c r="M78" s="57">
        <f t="shared" si="19"/>
        <v>-0.9993651232753552</v>
      </c>
      <c r="R78" s="53"/>
      <c r="S78" s="53"/>
      <c r="T78" s="53"/>
      <c r="U78" s="53"/>
      <c r="V78" s="53"/>
    </row>
    <row r="79" spans="2:22" s="51" customFormat="1" x14ac:dyDescent="0.2">
      <c r="B79" s="66" t="s">
        <v>174</v>
      </c>
      <c r="C79" s="51" t="s">
        <v>175</v>
      </c>
      <c r="D79" s="56">
        <v>2893214.63</v>
      </c>
      <c r="E79" s="56">
        <v>2876238.89</v>
      </c>
      <c r="F79" s="56">
        <v>86566.2</v>
      </c>
      <c r="G79" s="56">
        <v>451630.14</v>
      </c>
      <c r="H79" s="56">
        <v>426297.23</v>
      </c>
      <c r="I79" s="56">
        <f t="shared" si="15"/>
        <v>877927.37</v>
      </c>
      <c r="J79" s="56">
        <f t="shared" si="16"/>
        <v>1998311.52</v>
      </c>
      <c r="K79" s="57">
        <f t="shared" si="17"/>
        <v>0.694765489385341</v>
      </c>
      <c r="L79" s="57">
        <f t="shared" si="18"/>
        <v>-0.96990298674391395</v>
      </c>
      <c r="M79" s="57">
        <f t="shared" si="19"/>
        <v>-0.52893675671007978</v>
      </c>
      <c r="R79" s="53"/>
      <c r="S79" s="53"/>
      <c r="T79" s="53"/>
      <c r="U79" s="53"/>
      <c r="V79" s="53"/>
    </row>
    <row r="80" spans="2:22" s="51" customFormat="1" x14ac:dyDescent="0.2">
      <c r="B80" s="66" t="s">
        <v>176</v>
      </c>
      <c r="C80" s="51" t="s">
        <v>177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15"/>
        <v>0</v>
      </c>
      <c r="J80" s="56">
        <f t="shared" si="16"/>
        <v>0</v>
      </c>
      <c r="K80" s="57" t="str">
        <f t="shared" si="17"/>
        <v>NA</v>
      </c>
      <c r="L80" s="57" t="str">
        <f t="shared" si="18"/>
        <v>NA</v>
      </c>
      <c r="M80" s="57" t="str">
        <f t="shared" si="19"/>
        <v>NA</v>
      </c>
      <c r="R80" s="53"/>
      <c r="S80" s="53"/>
      <c r="T80" s="53"/>
      <c r="U80" s="53"/>
      <c r="V80" s="53"/>
    </row>
    <row r="81" spans="2:22" s="51" customFormat="1" x14ac:dyDescent="0.2">
      <c r="B81" s="66" t="s">
        <v>178</v>
      </c>
      <c r="C81" s="51" t="s">
        <v>179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15"/>
        <v>0</v>
      </c>
      <c r="J81" s="56">
        <f t="shared" si="16"/>
        <v>0</v>
      </c>
      <c r="K81" s="57" t="str">
        <f t="shared" si="17"/>
        <v>NA</v>
      </c>
      <c r="L81" s="57" t="str">
        <f t="shared" si="18"/>
        <v>NA</v>
      </c>
      <c r="M81" s="57" t="str">
        <f t="shared" si="19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180</v>
      </c>
      <c r="C82" s="51" t="s">
        <v>181</v>
      </c>
      <c r="D82" s="56">
        <v>885683.7</v>
      </c>
      <c r="E82" s="56">
        <v>914806.03999999992</v>
      </c>
      <c r="F82" s="56">
        <v>9171.0499999999993</v>
      </c>
      <c r="G82" s="56">
        <v>60018.57</v>
      </c>
      <c r="H82" s="56">
        <v>1851.3</v>
      </c>
      <c r="I82" s="56">
        <f t="shared" si="15"/>
        <v>61869.87</v>
      </c>
      <c r="J82" s="56">
        <f t="shared" si="16"/>
        <v>852936.16999999993</v>
      </c>
      <c r="K82" s="57">
        <f t="shared" si="17"/>
        <v>0.93236831929968456</v>
      </c>
      <c r="L82" s="57">
        <f t="shared" si="18"/>
        <v>-0.98997486942696611</v>
      </c>
      <c r="M82" s="57">
        <f t="shared" si="19"/>
        <v>-0.80317608091000359</v>
      </c>
      <c r="R82" s="53"/>
      <c r="S82" s="53"/>
      <c r="T82" s="53"/>
      <c r="U82" s="53"/>
      <c r="V82" s="53"/>
    </row>
    <row r="83" spans="2:22" s="51" customFormat="1" x14ac:dyDescent="0.2">
      <c r="B83" s="66" t="s">
        <v>182</v>
      </c>
      <c r="C83" s="51" t="s">
        <v>183</v>
      </c>
      <c r="D83" s="56">
        <v>53731438.599999994</v>
      </c>
      <c r="E83" s="56">
        <v>53731438.599999994</v>
      </c>
      <c r="F83" s="56">
        <v>0</v>
      </c>
      <c r="G83" s="56">
        <v>17537318.48</v>
      </c>
      <c r="H83" s="56">
        <v>0</v>
      </c>
      <c r="I83" s="56">
        <f t="shared" si="15"/>
        <v>17537318.48</v>
      </c>
      <c r="J83" s="56">
        <f t="shared" si="16"/>
        <v>36194120.11999999</v>
      </c>
      <c r="K83" s="57">
        <f t="shared" si="17"/>
        <v>0.67361159617267341</v>
      </c>
      <c r="L83" s="57">
        <f t="shared" si="18"/>
        <v>-1</v>
      </c>
      <c r="M83" s="57">
        <f t="shared" si="19"/>
        <v>-2.08347885180203E-2</v>
      </c>
      <c r="R83" s="53"/>
      <c r="S83" s="53"/>
      <c r="T83" s="53"/>
      <c r="U83" s="53"/>
      <c r="V83" s="53"/>
    </row>
    <row r="84" spans="2:22" s="51" customFormat="1" x14ac:dyDescent="0.2">
      <c r="B84" s="66" t="s">
        <v>184</v>
      </c>
      <c r="C84" s="51" t="s">
        <v>185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15"/>
        <v>0</v>
      </c>
      <c r="J84" s="56">
        <f t="shared" si="16"/>
        <v>0</v>
      </c>
      <c r="K84" s="57" t="str">
        <f t="shared" si="17"/>
        <v>NA</v>
      </c>
      <c r="L84" s="57" t="str">
        <f t="shared" si="18"/>
        <v>NA</v>
      </c>
      <c r="M84" s="57" t="str">
        <f t="shared" si="19"/>
        <v>NA</v>
      </c>
      <c r="R84" s="53"/>
      <c r="S84" s="53"/>
      <c r="T84" s="53"/>
      <c r="U84" s="53"/>
      <c r="V84" s="53"/>
    </row>
    <row r="85" spans="2:22" s="51" customFormat="1" x14ac:dyDescent="0.2">
      <c r="B85" s="66" t="s">
        <v>186</v>
      </c>
      <c r="C85" s="51" t="s">
        <v>187</v>
      </c>
      <c r="D85" s="56">
        <v>5970070.9499999993</v>
      </c>
      <c r="E85" s="56">
        <v>5181218.05</v>
      </c>
      <c r="F85" s="56">
        <v>343299.33999999991</v>
      </c>
      <c r="G85" s="56">
        <v>1264515.02</v>
      </c>
      <c r="H85" s="56">
        <v>607353.31999999983</v>
      </c>
      <c r="I85" s="56">
        <f t="shared" si="15"/>
        <v>1871868.3399999999</v>
      </c>
      <c r="J85" s="56">
        <f t="shared" si="16"/>
        <v>3309349.71</v>
      </c>
      <c r="K85" s="57">
        <f t="shared" si="17"/>
        <v>0.63872040861125312</v>
      </c>
      <c r="L85" s="57">
        <f t="shared" si="18"/>
        <v>-0.93374157646192868</v>
      </c>
      <c r="M85" s="57">
        <f t="shared" si="19"/>
        <v>-0.26782756035523347</v>
      </c>
      <c r="R85" s="53"/>
      <c r="S85" s="53"/>
      <c r="T85" s="53"/>
      <c r="U85" s="53"/>
      <c r="V85" s="53"/>
    </row>
    <row r="86" spans="2:22" s="51" customFormat="1" x14ac:dyDescent="0.2">
      <c r="B86" s="66" t="s">
        <v>188</v>
      </c>
      <c r="C86" s="51" t="s">
        <v>189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15"/>
        <v>0</v>
      </c>
      <c r="J86" s="56">
        <f t="shared" si="16"/>
        <v>0</v>
      </c>
      <c r="K86" s="57" t="str">
        <f t="shared" si="17"/>
        <v>NA</v>
      </c>
      <c r="L86" s="57" t="str">
        <f t="shared" si="18"/>
        <v>NA</v>
      </c>
      <c r="M86" s="57" t="str">
        <f t="shared" si="19"/>
        <v>NA</v>
      </c>
      <c r="R86" s="53"/>
      <c r="S86" s="53"/>
      <c r="T86" s="53"/>
      <c r="U86" s="53"/>
      <c r="V86" s="53"/>
    </row>
    <row r="87" spans="2:22" s="51" customFormat="1" x14ac:dyDescent="0.2">
      <c r="B87" s="66" t="s">
        <v>190</v>
      </c>
      <c r="C87" s="51" t="s">
        <v>191</v>
      </c>
      <c r="D87" s="56">
        <v>153150</v>
      </c>
      <c r="E87" s="56">
        <v>282159.38</v>
      </c>
      <c r="F87" s="56">
        <v>13708.099999999999</v>
      </c>
      <c r="G87" s="56">
        <v>42348.88</v>
      </c>
      <c r="H87" s="56">
        <v>16660.570000000003</v>
      </c>
      <c r="I87" s="56">
        <f t="shared" ref="I87:I128" si="20">SUM(G87:H87)</f>
        <v>59009.45</v>
      </c>
      <c r="J87" s="56">
        <f t="shared" ref="J87:J128" si="21">E87-I87</f>
        <v>223149.93</v>
      </c>
      <c r="K87" s="57">
        <f t="shared" ref="K87:K128" si="22">IF(E87=0,"NA",J87/E87)</f>
        <v>0.79086482965762117</v>
      </c>
      <c r="L87" s="57">
        <f t="shared" ref="L87:L128" si="23">IF(E87=0,"NA",(  ( F87 - (E87/$L$6)) / (E87/$L$6)))</f>
        <v>-0.95141717422259731</v>
      </c>
      <c r="M87" s="57">
        <f t="shared" ref="M87:M128" si="24">IF(E87=0,"NA",(  ( G87 - ($M$6*(E87/12))) / ($M$6*(E87/12))))</f>
        <v>-0.54973447985319501</v>
      </c>
      <c r="R87" s="53"/>
      <c r="S87" s="53"/>
      <c r="T87" s="53"/>
      <c r="U87" s="53"/>
      <c r="V87" s="53"/>
    </row>
    <row r="88" spans="2:22" s="51" customFormat="1" x14ac:dyDescent="0.2">
      <c r="B88" s="66" t="s">
        <v>192</v>
      </c>
      <c r="C88" s="51" t="s">
        <v>193</v>
      </c>
      <c r="D88" s="56">
        <v>6411641.46</v>
      </c>
      <c r="E88" s="56">
        <v>5258202.46</v>
      </c>
      <c r="F88" s="56">
        <v>570907.76</v>
      </c>
      <c r="G88" s="56">
        <v>3048887.0500000003</v>
      </c>
      <c r="H88" s="56">
        <v>14799.47</v>
      </c>
      <c r="I88" s="56">
        <f t="shared" si="20"/>
        <v>3063686.5200000005</v>
      </c>
      <c r="J88" s="56">
        <f t="shared" si="21"/>
        <v>2194515.9399999995</v>
      </c>
      <c r="K88" s="57">
        <f t="shared" si="22"/>
        <v>0.41735097815157152</v>
      </c>
      <c r="L88" s="57">
        <f t="shared" si="23"/>
        <v>-0.89142529897945399</v>
      </c>
      <c r="M88" s="57">
        <f t="shared" si="24"/>
        <v>0.73950341767555317</v>
      </c>
      <c r="R88" s="53"/>
      <c r="S88" s="53"/>
      <c r="T88" s="53"/>
      <c r="U88" s="53"/>
      <c r="V88" s="53"/>
    </row>
    <row r="89" spans="2:22" s="51" customFormat="1" x14ac:dyDescent="0.2">
      <c r="B89" s="66" t="s">
        <v>194</v>
      </c>
      <c r="C89" s="51" t="s">
        <v>195</v>
      </c>
      <c r="D89" s="56">
        <v>2312322</v>
      </c>
      <c r="E89" s="56">
        <v>2517571.9699999997</v>
      </c>
      <c r="F89" s="56">
        <v>101286.25999999998</v>
      </c>
      <c r="G89" s="56">
        <v>337456.51999999996</v>
      </c>
      <c r="H89" s="56">
        <v>647785.33000000007</v>
      </c>
      <c r="I89" s="56">
        <f t="shared" si="20"/>
        <v>985241.85000000009</v>
      </c>
      <c r="J89" s="56">
        <f t="shared" si="21"/>
        <v>1532330.1199999996</v>
      </c>
      <c r="K89" s="57">
        <f t="shared" si="22"/>
        <v>0.60865394843111464</v>
      </c>
      <c r="L89" s="57">
        <f t="shared" si="23"/>
        <v>-0.95976827625706373</v>
      </c>
      <c r="M89" s="57">
        <f t="shared" si="24"/>
        <v>-0.59787860205640919</v>
      </c>
      <c r="R89" s="53"/>
      <c r="S89" s="53"/>
      <c r="T89" s="53"/>
      <c r="U89" s="53"/>
      <c r="V89" s="53"/>
    </row>
    <row r="90" spans="2:22" s="51" customFormat="1" x14ac:dyDescent="0.2">
      <c r="B90" s="66" t="s">
        <v>196</v>
      </c>
      <c r="C90" s="51" t="s">
        <v>197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20"/>
        <v>0</v>
      </c>
      <c r="J90" s="56">
        <f t="shared" si="21"/>
        <v>0</v>
      </c>
      <c r="K90" s="57" t="str">
        <f t="shared" si="22"/>
        <v>NA</v>
      </c>
      <c r="L90" s="57" t="str">
        <f t="shared" si="23"/>
        <v>NA</v>
      </c>
      <c r="M90" s="57" t="str">
        <f t="shared" si="24"/>
        <v>NA</v>
      </c>
      <c r="R90" s="53"/>
      <c r="S90" s="53"/>
      <c r="T90" s="53"/>
      <c r="U90" s="53"/>
      <c r="V90" s="53"/>
    </row>
    <row r="91" spans="2:22" s="51" customFormat="1" x14ac:dyDescent="0.2">
      <c r="B91" s="66" t="s">
        <v>198</v>
      </c>
      <c r="C91" s="51" t="s">
        <v>199</v>
      </c>
      <c r="D91" s="56">
        <v>445095</v>
      </c>
      <c r="E91" s="56">
        <v>1042766.56</v>
      </c>
      <c r="F91" s="56">
        <v>235423.89</v>
      </c>
      <c r="G91" s="56">
        <v>542457.96</v>
      </c>
      <c r="H91" s="56">
        <v>534541.61</v>
      </c>
      <c r="I91" s="56">
        <f t="shared" si="20"/>
        <v>1076999.5699999998</v>
      </c>
      <c r="J91" s="56">
        <f t="shared" si="21"/>
        <v>-34233.009999999776</v>
      </c>
      <c r="K91" s="57">
        <f t="shared" si="22"/>
        <v>-3.2829025510752639E-2</v>
      </c>
      <c r="L91" s="57">
        <f t="shared" si="23"/>
        <v>-0.7742314540658074</v>
      </c>
      <c r="M91" s="57">
        <f t="shared" si="24"/>
        <v>0.56063105821114934</v>
      </c>
      <c r="R91" s="53"/>
      <c r="S91" s="53"/>
      <c r="T91" s="53"/>
      <c r="U91" s="53"/>
      <c r="V91" s="53"/>
    </row>
    <row r="92" spans="2:22" s="51" customFormat="1" x14ac:dyDescent="0.2">
      <c r="B92" s="66" t="s">
        <v>200</v>
      </c>
      <c r="C92" s="51" t="s">
        <v>201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f t="shared" si="20"/>
        <v>0</v>
      </c>
      <c r="J92" s="56">
        <f t="shared" si="21"/>
        <v>0</v>
      </c>
      <c r="K92" s="57" t="str">
        <f t="shared" si="22"/>
        <v>NA</v>
      </c>
      <c r="L92" s="57" t="str">
        <f t="shared" si="23"/>
        <v>NA</v>
      </c>
      <c r="M92" s="57" t="str">
        <f t="shared" si="24"/>
        <v>NA</v>
      </c>
      <c r="R92" s="53"/>
      <c r="S92" s="53"/>
      <c r="T92" s="53"/>
      <c r="U92" s="53"/>
      <c r="V92" s="53"/>
    </row>
    <row r="93" spans="2:22" s="51" customFormat="1" x14ac:dyDescent="0.2">
      <c r="B93" s="66" t="s">
        <v>202</v>
      </c>
      <c r="C93" s="51" t="s">
        <v>203</v>
      </c>
      <c r="D93" s="56">
        <v>640341.9</v>
      </c>
      <c r="E93" s="56">
        <v>7406402.2199999997</v>
      </c>
      <c r="F93" s="56">
        <v>4301671.9000000004</v>
      </c>
      <c r="G93" s="56">
        <v>4384881.8100000005</v>
      </c>
      <c r="H93" s="56">
        <v>69309.94</v>
      </c>
      <c r="I93" s="56">
        <f t="shared" si="20"/>
        <v>4454191.7500000009</v>
      </c>
      <c r="J93" s="56">
        <f t="shared" si="21"/>
        <v>2952210.4699999988</v>
      </c>
      <c r="K93" s="57">
        <f t="shared" si="22"/>
        <v>0.39860250392936381</v>
      </c>
      <c r="L93" s="57">
        <f t="shared" si="23"/>
        <v>-0.41919547815214381</v>
      </c>
      <c r="M93" s="57">
        <f t="shared" si="24"/>
        <v>0.77611815281617302</v>
      </c>
      <c r="R93" s="53"/>
      <c r="S93" s="53"/>
      <c r="T93" s="53"/>
      <c r="U93" s="53"/>
      <c r="V93" s="53"/>
    </row>
    <row r="94" spans="2:22" s="51" customFormat="1" x14ac:dyDescent="0.2">
      <c r="B94" s="66" t="s">
        <v>204</v>
      </c>
      <c r="C94" s="51" t="s">
        <v>205</v>
      </c>
      <c r="D94" s="56">
        <v>14157244.5</v>
      </c>
      <c r="E94" s="56">
        <v>6971149.879999999</v>
      </c>
      <c r="F94" s="56">
        <v>373866.5</v>
      </c>
      <c r="G94" s="56">
        <v>373544.5</v>
      </c>
      <c r="H94" s="56">
        <v>2039787.73</v>
      </c>
      <c r="I94" s="56">
        <f t="shared" si="20"/>
        <v>2413332.23</v>
      </c>
      <c r="J94" s="56">
        <f t="shared" si="21"/>
        <v>4557817.6499999985</v>
      </c>
      <c r="K94" s="57">
        <f t="shared" si="22"/>
        <v>0.65381145556434361</v>
      </c>
      <c r="L94" s="57">
        <f t="shared" si="23"/>
        <v>-0.94636946465996796</v>
      </c>
      <c r="M94" s="57">
        <f t="shared" si="24"/>
        <v>-0.83924696509322505</v>
      </c>
      <c r="R94" s="53"/>
      <c r="S94" s="53"/>
      <c r="T94" s="53"/>
      <c r="U94" s="53"/>
      <c r="V94" s="53"/>
    </row>
    <row r="95" spans="2:22" s="51" customFormat="1" x14ac:dyDescent="0.2">
      <c r="B95" s="66" t="s">
        <v>206</v>
      </c>
      <c r="C95" s="51" t="s">
        <v>207</v>
      </c>
      <c r="D95" s="56">
        <v>41850</v>
      </c>
      <c r="E95" s="56">
        <v>76475.17</v>
      </c>
      <c r="F95" s="56">
        <v>4481.3</v>
      </c>
      <c r="G95" s="56">
        <v>10021.94</v>
      </c>
      <c r="H95" s="56">
        <v>21661.97</v>
      </c>
      <c r="I95" s="56">
        <f t="shared" si="20"/>
        <v>31683.910000000003</v>
      </c>
      <c r="J95" s="56">
        <f t="shared" si="21"/>
        <v>44791.259999999995</v>
      </c>
      <c r="K95" s="57">
        <f t="shared" si="22"/>
        <v>0.58569676929126135</v>
      </c>
      <c r="L95" s="57">
        <f t="shared" si="23"/>
        <v>-0.94140189554335085</v>
      </c>
      <c r="M95" s="57">
        <f t="shared" si="24"/>
        <v>-0.60685514004087859</v>
      </c>
      <c r="R95" s="53"/>
      <c r="S95" s="53"/>
      <c r="T95" s="53"/>
      <c r="U95" s="53"/>
      <c r="V95" s="53"/>
    </row>
    <row r="96" spans="2:22" s="51" customFormat="1" x14ac:dyDescent="0.2">
      <c r="B96" s="66" t="s">
        <v>208</v>
      </c>
      <c r="C96" s="51" t="s">
        <v>209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f t="shared" si="20"/>
        <v>0</v>
      </c>
      <c r="J96" s="56">
        <f t="shared" si="21"/>
        <v>0</v>
      </c>
      <c r="K96" s="57" t="str">
        <f t="shared" si="22"/>
        <v>NA</v>
      </c>
      <c r="L96" s="57" t="str">
        <f t="shared" si="23"/>
        <v>NA</v>
      </c>
      <c r="M96" s="57" t="str">
        <f t="shared" si="24"/>
        <v>NA</v>
      </c>
      <c r="R96" s="53"/>
      <c r="S96" s="53"/>
      <c r="T96" s="53"/>
      <c r="U96" s="53"/>
      <c r="V96" s="53"/>
    </row>
    <row r="97" spans="1:22" s="51" customFormat="1" x14ac:dyDescent="0.2">
      <c r="B97" s="66" t="s">
        <v>210</v>
      </c>
      <c r="C97" s="51" t="s">
        <v>211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f t="shared" si="20"/>
        <v>0</v>
      </c>
      <c r="J97" s="56">
        <f t="shared" si="21"/>
        <v>0</v>
      </c>
      <c r="K97" s="57" t="str">
        <f t="shared" si="22"/>
        <v>NA</v>
      </c>
      <c r="L97" s="57" t="str">
        <f t="shared" si="23"/>
        <v>NA</v>
      </c>
      <c r="M97" s="57" t="str">
        <f t="shared" si="24"/>
        <v>NA</v>
      </c>
      <c r="R97" s="53"/>
      <c r="S97" s="53"/>
      <c r="T97" s="53"/>
      <c r="U97" s="53"/>
      <c r="V97" s="53"/>
    </row>
    <row r="98" spans="1:22" s="51" customFormat="1" x14ac:dyDescent="0.2">
      <c r="B98" s="66" t="s">
        <v>212</v>
      </c>
      <c r="C98" s="51" t="s">
        <v>213</v>
      </c>
      <c r="D98" s="56">
        <v>1509120</v>
      </c>
      <c r="E98" s="56">
        <v>971315</v>
      </c>
      <c r="F98" s="56">
        <v>0</v>
      </c>
      <c r="G98" s="56">
        <v>0</v>
      </c>
      <c r="H98" s="56">
        <v>29997.609999999997</v>
      </c>
      <c r="I98" s="56">
        <f t="shared" si="20"/>
        <v>29997.609999999997</v>
      </c>
      <c r="J98" s="56">
        <f t="shared" si="21"/>
        <v>941317.39</v>
      </c>
      <c r="K98" s="57">
        <f t="shared" si="22"/>
        <v>0.96911649670807098</v>
      </c>
      <c r="L98" s="57">
        <f t="shared" si="23"/>
        <v>-1</v>
      </c>
      <c r="M98" s="57">
        <f t="shared" si="24"/>
        <v>-1</v>
      </c>
      <c r="R98" s="53"/>
      <c r="S98" s="53"/>
      <c r="T98" s="53"/>
      <c r="U98" s="53"/>
      <c r="V98" s="53"/>
    </row>
    <row r="99" spans="1:22" s="51" customFormat="1" x14ac:dyDescent="0.2">
      <c r="B99" s="66" t="s">
        <v>214</v>
      </c>
      <c r="C99" s="51" t="s">
        <v>215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20"/>
        <v>0</v>
      </c>
      <c r="J99" s="56">
        <f t="shared" si="21"/>
        <v>0</v>
      </c>
      <c r="K99" s="57" t="str">
        <f t="shared" si="22"/>
        <v>NA</v>
      </c>
      <c r="L99" s="57" t="str">
        <f t="shared" si="23"/>
        <v>NA</v>
      </c>
      <c r="M99" s="57" t="str">
        <f t="shared" si="24"/>
        <v>NA</v>
      </c>
      <c r="R99" s="53"/>
      <c r="S99" s="53"/>
      <c r="T99" s="53"/>
      <c r="U99" s="53"/>
      <c r="V99" s="53"/>
    </row>
    <row r="100" spans="1:22" s="51" customFormat="1" x14ac:dyDescent="0.2">
      <c r="B100" s="66" t="s">
        <v>216</v>
      </c>
      <c r="C100" s="51" t="s">
        <v>217</v>
      </c>
      <c r="D100" s="56">
        <v>844881.3</v>
      </c>
      <c r="E100" s="56">
        <v>942466.3</v>
      </c>
      <c r="F100" s="56">
        <v>34100</v>
      </c>
      <c r="G100" s="56">
        <v>368079.68</v>
      </c>
      <c r="H100" s="56">
        <v>121751.5</v>
      </c>
      <c r="I100" s="56">
        <f t="shared" si="20"/>
        <v>489831.18</v>
      </c>
      <c r="J100" s="56">
        <f t="shared" si="21"/>
        <v>452635.12000000005</v>
      </c>
      <c r="K100" s="57">
        <f t="shared" si="22"/>
        <v>0.48026663658955238</v>
      </c>
      <c r="L100" s="57">
        <f t="shared" si="23"/>
        <v>-0.96381833493675051</v>
      </c>
      <c r="M100" s="57">
        <f t="shared" si="24"/>
        <v>0.17164830190745273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218</v>
      </c>
      <c r="C101" s="51" t="s">
        <v>219</v>
      </c>
      <c r="D101" s="56">
        <v>1778301</v>
      </c>
      <c r="E101" s="56">
        <v>1778301</v>
      </c>
      <c r="F101" s="56">
        <v>0</v>
      </c>
      <c r="G101" s="56">
        <v>0</v>
      </c>
      <c r="H101" s="56">
        <v>0</v>
      </c>
      <c r="I101" s="56">
        <f t="shared" si="20"/>
        <v>0</v>
      </c>
      <c r="J101" s="56">
        <f t="shared" si="21"/>
        <v>1778301</v>
      </c>
      <c r="K101" s="57">
        <f t="shared" si="22"/>
        <v>1</v>
      </c>
      <c r="L101" s="57">
        <f t="shared" si="23"/>
        <v>-1</v>
      </c>
      <c r="M101" s="57">
        <f t="shared" si="24"/>
        <v>-1</v>
      </c>
      <c r="R101" s="53"/>
      <c r="S101" s="53"/>
      <c r="T101" s="53"/>
      <c r="U101" s="53"/>
      <c r="V101" s="53"/>
    </row>
    <row r="102" spans="1:22" s="51" customFormat="1" x14ac:dyDescent="0.2">
      <c r="A102" s="63" t="s">
        <v>220</v>
      </c>
      <c r="B102" s="68"/>
      <c r="C102" s="63"/>
      <c r="D102" s="64">
        <v>823739509.8399992</v>
      </c>
      <c r="E102" s="64">
        <v>817840282.73999906</v>
      </c>
      <c r="F102" s="64">
        <v>80943118.899999991</v>
      </c>
      <c r="G102" s="64">
        <v>185175151.2899999</v>
      </c>
      <c r="H102" s="64">
        <v>6717171.75</v>
      </c>
      <c r="I102" s="64">
        <f t="shared" si="20"/>
        <v>191892323.0399999</v>
      </c>
      <c r="J102" s="64">
        <f t="shared" si="21"/>
        <v>625947959.69999909</v>
      </c>
      <c r="K102" s="65">
        <f t="shared" si="22"/>
        <v>0.76536699513368822</v>
      </c>
      <c r="L102" s="65">
        <f t="shared" si="23"/>
        <v>-0.9010282073306326</v>
      </c>
      <c r="M102" s="65">
        <f t="shared" si="24"/>
        <v>-0.32074090064525751</v>
      </c>
      <c r="R102" s="53"/>
      <c r="S102" s="53"/>
      <c r="T102" s="53"/>
      <c r="U102" s="53"/>
      <c r="V102" s="53"/>
    </row>
    <row r="103" spans="1:22" s="51" customFormat="1" x14ac:dyDescent="0.2">
      <c r="A103" s="51" t="s">
        <v>221</v>
      </c>
      <c r="B103" s="66" t="s">
        <v>101</v>
      </c>
      <c r="C103" s="51" t="s">
        <v>102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20"/>
        <v>0</v>
      </c>
      <c r="J103" s="56">
        <f t="shared" si="21"/>
        <v>0</v>
      </c>
      <c r="K103" s="57" t="str">
        <f t="shared" si="22"/>
        <v>NA</v>
      </c>
      <c r="L103" s="57" t="str">
        <f t="shared" si="23"/>
        <v>NA</v>
      </c>
      <c r="M103" s="57" t="str">
        <f t="shared" si="24"/>
        <v>NA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105</v>
      </c>
      <c r="C104" s="51" t="s">
        <v>104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20"/>
        <v>0</v>
      </c>
      <c r="J104" s="56">
        <f t="shared" si="21"/>
        <v>0</v>
      </c>
      <c r="K104" s="57" t="str">
        <f t="shared" si="22"/>
        <v>NA</v>
      </c>
      <c r="L104" s="57" t="str">
        <f t="shared" si="23"/>
        <v>NA</v>
      </c>
      <c r="M104" s="57" t="str">
        <f t="shared" si="24"/>
        <v>NA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108</v>
      </c>
      <c r="C105" s="51" t="s">
        <v>109</v>
      </c>
      <c r="D105" s="56">
        <v>0</v>
      </c>
      <c r="E105" s="56">
        <v>0</v>
      </c>
      <c r="F105" s="56">
        <v>0</v>
      </c>
      <c r="G105" s="56">
        <v>18615</v>
      </c>
      <c r="H105" s="56">
        <v>0</v>
      </c>
      <c r="I105" s="56">
        <f t="shared" si="20"/>
        <v>18615</v>
      </c>
      <c r="J105" s="56">
        <f t="shared" si="21"/>
        <v>-18615</v>
      </c>
      <c r="K105" s="57" t="str">
        <f t="shared" si="22"/>
        <v>NA</v>
      </c>
      <c r="L105" s="57" t="str">
        <f t="shared" si="23"/>
        <v>NA</v>
      </c>
      <c r="M105" s="57" t="str">
        <f t="shared" si="24"/>
        <v>NA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116</v>
      </c>
      <c r="C106" s="51" t="s">
        <v>117</v>
      </c>
      <c r="D106" s="56">
        <v>94592.639999999999</v>
      </c>
      <c r="E106" s="56">
        <v>94592.639999999999</v>
      </c>
      <c r="F106" s="56">
        <v>1333.39</v>
      </c>
      <c r="G106" s="56">
        <v>11018.39</v>
      </c>
      <c r="H106" s="56">
        <v>0</v>
      </c>
      <c r="I106" s="56">
        <f t="shared" si="20"/>
        <v>11018.39</v>
      </c>
      <c r="J106" s="56">
        <f t="shared" si="21"/>
        <v>83574.25</v>
      </c>
      <c r="K106" s="57">
        <f t="shared" si="22"/>
        <v>0.88351747028098593</v>
      </c>
      <c r="L106" s="57">
        <f t="shared" si="23"/>
        <v>-0.98590387159085524</v>
      </c>
      <c r="M106" s="57">
        <f t="shared" si="24"/>
        <v>-0.65055241084295778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118</v>
      </c>
      <c r="C107" s="51" t="s">
        <v>119</v>
      </c>
      <c r="D107" s="56">
        <v>2555776.4299999983</v>
      </c>
      <c r="E107" s="56">
        <v>2555776.4299999983</v>
      </c>
      <c r="F107" s="56">
        <v>189596.68</v>
      </c>
      <c r="G107" s="56">
        <v>775423.58999999985</v>
      </c>
      <c r="H107" s="56">
        <v>0</v>
      </c>
      <c r="I107" s="56">
        <f t="shared" si="20"/>
        <v>775423.58999999985</v>
      </c>
      <c r="J107" s="56">
        <f t="shared" si="21"/>
        <v>1780352.8399999985</v>
      </c>
      <c r="K107" s="57">
        <f t="shared" si="22"/>
        <v>0.69659960045879277</v>
      </c>
      <c r="L107" s="57">
        <f t="shared" si="23"/>
        <v>-0.92581640640609542</v>
      </c>
      <c r="M107" s="57">
        <f t="shared" si="24"/>
        <v>-8.9798801376378176E-2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120</v>
      </c>
      <c r="C108" s="51" t="s">
        <v>121</v>
      </c>
      <c r="D108" s="56">
        <v>34486.04</v>
      </c>
      <c r="E108" s="56">
        <v>34486.04</v>
      </c>
      <c r="F108" s="56">
        <v>0</v>
      </c>
      <c r="G108" s="56">
        <v>0</v>
      </c>
      <c r="H108" s="56">
        <v>0</v>
      </c>
      <c r="I108" s="56">
        <f t="shared" si="20"/>
        <v>0</v>
      </c>
      <c r="J108" s="56">
        <f t="shared" si="21"/>
        <v>34486.04</v>
      </c>
      <c r="K108" s="57">
        <f t="shared" si="22"/>
        <v>1</v>
      </c>
      <c r="L108" s="57">
        <f t="shared" si="23"/>
        <v>-1</v>
      </c>
      <c r="M108" s="57">
        <f t="shared" si="24"/>
        <v>-1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222</v>
      </c>
      <c r="C109" s="51" t="s">
        <v>223</v>
      </c>
      <c r="D109" s="56">
        <v>806211.37</v>
      </c>
      <c r="E109" s="56">
        <v>806211.37</v>
      </c>
      <c r="F109" s="56">
        <v>70583.56</v>
      </c>
      <c r="G109" s="56">
        <v>252449.1</v>
      </c>
      <c r="H109" s="56">
        <v>0</v>
      </c>
      <c r="I109" s="56">
        <f t="shared" si="20"/>
        <v>252449.1</v>
      </c>
      <c r="J109" s="56">
        <f t="shared" si="21"/>
        <v>553762.27</v>
      </c>
      <c r="K109" s="57">
        <f t="shared" si="22"/>
        <v>0.68686983414783642</v>
      </c>
      <c r="L109" s="57">
        <f t="shared" si="23"/>
        <v>-0.91245030444063335</v>
      </c>
      <c r="M109" s="57">
        <f t="shared" si="24"/>
        <v>-6.0609502443509364E-2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224</v>
      </c>
      <c r="C110" s="51" t="s">
        <v>225</v>
      </c>
      <c r="D110" s="56">
        <v>6357733.390000008</v>
      </c>
      <c r="E110" s="56">
        <v>6357733.390000008</v>
      </c>
      <c r="F110" s="56">
        <v>457443.30000000005</v>
      </c>
      <c r="G110" s="56">
        <v>1068046.8</v>
      </c>
      <c r="H110" s="56">
        <v>0</v>
      </c>
      <c r="I110" s="56">
        <f t="shared" si="20"/>
        <v>1068046.8</v>
      </c>
      <c r="J110" s="56">
        <f t="shared" si="21"/>
        <v>5289686.5900000082</v>
      </c>
      <c r="K110" s="57">
        <f t="shared" si="22"/>
        <v>0.83200824342840229</v>
      </c>
      <c r="L110" s="57">
        <f t="shared" si="23"/>
        <v>-0.92804931066793295</v>
      </c>
      <c r="M110" s="57">
        <f t="shared" si="24"/>
        <v>-0.49602473028520688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124</v>
      </c>
      <c r="C111" s="51" t="s">
        <v>125</v>
      </c>
      <c r="D111" s="56">
        <v>213172.88</v>
      </c>
      <c r="E111" s="56">
        <v>213172.88</v>
      </c>
      <c r="F111" s="56">
        <v>0</v>
      </c>
      <c r="G111" s="56">
        <v>29816.34</v>
      </c>
      <c r="H111" s="56">
        <v>0</v>
      </c>
      <c r="I111" s="56">
        <f t="shared" si="20"/>
        <v>29816.34</v>
      </c>
      <c r="J111" s="56">
        <f t="shared" si="21"/>
        <v>183356.54</v>
      </c>
      <c r="K111" s="57">
        <f t="shared" si="22"/>
        <v>0.86013070705804606</v>
      </c>
      <c r="L111" s="57">
        <f t="shared" si="23"/>
        <v>-1</v>
      </c>
      <c r="M111" s="57">
        <f t="shared" si="24"/>
        <v>-0.58039212117413808</v>
      </c>
      <c r="R111" s="53"/>
      <c r="S111" s="53"/>
      <c r="T111" s="53"/>
      <c r="U111" s="53"/>
      <c r="V111" s="53"/>
    </row>
    <row r="112" spans="1:22" s="51" customFormat="1" x14ac:dyDescent="0.2">
      <c r="B112" s="66" t="s">
        <v>226</v>
      </c>
      <c r="C112" s="51" t="s">
        <v>227</v>
      </c>
      <c r="D112" s="56">
        <v>942370.69</v>
      </c>
      <c r="E112" s="56">
        <v>942370.69</v>
      </c>
      <c r="F112" s="56">
        <v>74465.5</v>
      </c>
      <c r="G112" s="56">
        <v>151951.28</v>
      </c>
      <c r="H112" s="56">
        <v>0</v>
      </c>
      <c r="I112" s="56">
        <f t="shared" si="20"/>
        <v>151951.28</v>
      </c>
      <c r="J112" s="56">
        <f t="shared" si="21"/>
        <v>790419.40999999992</v>
      </c>
      <c r="K112" s="57">
        <f t="shared" si="22"/>
        <v>0.83875636030233491</v>
      </c>
      <c r="L112" s="57">
        <f t="shared" si="23"/>
        <v>-0.92098067056818156</v>
      </c>
      <c r="M112" s="57">
        <f t="shared" si="24"/>
        <v>-0.51626908090700485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126</v>
      </c>
      <c r="C113" s="51" t="s">
        <v>127</v>
      </c>
      <c r="D113" s="56">
        <v>9883534.5700000003</v>
      </c>
      <c r="E113" s="56">
        <v>9883534.5700000003</v>
      </c>
      <c r="F113" s="56">
        <v>827219.35999999987</v>
      </c>
      <c r="G113" s="56">
        <v>1706967.6999999997</v>
      </c>
      <c r="H113" s="56">
        <v>0</v>
      </c>
      <c r="I113" s="56">
        <f t="shared" si="20"/>
        <v>1706967.6999999997</v>
      </c>
      <c r="J113" s="56">
        <f t="shared" si="21"/>
        <v>8176566.870000001</v>
      </c>
      <c r="K113" s="57">
        <f t="shared" si="22"/>
        <v>0.82729177624559069</v>
      </c>
      <c r="L113" s="57">
        <f t="shared" si="23"/>
        <v>-0.91630328662876326</v>
      </c>
      <c r="M113" s="57">
        <f t="shared" si="24"/>
        <v>-0.48187532873677202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128</v>
      </c>
      <c r="C114" s="51" t="s">
        <v>129</v>
      </c>
      <c r="D114" s="56">
        <v>12364932.540000001</v>
      </c>
      <c r="E114" s="56">
        <v>12498338.540000001</v>
      </c>
      <c r="F114" s="56">
        <v>1994032.2899999998</v>
      </c>
      <c r="G114" s="56">
        <v>4293318.75</v>
      </c>
      <c r="H114" s="56">
        <v>0</v>
      </c>
      <c r="I114" s="56">
        <f t="shared" si="20"/>
        <v>4293318.75</v>
      </c>
      <c r="J114" s="56">
        <f t="shared" si="21"/>
        <v>8205019.790000001</v>
      </c>
      <c r="K114" s="57">
        <f t="shared" si="22"/>
        <v>0.65648884159606069</v>
      </c>
      <c r="L114" s="57">
        <f t="shared" si="23"/>
        <v>-0.84045621075007315</v>
      </c>
      <c r="M114" s="57">
        <f t="shared" si="24"/>
        <v>3.0533475211817915E-2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228</v>
      </c>
      <c r="C115" s="51" t="s">
        <v>229</v>
      </c>
      <c r="D115" s="56">
        <v>5785820.2100000028</v>
      </c>
      <c r="E115" s="56">
        <v>5785820.2100000028</v>
      </c>
      <c r="F115" s="56">
        <v>317142.51999999996</v>
      </c>
      <c r="G115" s="56">
        <v>667660.37999999989</v>
      </c>
      <c r="H115" s="56">
        <v>0</v>
      </c>
      <c r="I115" s="56">
        <f t="shared" si="20"/>
        <v>667660.37999999989</v>
      </c>
      <c r="J115" s="56">
        <f t="shared" si="21"/>
        <v>5118159.8300000029</v>
      </c>
      <c r="K115" s="57">
        <f t="shared" si="22"/>
        <v>0.88460402228779256</v>
      </c>
      <c r="L115" s="57">
        <f t="shared" si="23"/>
        <v>-0.94518624698156684</v>
      </c>
      <c r="M115" s="57">
        <f t="shared" si="24"/>
        <v>-0.65381206686337756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230</v>
      </c>
      <c r="C116" s="51" t="s">
        <v>231</v>
      </c>
      <c r="D116" s="56">
        <v>5091500.4900000039</v>
      </c>
      <c r="E116" s="56">
        <v>5091500.4900000039</v>
      </c>
      <c r="F116" s="56">
        <v>405493.38</v>
      </c>
      <c r="G116" s="56">
        <v>931768.91999999993</v>
      </c>
      <c r="H116" s="56">
        <v>0</v>
      </c>
      <c r="I116" s="56">
        <f t="shared" si="20"/>
        <v>931768.91999999993</v>
      </c>
      <c r="J116" s="56">
        <f t="shared" si="21"/>
        <v>4159731.570000004</v>
      </c>
      <c r="K116" s="57">
        <f t="shared" si="22"/>
        <v>0.81699522138315672</v>
      </c>
      <c r="L116" s="57">
        <f t="shared" si="23"/>
        <v>-0.9203587663800854</v>
      </c>
      <c r="M116" s="57">
        <f t="shared" si="24"/>
        <v>-0.45098566414947006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232</v>
      </c>
      <c r="C117" s="51" t="s">
        <v>233</v>
      </c>
      <c r="D117" s="56">
        <v>2182444.09</v>
      </c>
      <c r="E117" s="56">
        <v>2182444.09</v>
      </c>
      <c r="F117" s="56">
        <v>213783.22999999998</v>
      </c>
      <c r="G117" s="56">
        <v>679655.94</v>
      </c>
      <c r="H117" s="56">
        <v>0</v>
      </c>
      <c r="I117" s="56">
        <f t="shared" si="20"/>
        <v>679655.94</v>
      </c>
      <c r="J117" s="56">
        <f t="shared" si="21"/>
        <v>1502788.15</v>
      </c>
      <c r="K117" s="57">
        <f t="shared" si="22"/>
        <v>0.6885803658777806</v>
      </c>
      <c r="L117" s="57">
        <f t="shared" si="23"/>
        <v>-0.90204412063541106</v>
      </c>
      <c r="M117" s="57">
        <f t="shared" si="24"/>
        <v>-6.5741097633341905E-2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130</v>
      </c>
      <c r="C118" s="51" t="s">
        <v>131</v>
      </c>
      <c r="D118" s="56">
        <v>2076449.62</v>
      </c>
      <c r="E118" s="56">
        <v>2187627.6</v>
      </c>
      <c r="F118" s="56">
        <v>185353.48</v>
      </c>
      <c r="G118" s="56">
        <v>621786.13</v>
      </c>
      <c r="H118" s="56">
        <v>0</v>
      </c>
      <c r="I118" s="56">
        <f t="shared" si="20"/>
        <v>621786.13</v>
      </c>
      <c r="J118" s="56">
        <f t="shared" si="21"/>
        <v>1565841.4700000002</v>
      </c>
      <c r="K118" s="57">
        <f t="shared" si="22"/>
        <v>0.71577149145494423</v>
      </c>
      <c r="L118" s="57">
        <f t="shared" si="23"/>
        <v>-0.91527192288120707</v>
      </c>
      <c r="M118" s="57">
        <f t="shared" si="24"/>
        <v>-0.14731447436483255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234</v>
      </c>
      <c r="C119" s="51" t="s">
        <v>235</v>
      </c>
      <c r="D119" s="56">
        <v>11591368.090000005</v>
      </c>
      <c r="E119" s="56">
        <v>12771475.490000004</v>
      </c>
      <c r="F119" s="56">
        <v>688861.58</v>
      </c>
      <c r="G119" s="56">
        <v>1580593.4000000001</v>
      </c>
      <c r="H119" s="56">
        <v>0</v>
      </c>
      <c r="I119" s="56">
        <f t="shared" si="20"/>
        <v>1580593.4000000001</v>
      </c>
      <c r="J119" s="56">
        <f t="shared" si="21"/>
        <v>11190882.090000004</v>
      </c>
      <c r="K119" s="57">
        <f t="shared" si="22"/>
        <v>0.87624034503784654</v>
      </c>
      <c r="L119" s="57">
        <f t="shared" si="23"/>
        <v>-0.9460624905447006</v>
      </c>
      <c r="M119" s="57">
        <f t="shared" si="24"/>
        <v>-0.62872103511353961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132</v>
      </c>
      <c r="C120" s="51" t="s">
        <v>133</v>
      </c>
      <c r="D120" s="56">
        <v>1738627.69</v>
      </c>
      <c r="E120" s="56">
        <v>1738627.69</v>
      </c>
      <c r="F120" s="56">
        <v>1427.48</v>
      </c>
      <c r="G120" s="56">
        <v>38056.369999999995</v>
      </c>
      <c r="H120" s="56">
        <v>0</v>
      </c>
      <c r="I120" s="56">
        <f t="shared" si="20"/>
        <v>38056.369999999995</v>
      </c>
      <c r="J120" s="56">
        <f t="shared" si="21"/>
        <v>1700571.3199999998</v>
      </c>
      <c r="K120" s="57">
        <f t="shared" si="22"/>
        <v>0.97811125969125678</v>
      </c>
      <c r="L120" s="57">
        <f t="shared" si="23"/>
        <v>-0.99917896165567222</v>
      </c>
      <c r="M120" s="57">
        <f t="shared" si="24"/>
        <v>-0.93433377907377058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134</v>
      </c>
      <c r="C121" s="51" t="s">
        <v>135</v>
      </c>
      <c r="D121" s="56">
        <v>45000</v>
      </c>
      <c r="E121" s="56">
        <v>45000</v>
      </c>
      <c r="F121" s="56">
        <v>0</v>
      </c>
      <c r="G121" s="56">
        <v>0</v>
      </c>
      <c r="H121" s="56">
        <v>0</v>
      </c>
      <c r="I121" s="56">
        <f t="shared" si="20"/>
        <v>0</v>
      </c>
      <c r="J121" s="56">
        <f t="shared" si="21"/>
        <v>45000</v>
      </c>
      <c r="K121" s="57">
        <f t="shared" si="22"/>
        <v>1</v>
      </c>
      <c r="L121" s="57">
        <f t="shared" si="23"/>
        <v>-1</v>
      </c>
      <c r="M121" s="57">
        <f t="shared" si="24"/>
        <v>-1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138</v>
      </c>
      <c r="C122" s="51" t="s">
        <v>139</v>
      </c>
      <c r="D122" s="56">
        <v>10966590</v>
      </c>
      <c r="E122" s="56">
        <v>11067313</v>
      </c>
      <c r="F122" s="56">
        <v>832450.48</v>
      </c>
      <c r="G122" s="56">
        <v>1980189.2500000002</v>
      </c>
      <c r="H122" s="56">
        <v>0</v>
      </c>
      <c r="I122" s="56">
        <f t="shared" si="20"/>
        <v>1980189.2500000002</v>
      </c>
      <c r="J122" s="56">
        <f t="shared" si="21"/>
        <v>9087123.75</v>
      </c>
      <c r="K122" s="57">
        <f t="shared" si="22"/>
        <v>0.82107768615561882</v>
      </c>
      <c r="L122" s="57">
        <f t="shared" si="23"/>
        <v>-0.92478296403110671</v>
      </c>
      <c r="M122" s="57">
        <f t="shared" si="24"/>
        <v>-0.46323305846685636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140</v>
      </c>
      <c r="C123" s="51" t="s">
        <v>141</v>
      </c>
      <c r="D123" s="56">
        <v>0</v>
      </c>
      <c r="E123" s="56">
        <v>0</v>
      </c>
      <c r="F123" s="56">
        <v>8557.67</v>
      </c>
      <c r="G123" s="56">
        <v>8557.67</v>
      </c>
      <c r="H123" s="56">
        <v>0</v>
      </c>
      <c r="I123" s="56">
        <f t="shared" si="20"/>
        <v>8557.67</v>
      </c>
      <c r="J123" s="56">
        <f t="shared" si="21"/>
        <v>-8557.67</v>
      </c>
      <c r="K123" s="57" t="str">
        <f t="shared" si="22"/>
        <v>NA</v>
      </c>
      <c r="L123" s="57" t="str">
        <f t="shared" si="23"/>
        <v>NA</v>
      </c>
      <c r="M123" s="57" t="str">
        <f t="shared" si="24"/>
        <v>NA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142</v>
      </c>
      <c r="C124" s="51" t="s">
        <v>143</v>
      </c>
      <c r="D124" s="56">
        <v>12162586.579999993</v>
      </c>
      <c r="E124" s="56">
        <v>12204406.579999993</v>
      </c>
      <c r="F124" s="56">
        <v>819970.61</v>
      </c>
      <c r="G124" s="56">
        <v>2043230.1400000001</v>
      </c>
      <c r="H124" s="56">
        <v>0</v>
      </c>
      <c r="I124" s="56">
        <f t="shared" si="20"/>
        <v>2043230.1400000001</v>
      </c>
      <c r="J124" s="56">
        <f t="shared" si="21"/>
        <v>10161176.439999992</v>
      </c>
      <c r="K124" s="57">
        <f t="shared" si="22"/>
        <v>0.83258259001725243</v>
      </c>
      <c r="L124" s="57">
        <f t="shared" si="23"/>
        <v>-0.93281356167339358</v>
      </c>
      <c r="M124" s="57">
        <f t="shared" si="24"/>
        <v>-0.49774777005175747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144</v>
      </c>
      <c r="C125" s="51" t="s">
        <v>145</v>
      </c>
      <c r="D125" s="56">
        <v>5000</v>
      </c>
      <c r="E125" s="56">
        <v>5000</v>
      </c>
      <c r="F125" s="56">
        <v>0</v>
      </c>
      <c r="G125" s="56">
        <v>0</v>
      </c>
      <c r="H125" s="56">
        <v>0</v>
      </c>
      <c r="I125" s="56">
        <f t="shared" si="20"/>
        <v>0</v>
      </c>
      <c r="J125" s="56">
        <f t="shared" si="21"/>
        <v>5000</v>
      </c>
      <c r="K125" s="57">
        <f t="shared" si="22"/>
        <v>1</v>
      </c>
      <c r="L125" s="57">
        <f t="shared" si="23"/>
        <v>-1</v>
      </c>
      <c r="M125" s="57">
        <f t="shared" si="24"/>
        <v>-1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156</v>
      </c>
      <c r="C126" s="51" t="s">
        <v>157</v>
      </c>
      <c r="D126" s="56">
        <v>1636041.8100000008</v>
      </c>
      <c r="E126" s="56">
        <v>1636098.8100000008</v>
      </c>
      <c r="F126" s="56">
        <v>156404.39000000007</v>
      </c>
      <c r="G126" s="56">
        <v>404979.56999999995</v>
      </c>
      <c r="H126" s="56">
        <v>0</v>
      </c>
      <c r="I126" s="56">
        <f t="shared" si="20"/>
        <v>404979.56999999995</v>
      </c>
      <c r="J126" s="56">
        <f t="shared" si="21"/>
        <v>1231119.2400000007</v>
      </c>
      <c r="K126" s="57">
        <f t="shared" si="22"/>
        <v>0.75247242554989702</v>
      </c>
      <c r="L126" s="57">
        <f t="shared" si="23"/>
        <v>-0.90440406835819409</v>
      </c>
      <c r="M126" s="57">
        <f t="shared" si="24"/>
        <v>-0.25741727664969127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158</v>
      </c>
      <c r="C127" s="51" t="s">
        <v>159</v>
      </c>
      <c r="D127" s="56">
        <v>4710268.5</v>
      </c>
      <c r="E127" s="56">
        <v>4673008.5</v>
      </c>
      <c r="F127" s="56">
        <v>117006.37</v>
      </c>
      <c r="G127" s="56">
        <v>363974.03</v>
      </c>
      <c r="H127" s="56">
        <v>2723406.2900000005</v>
      </c>
      <c r="I127" s="56">
        <f t="shared" si="20"/>
        <v>3087380.3200000003</v>
      </c>
      <c r="J127" s="56">
        <f t="shared" si="21"/>
        <v>1585628.1799999997</v>
      </c>
      <c r="K127" s="57">
        <f t="shared" si="22"/>
        <v>0.33931634834389873</v>
      </c>
      <c r="L127" s="57">
        <f t="shared" si="23"/>
        <v>-0.9749612332183859</v>
      </c>
      <c r="M127" s="57">
        <f t="shared" si="24"/>
        <v>-0.76633423842477499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236</v>
      </c>
      <c r="C128" s="51" t="s">
        <v>237</v>
      </c>
      <c r="D128" s="56">
        <v>0</v>
      </c>
      <c r="E128" s="56">
        <v>120000</v>
      </c>
      <c r="F128" s="56">
        <v>36750</v>
      </c>
      <c r="G128" s="56">
        <v>36750</v>
      </c>
      <c r="H128" s="56">
        <v>83250</v>
      </c>
      <c r="I128" s="56">
        <f t="shared" si="20"/>
        <v>120000</v>
      </c>
      <c r="J128" s="56">
        <f t="shared" si="21"/>
        <v>0</v>
      </c>
      <c r="K128" s="57">
        <f t="shared" si="22"/>
        <v>0</v>
      </c>
      <c r="L128" s="57">
        <f t="shared" si="23"/>
        <v>-0.69374999999999998</v>
      </c>
      <c r="M128" s="57">
        <f t="shared" si="24"/>
        <v>-8.1250000000000003E-2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238</v>
      </c>
      <c r="C129" s="51" t="s">
        <v>239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f t="shared" ref="I129:I506" si="25">SUM(G129:H129)</f>
        <v>0</v>
      </c>
      <c r="J129" s="56">
        <f t="shared" ref="J129:J506" si="26">E129-I129</f>
        <v>0</v>
      </c>
      <c r="K129" s="57" t="str">
        <f t="shared" ref="K129:K506" si="27">IF(E129=0,"NA",J129/E129)</f>
        <v>NA</v>
      </c>
      <c r="L129" s="57" t="str">
        <f t="shared" ref="L129:L506" si="28">IF(E129=0,"NA",(  ( F129 - (E129/$L$6)) / (E129/$L$6)))</f>
        <v>NA</v>
      </c>
      <c r="M129" s="57" t="str">
        <f t="shared" ref="M129:M506" si="29">IF(E129=0,"NA",(  ( G129 - ($M$6*(E129/12))) / ($M$6*(E129/12))))</f>
        <v>NA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240</v>
      </c>
      <c r="C130" s="51" t="s">
        <v>241</v>
      </c>
      <c r="D130" s="56">
        <v>168300</v>
      </c>
      <c r="E130" s="56">
        <v>168300</v>
      </c>
      <c r="F130" s="56">
        <v>2500</v>
      </c>
      <c r="G130" s="56">
        <v>17500</v>
      </c>
      <c r="H130" s="56">
        <v>0</v>
      </c>
      <c r="I130" s="56">
        <f t="shared" si="25"/>
        <v>17500</v>
      </c>
      <c r="J130" s="56">
        <f t="shared" si="26"/>
        <v>150800</v>
      </c>
      <c r="K130" s="57">
        <f t="shared" si="27"/>
        <v>0.89601901366607251</v>
      </c>
      <c r="L130" s="57">
        <f t="shared" si="28"/>
        <v>-0.9851455733808675</v>
      </c>
      <c r="M130" s="57">
        <f t="shared" si="29"/>
        <v>-0.68805704099821752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242</v>
      </c>
      <c r="C131" s="51" t="s">
        <v>243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f t="shared" si="25"/>
        <v>0</v>
      </c>
      <c r="J131" s="56">
        <f t="shared" si="26"/>
        <v>0</v>
      </c>
      <c r="K131" s="57" t="str">
        <f t="shared" si="27"/>
        <v>NA</v>
      </c>
      <c r="L131" s="57" t="str">
        <f t="shared" si="28"/>
        <v>NA</v>
      </c>
      <c r="M131" s="57" t="str">
        <f t="shared" si="29"/>
        <v>NA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168</v>
      </c>
      <c r="C132" s="51" t="s">
        <v>169</v>
      </c>
      <c r="D132" s="56">
        <v>280800</v>
      </c>
      <c r="E132" s="56">
        <v>245800</v>
      </c>
      <c r="F132" s="56">
        <v>16892.43</v>
      </c>
      <c r="G132" s="56">
        <v>16892.43</v>
      </c>
      <c r="H132" s="56">
        <v>0</v>
      </c>
      <c r="I132" s="56">
        <f t="shared" si="25"/>
        <v>16892.43</v>
      </c>
      <c r="J132" s="56">
        <f t="shared" si="26"/>
        <v>228907.57</v>
      </c>
      <c r="K132" s="57">
        <f t="shared" si="27"/>
        <v>0.93127571196094383</v>
      </c>
      <c r="L132" s="57">
        <f t="shared" si="28"/>
        <v>-0.93127571196094383</v>
      </c>
      <c r="M132" s="57">
        <f t="shared" si="29"/>
        <v>-0.7938271358828316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170</v>
      </c>
      <c r="C133" s="51" t="s">
        <v>171</v>
      </c>
      <c r="D133" s="56">
        <v>4050</v>
      </c>
      <c r="E133" s="56">
        <v>4050</v>
      </c>
      <c r="F133" s="56">
        <v>21875.9</v>
      </c>
      <c r="G133" s="56">
        <v>21875.9</v>
      </c>
      <c r="H133" s="56">
        <v>0</v>
      </c>
      <c r="I133" s="56">
        <f t="shared" si="25"/>
        <v>21875.9</v>
      </c>
      <c r="J133" s="56">
        <f t="shared" si="26"/>
        <v>-17825.900000000001</v>
      </c>
      <c r="K133" s="57">
        <f t="shared" si="27"/>
        <v>-4.4014567901234569</v>
      </c>
      <c r="L133" s="57">
        <f t="shared" si="28"/>
        <v>4.4014567901234569</v>
      </c>
      <c r="M133" s="57">
        <f t="shared" si="29"/>
        <v>15.204370370370372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244</v>
      </c>
      <c r="C134" s="51" t="s">
        <v>245</v>
      </c>
      <c r="D134" s="56">
        <v>4500</v>
      </c>
      <c r="E134" s="56">
        <v>9500</v>
      </c>
      <c r="F134" s="56">
        <v>477.75</v>
      </c>
      <c r="G134" s="56">
        <v>9482.2900000000009</v>
      </c>
      <c r="H134" s="56">
        <v>3567.88</v>
      </c>
      <c r="I134" s="56">
        <f t="shared" si="25"/>
        <v>13050.170000000002</v>
      </c>
      <c r="J134" s="56">
        <f t="shared" si="26"/>
        <v>-3550.1700000000019</v>
      </c>
      <c r="K134" s="57">
        <f t="shared" si="27"/>
        <v>-0.37370210526315811</v>
      </c>
      <c r="L134" s="57">
        <f t="shared" si="28"/>
        <v>-0.94971052631578945</v>
      </c>
      <c r="M134" s="57">
        <f t="shared" si="29"/>
        <v>1.9944073684210533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246</v>
      </c>
      <c r="C135" s="51" t="s">
        <v>247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25"/>
        <v>0</v>
      </c>
      <c r="J135" s="56">
        <f t="shared" si="26"/>
        <v>0</v>
      </c>
      <c r="K135" s="57" t="str">
        <f t="shared" si="27"/>
        <v>NA</v>
      </c>
      <c r="L135" s="57" t="str">
        <f t="shared" si="28"/>
        <v>NA</v>
      </c>
      <c r="M135" s="57" t="str">
        <f t="shared" si="29"/>
        <v>NA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172</v>
      </c>
      <c r="C136" s="51" t="s">
        <v>173</v>
      </c>
      <c r="D136" s="56">
        <v>3975</v>
      </c>
      <c r="E136" s="56">
        <v>3975</v>
      </c>
      <c r="F136" s="56">
        <v>0</v>
      </c>
      <c r="G136" s="56">
        <v>0</v>
      </c>
      <c r="H136" s="56">
        <v>253.52</v>
      </c>
      <c r="I136" s="56">
        <f t="shared" si="25"/>
        <v>253.52</v>
      </c>
      <c r="J136" s="56">
        <f t="shared" si="26"/>
        <v>3721.48</v>
      </c>
      <c r="K136" s="57">
        <f t="shared" si="27"/>
        <v>0.93622138364779872</v>
      </c>
      <c r="L136" s="57">
        <f t="shared" si="28"/>
        <v>-1</v>
      </c>
      <c r="M136" s="57">
        <f t="shared" si="29"/>
        <v>-1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174</v>
      </c>
      <c r="C137" s="51" t="s">
        <v>175</v>
      </c>
      <c r="D137" s="56">
        <v>5900</v>
      </c>
      <c r="E137" s="56">
        <v>8499</v>
      </c>
      <c r="F137" s="56">
        <v>0</v>
      </c>
      <c r="G137" s="56">
        <v>199</v>
      </c>
      <c r="H137" s="56">
        <v>0</v>
      </c>
      <c r="I137" s="56">
        <f t="shared" si="25"/>
        <v>199</v>
      </c>
      <c r="J137" s="56">
        <f t="shared" si="26"/>
        <v>8300</v>
      </c>
      <c r="K137" s="57">
        <f t="shared" si="27"/>
        <v>0.97658548064478179</v>
      </c>
      <c r="L137" s="57">
        <f t="shared" si="28"/>
        <v>-1</v>
      </c>
      <c r="M137" s="57">
        <f t="shared" si="29"/>
        <v>-0.92975644193434526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180</v>
      </c>
      <c r="C138" s="51" t="s">
        <v>181</v>
      </c>
      <c r="D138" s="56">
        <v>69750</v>
      </c>
      <c r="E138" s="56">
        <v>72750</v>
      </c>
      <c r="F138" s="56">
        <v>783.40000000000009</v>
      </c>
      <c r="G138" s="56">
        <v>4244.7700000000004</v>
      </c>
      <c r="H138" s="56">
        <v>0</v>
      </c>
      <c r="I138" s="56">
        <f t="shared" si="25"/>
        <v>4244.7700000000004</v>
      </c>
      <c r="J138" s="56">
        <f t="shared" si="26"/>
        <v>68505.23</v>
      </c>
      <c r="K138" s="57">
        <f t="shared" si="27"/>
        <v>0.94165264604810994</v>
      </c>
      <c r="L138" s="57">
        <f t="shared" si="28"/>
        <v>-0.98923161512027502</v>
      </c>
      <c r="M138" s="57">
        <f t="shared" si="29"/>
        <v>-0.82495793814432983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184</v>
      </c>
      <c r="C139" s="51" t="s">
        <v>185</v>
      </c>
      <c r="D139" s="56">
        <v>3582.25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25"/>
        <v>0</v>
      </c>
      <c r="J139" s="56">
        <f t="shared" si="26"/>
        <v>0</v>
      </c>
      <c r="K139" s="57" t="str">
        <f t="shared" si="27"/>
        <v>NA</v>
      </c>
      <c r="L139" s="57" t="str">
        <f t="shared" si="28"/>
        <v>NA</v>
      </c>
      <c r="M139" s="57" t="str">
        <f t="shared" si="29"/>
        <v>NA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186</v>
      </c>
      <c r="C140" s="51" t="s">
        <v>187</v>
      </c>
      <c r="D140" s="56">
        <v>608769.69000000006</v>
      </c>
      <c r="E140" s="56">
        <v>633023.69000000006</v>
      </c>
      <c r="F140" s="56">
        <v>37915.020000000004</v>
      </c>
      <c r="G140" s="56">
        <v>48809.440000000002</v>
      </c>
      <c r="H140" s="56">
        <v>40252.1</v>
      </c>
      <c r="I140" s="56">
        <f t="shared" si="25"/>
        <v>89061.540000000008</v>
      </c>
      <c r="J140" s="56">
        <f t="shared" si="26"/>
        <v>543962.15</v>
      </c>
      <c r="K140" s="57">
        <f t="shared" si="27"/>
        <v>0.85930772985762982</v>
      </c>
      <c r="L140" s="57">
        <f t="shared" si="28"/>
        <v>-0.9401048956003526</v>
      </c>
      <c r="M140" s="57">
        <f t="shared" si="29"/>
        <v>-0.76868429679148342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190</v>
      </c>
      <c r="C141" s="51" t="s">
        <v>191</v>
      </c>
      <c r="D141" s="56">
        <v>12059</v>
      </c>
      <c r="E141" s="56">
        <v>37059</v>
      </c>
      <c r="F141" s="56">
        <v>24897.5</v>
      </c>
      <c r="G141" s="56">
        <v>25058.97</v>
      </c>
      <c r="H141" s="56">
        <v>0</v>
      </c>
      <c r="I141" s="56">
        <f t="shared" si="25"/>
        <v>25058.97</v>
      </c>
      <c r="J141" s="56">
        <f t="shared" si="26"/>
        <v>12000.029999999999</v>
      </c>
      <c r="K141" s="57">
        <f t="shared" si="27"/>
        <v>0.32380879138670765</v>
      </c>
      <c r="L141" s="57">
        <f t="shared" si="28"/>
        <v>-0.32816589762270976</v>
      </c>
      <c r="M141" s="57">
        <f t="shared" si="29"/>
        <v>1.028573625839877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192</v>
      </c>
      <c r="C142" s="51" t="s">
        <v>193</v>
      </c>
      <c r="D142" s="56">
        <v>69999</v>
      </c>
      <c r="E142" s="56">
        <v>48999</v>
      </c>
      <c r="F142" s="56">
        <v>0</v>
      </c>
      <c r="G142" s="56">
        <v>0</v>
      </c>
      <c r="H142" s="56">
        <v>2499</v>
      </c>
      <c r="I142" s="56">
        <f t="shared" si="25"/>
        <v>2499</v>
      </c>
      <c r="J142" s="56">
        <f t="shared" si="26"/>
        <v>46500</v>
      </c>
      <c r="K142" s="57">
        <f t="shared" si="27"/>
        <v>0.94899895916243193</v>
      </c>
      <c r="L142" s="57">
        <f t="shared" si="28"/>
        <v>-1</v>
      </c>
      <c r="M142" s="57">
        <f t="shared" si="29"/>
        <v>-1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194</v>
      </c>
      <c r="C143" s="51" t="s">
        <v>195</v>
      </c>
      <c r="D143" s="56">
        <v>3774.95</v>
      </c>
      <c r="E143" s="56">
        <v>3774.95</v>
      </c>
      <c r="F143" s="56">
        <v>2661.99</v>
      </c>
      <c r="G143" s="56">
        <v>3038.41</v>
      </c>
      <c r="H143" s="56">
        <v>0</v>
      </c>
      <c r="I143" s="56">
        <f t="shared" si="25"/>
        <v>3038.41</v>
      </c>
      <c r="J143" s="56">
        <f t="shared" si="26"/>
        <v>736.54</v>
      </c>
      <c r="K143" s="57">
        <f t="shared" si="27"/>
        <v>0.19511251804659666</v>
      </c>
      <c r="L143" s="57">
        <f t="shared" si="28"/>
        <v>-0.29482774606286177</v>
      </c>
      <c r="M143" s="57">
        <f t="shared" si="29"/>
        <v>1.4146624458602102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198</v>
      </c>
      <c r="C144" s="51" t="s">
        <v>199</v>
      </c>
      <c r="D144" s="56">
        <v>53582.400000000001</v>
      </c>
      <c r="E144" s="56">
        <v>59582.400000000001</v>
      </c>
      <c r="F144" s="56">
        <v>0</v>
      </c>
      <c r="G144" s="56">
        <v>8533.75</v>
      </c>
      <c r="H144" s="56">
        <v>5270</v>
      </c>
      <c r="I144" s="56">
        <f t="shared" si="25"/>
        <v>13803.75</v>
      </c>
      <c r="J144" s="56">
        <f t="shared" si="26"/>
        <v>45778.65</v>
      </c>
      <c r="K144" s="57">
        <f t="shared" si="27"/>
        <v>0.76832504229436882</v>
      </c>
      <c r="L144" s="57">
        <f t="shared" si="28"/>
        <v>-1</v>
      </c>
      <c r="M144" s="57">
        <f t="shared" si="29"/>
        <v>-0.57032194070732301</v>
      </c>
      <c r="R144" s="53"/>
      <c r="S144" s="53"/>
      <c r="T144" s="53"/>
      <c r="U144" s="53"/>
      <c r="V144" s="53"/>
    </row>
    <row r="145" spans="1:22" s="51" customFormat="1" x14ac:dyDescent="0.2">
      <c r="B145" s="66" t="s">
        <v>202</v>
      </c>
      <c r="C145" s="51" t="s">
        <v>203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25"/>
        <v>0</v>
      </c>
      <c r="J145" s="56">
        <f t="shared" si="26"/>
        <v>0</v>
      </c>
      <c r="K145" s="57" t="str">
        <f t="shared" si="27"/>
        <v>NA</v>
      </c>
      <c r="L145" s="57" t="str">
        <f t="shared" si="28"/>
        <v>NA</v>
      </c>
      <c r="M145" s="57" t="str">
        <f t="shared" si="29"/>
        <v>NA</v>
      </c>
      <c r="R145" s="53"/>
      <c r="S145" s="53"/>
      <c r="T145" s="53"/>
      <c r="U145" s="53"/>
      <c r="V145" s="53"/>
    </row>
    <row r="146" spans="1:22" s="51" customFormat="1" x14ac:dyDescent="0.2">
      <c r="B146" s="66" t="s">
        <v>206</v>
      </c>
      <c r="C146" s="51" t="s">
        <v>207</v>
      </c>
      <c r="D146" s="56">
        <v>0</v>
      </c>
      <c r="E146" s="56">
        <v>1000</v>
      </c>
      <c r="F146" s="56">
        <v>0</v>
      </c>
      <c r="G146" s="56">
        <v>0</v>
      </c>
      <c r="H146" s="56">
        <v>0</v>
      </c>
      <c r="I146" s="56">
        <f t="shared" si="25"/>
        <v>0</v>
      </c>
      <c r="J146" s="56">
        <f t="shared" si="26"/>
        <v>1000</v>
      </c>
      <c r="K146" s="57">
        <f t="shared" si="27"/>
        <v>1</v>
      </c>
      <c r="L146" s="57">
        <f t="shared" si="28"/>
        <v>-1</v>
      </c>
      <c r="M146" s="57">
        <f t="shared" si="29"/>
        <v>-1</v>
      </c>
      <c r="R146" s="53"/>
      <c r="S146" s="53"/>
      <c r="T146" s="53"/>
      <c r="U146" s="53"/>
      <c r="V146" s="53"/>
    </row>
    <row r="147" spans="1:22" s="51" customFormat="1" x14ac:dyDescent="0.2">
      <c r="B147" s="66" t="s">
        <v>212</v>
      </c>
      <c r="C147" s="51" t="s">
        <v>213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25"/>
        <v>0</v>
      </c>
      <c r="J147" s="56">
        <f t="shared" si="26"/>
        <v>0</v>
      </c>
      <c r="K147" s="57" t="str">
        <f t="shared" si="27"/>
        <v>NA</v>
      </c>
      <c r="L147" s="57" t="str">
        <f t="shared" si="28"/>
        <v>NA</v>
      </c>
      <c r="M147" s="57" t="str">
        <f t="shared" si="29"/>
        <v>NA</v>
      </c>
      <c r="R147" s="53"/>
      <c r="S147" s="53"/>
      <c r="T147" s="53"/>
      <c r="U147" s="53"/>
      <c r="V147" s="53"/>
    </row>
    <row r="148" spans="1:22" s="51" customFormat="1" x14ac:dyDescent="0.2">
      <c r="B148" s="66" t="s">
        <v>214</v>
      </c>
      <c r="C148" s="51" t="s">
        <v>215</v>
      </c>
      <c r="D148" s="56">
        <v>6000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25"/>
        <v>0</v>
      </c>
      <c r="J148" s="56">
        <f t="shared" si="26"/>
        <v>0</v>
      </c>
      <c r="K148" s="57" t="str">
        <f t="shared" si="27"/>
        <v>NA</v>
      </c>
      <c r="L148" s="57" t="str">
        <f t="shared" si="28"/>
        <v>NA</v>
      </c>
      <c r="M148" s="57" t="str">
        <f t="shared" si="29"/>
        <v>NA</v>
      </c>
      <c r="R148" s="53"/>
      <c r="S148" s="53"/>
      <c r="T148" s="53"/>
      <c r="U148" s="53"/>
      <c r="V148" s="53"/>
    </row>
    <row r="149" spans="1:22" s="51" customFormat="1" x14ac:dyDescent="0.2">
      <c r="B149" s="66" t="s">
        <v>248</v>
      </c>
      <c r="C149" s="51" t="s">
        <v>249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25"/>
        <v>0</v>
      </c>
      <c r="J149" s="56">
        <f t="shared" si="26"/>
        <v>0</v>
      </c>
      <c r="K149" s="57" t="str">
        <f t="shared" si="27"/>
        <v>NA</v>
      </c>
      <c r="L149" s="57" t="str">
        <f t="shared" si="28"/>
        <v>NA</v>
      </c>
      <c r="M149" s="57" t="str">
        <f t="shared" si="29"/>
        <v>NA</v>
      </c>
      <c r="R149" s="53"/>
      <c r="S149" s="53"/>
      <c r="T149" s="53"/>
      <c r="U149" s="53"/>
      <c r="V149" s="53"/>
    </row>
    <row r="150" spans="1:22" s="51" customFormat="1" x14ac:dyDescent="0.2">
      <c r="B150" s="66" t="s">
        <v>216</v>
      </c>
      <c r="C150" s="51" t="s">
        <v>217</v>
      </c>
      <c r="D150" s="56">
        <v>61772.25</v>
      </c>
      <c r="E150" s="56">
        <v>57890</v>
      </c>
      <c r="F150" s="56">
        <v>900</v>
      </c>
      <c r="G150" s="56">
        <v>3331.4700000000003</v>
      </c>
      <c r="H150" s="56">
        <v>3468</v>
      </c>
      <c r="I150" s="56">
        <f t="shared" si="25"/>
        <v>6799.47</v>
      </c>
      <c r="J150" s="56">
        <f t="shared" si="26"/>
        <v>51090.53</v>
      </c>
      <c r="K150" s="57">
        <f t="shared" si="27"/>
        <v>0.88254499913629292</v>
      </c>
      <c r="L150" s="57">
        <f t="shared" si="28"/>
        <v>-0.98445327344964584</v>
      </c>
      <c r="M150" s="57">
        <f t="shared" si="29"/>
        <v>-0.82735515633097245</v>
      </c>
      <c r="R150" s="53"/>
      <c r="S150" s="53"/>
      <c r="T150" s="53"/>
      <c r="U150" s="53"/>
      <c r="V150" s="53"/>
    </row>
    <row r="151" spans="1:22" s="51" customFormat="1" x14ac:dyDescent="0.2">
      <c r="B151" s="66" t="s">
        <v>218</v>
      </c>
      <c r="C151" s="51" t="s">
        <v>219</v>
      </c>
      <c r="D151" s="56">
        <v>905850</v>
      </c>
      <c r="E151" s="56">
        <v>905850</v>
      </c>
      <c r="F151" s="56">
        <v>0</v>
      </c>
      <c r="G151" s="56">
        <v>0</v>
      </c>
      <c r="H151" s="56">
        <v>0</v>
      </c>
      <c r="I151" s="56">
        <f t="shared" si="25"/>
        <v>0</v>
      </c>
      <c r="J151" s="56">
        <f t="shared" si="26"/>
        <v>905850</v>
      </c>
      <c r="K151" s="57">
        <f t="shared" si="27"/>
        <v>1</v>
      </c>
      <c r="L151" s="57">
        <f t="shared" si="28"/>
        <v>-1</v>
      </c>
      <c r="M151" s="57">
        <f t="shared" si="29"/>
        <v>-1</v>
      </c>
      <c r="R151" s="53"/>
      <c r="S151" s="53"/>
      <c r="T151" s="53"/>
      <c r="U151" s="53"/>
      <c r="V151" s="53"/>
    </row>
    <row r="152" spans="1:22" s="51" customFormat="1" x14ac:dyDescent="0.2">
      <c r="A152" s="63" t="s">
        <v>250</v>
      </c>
      <c r="B152" s="68"/>
      <c r="C152" s="63"/>
      <c r="D152" s="64">
        <v>93507172.170000017</v>
      </c>
      <c r="E152" s="64">
        <v>95154592.050000012</v>
      </c>
      <c r="F152" s="64">
        <v>7506779.2600000026</v>
      </c>
      <c r="G152" s="64">
        <v>17823775.179999996</v>
      </c>
      <c r="H152" s="64">
        <v>2861966.7900000005</v>
      </c>
      <c r="I152" s="64">
        <f t="shared" si="25"/>
        <v>20685741.969999995</v>
      </c>
      <c r="J152" s="64">
        <f t="shared" si="26"/>
        <v>74468850.080000013</v>
      </c>
      <c r="K152" s="65">
        <f t="shared" si="27"/>
        <v>0.78260910457027177</v>
      </c>
      <c r="L152" s="65">
        <f t="shared" si="28"/>
        <v>-0.92110964801304085</v>
      </c>
      <c r="M152" s="65">
        <f t="shared" si="29"/>
        <v>-0.43805838070428699</v>
      </c>
      <c r="R152" s="53"/>
      <c r="S152" s="53"/>
      <c r="T152" s="53"/>
      <c r="U152" s="53"/>
      <c r="V152" s="53"/>
    </row>
    <row r="153" spans="1:22" s="51" customFormat="1" x14ac:dyDescent="0.2">
      <c r="A153" s="51" t="s">
        <v>251</v>
      </c>
      <c r="B153" s="66" t="s">
        <v>101</v>
      </c>
      <c r="C153" s="51" t="s">
        <v>102</v>
      </c>
      <c r="D153" s="56">
        <v>0</v>
      </c>
      <c r="E153" s="56">
        <v>0</v>
      </c>
      <c r="F153" s="56">
        <v>0</v>
      </c>
      <c r="G153" s="56">
        <v>25895.51</v>
      </c>
      <c r="H153" s="56">
        <v>0</v>
      </c>
      <c r="I153" s="56">
        <f t="shared" si="25"/>
        <v>25895.51</v>
      </c>
      <c r="J153" s="56">
        <f t="shared" si="26"/>
        <v>-25895.51</v>
      </c>
      <c r="K153" s="57" t="str">
        <f t="shared" si="27"/>
        <v>NA</v>
      </c>
      <c r="L153" s="57" t="str">
        <f t="shared" si="28"/>
        <v>NA</v>
      </c>
      <c r="M153" s="57" t="str">
        <f t="shared" si="29"/>
        <v>NA</v>
      </c>
      <c r="R153" s="53"/>
      <c r="S153" s="53"/>
      <c r="T153" s="53"/>
      <c r="U153" s="53"/>
      <c r="V153" s="53"/>
    </row>
    <row r="154" spans="1:22" s="51" customFormat="1" x14ac:dyDescent="0.2">
      <c r="B154" s="66" t="s">
        <v>103</v>
      </c>
      <c r="C154" s="51" t="s">
        <v>104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25"/>
        <v>0</v>
      </c>
      <c r="J154" s="56">
        <f t="shared" si="26"/>
        <v>0</v>
      </c>
      <c r="K154" s="57" t="str">
        <f t="shared" si="27"/>
        <v>NA</v>
      </c>
      <c r="L154" s="57" t="str">
        <f t="shared" si="28"/>
        <v>NA</v>
      </c>
      <c r="M154" s="57" t="str">
        <f t="shared" si="29"/>
        <v>NA</v>
      </c>
      <c r="R154" s="53"/>
      <c r="S154" s="53"/>
      <c r="T154" s="53"/>
      <c r="U154" s="53"/>
      <c r="V154" s="53"/>
    </row>
    <row r="155" spans="1:22" s="51" customFormat="1" x14ac:dyDescent="0.2">
      <c r="B155" s="66" t="s">
        <v>108</v>
      </c>
      <c r="C155" s="51" t="s">
        <v>109</v>
      </c>
      <c r="D155" s="56">
        <v>15000</v>
      </c>
      <c r="E155" s="56">
        <v>15081.25</v>
      </c>
      <c r="F155" s="56">
        <v>214</v>
      </c>
      <c r="G155" s="56">
        <v>5939</v>
      </c>
      <c r="H155" s="56">
        <v>0</v>
      </c>
      <c r="I155" s="56">
        <f t="shared" si="25"/>
        <v>5939</v>
      </c>
      <c r="J155" s="56">
        <f t="shared" si="26"/>
        <v>9142.25</v>
      </c>
      <c r="K155" s="57">
        <f t="shared" si="27"/>
        <v>0.6061997513468711</v>
      </c>
      <c r="L155" s="57">
        <f t="shared" si="28"/>
        <v>-0.98581019477828424</v>
      </c>
      <c r="M155" s="57">
        <f t="shared" si="29"/>
        <v>0.18140074595938674</v>
      </c>
      <c r="R155" s="53"/>
      <c r="S155" s="53"/>
      <c r="T155" s="53"/>
      <c r="U155" s="53"/>
      <c r="V155" s="53"/>
    </row>
    <row r="156" spans="1:22" s="51" customFormat="1" x14ac:dyDescent="0.2">
      <c r="B156" s="66" t="s">
        <v>252</v>
      </c>
      <c r="C156" s="51" t="s">
        <v>253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f t="shared" si="25"/>
        <v>0</v>
      </c>
      <c r="J156" s="56">
        <f t="shared" si="26"/>
        <v>0</v>
      </c>
      <c r="K156" s="57" t="str">
        <f t="shared" si="27"/>
        <v>NA</v>
      </c>
      <c r="L156" s="57" t="str">
        <f t="shared" si="28"/>
        <v>NA</v>
      </c>
      <c r="M156" s="57" t="str">
        <f t="shared" si="29"/>
        <v>NA</v>
      </c>
      <c r="R156" s="53"/>
      <c r="S156" s="53"/>
      <c r="T156" s="53"/>
      <c r="U156" s="53"/>
      <c r="V156" s="53"/>
    </row>
    <row r="157" spans="1:22" s="51" customFormat="1" x14ac:dyDescent="0.2">
      <c r="B157" s="66" t="s">
        <v>118</v>
      </c>
      <c r="C157" s="51" t="s">
        <v>119</v>
      </c>
      <c r="D157" s="56">
        <v>36041.99</v>
      </c>
      <c r="E157" s="56">
        <v>36041.99</v>
      </c>
      <c r="F157" s="56">
        <v>0</v>
      </c>
      <c r="G157" s="56">
        <v>0</v>
      </c>
      <c r="H157" s="56">
        <v>0</v>
      </c>
      <c r="I157" s="56">
        <f t="shared" si="25"/>
        <v>0</v>
      </c>
      <c r="J157" s="56">
        <f t="shared" si="26"/>
        <v>36041.99</v>
      </c>
      <c r="K157" s="57">
        <f t="shared" si="27"/>
        <v>1</v>
      </c>
      <c r="L157" s="57">
        <f t="shared" si="28"/>
        <v>-1</v>
      </c>
      <c r="M157" s="57">
        <f t="shared" si="29"/>
        <v>-1</v>
      </c>
      <c r="R157" s="53"/>
      <c r="S157" s="53"/>
      <c r="T157" s="53"/>
      <c r="U157" s="53"/>
      <c r="V157" s="53"/>
    </row>
    <row r="158" spans="1:22" s="51" customFormat="1" x14ac:dyDescent="0.2">
      <c r="B158" s="66" t="s">
        <v>120</v>
      </c>
      <c r="C158" s="51" t="s">
        <v>121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25"/>
        <v>0</v>
      </c>
      <c r="J158" s="56">
        <f t="shared" si="26"/>
        <v>0</v>
      </c>
      <c r="K158" s="57" t="str">
        <f t="shared" si="27"/>
        <v>NA</v>
      </c>
      <c r="L158" s="57" t="str">
        <f t="shared" si="28"/>
        <v>NA</v>
      </c>
      <c r="M158" s="57" t="str">
        <f t="shared" si="29"/>
        <v>NA</v>
      </c>
      <c r="R158" s="53"/>
      <c r="S158" s="53"/>
      <c r="T158" s="53"/>
      <c r="U158" s="53"/>
      <c r="V158" s="53"/>
    </row>
    <row r="159" spans="1:22" s="51" customFormat="1" x14ac:dyDescent="0.2">
      <c r="B159" s="66" t="s">
        <v>226</v>
      </c>
      <c r="C159" s="51" t="s">
        <v>227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25"/>
        <v>0</v>
      </c>
      <c r="J159" s="56">
        <f t="shared" si="26"/>
        <v>0</v>
      </c>
      <c r="K159" s="57" t="str">
        <f t="shared" si="27"/>
        <v>NA</v>
      </c>
      <c r="L159" s="57" t="str">
        <f t="shared" si="28"/>
        <v>NA</v>
      </c>
      <c r="M159" s="57" t="str">
        <f t="shared" si="29"/>
        <v>NA</v>
      </c>
      <c r="R159" s="53"/>
      <c r="S159" s="53"/>
      <c r="T159" s="53"/>
      <c r="U159" s="53"/>
      <c r="V159" s="53"/>
    </row>
    <row r="160" spans="1:22" s="51" customFormat="1" x14ac:dyDescent="0.2">
      <c r="B160" s="66" t="s">
        <v>232</v>
      </c>
      <c r="C160" s="51" t="s">
        <v>233</v>
      </c>
      <c r="D160" s="56">
        <v>42563.75</v>
      </c>
      <c r="E160" s="56">
        <v>42563.75</v>
      </c>
      <c r="F160" s="56">
        <v>22882.489999999998</v>
      </c>
      <c r="G160" s="56">
        <v>54086.740000000005</v>
      </c>
      <c r="H160" s="56">
        <v>0</v>
      </c>
      <c r="I160" s="56">
        <f t="shared" si="25"/>
        <v>54086.740000000005</v>
      </c>
      <c r="J160" s="56">
        <f t="shared" si="26"/>
        <v>-11522.990000000005</v>
      </c>
      <c r="K160" s="57">
        <f t="shared" si="27"/>
        <v>-0.2707230918328391</v>
      </c>
      <c r="L160" s="57">
        <f t="shared" si="28"/>
        <v>-0.46239487827082909</v>
      </c>
      <c r="M160" s="57">
        <f t="shared" si="29"/>
        <v>2.8121692754985177</v>
      </c>
      <c r="R160" s="53"/>
      <c r="S160" s="53"/>
      <c r="T160" s="53"/>
      <c r="U160" s="53"/>
      <c r="V160" s="53"/>
    </row>
    <row r="161" spans="2:22" s="51" customFormat="1" x14ac:dyDescent="0.2">
      <c r="B161" s="66" t="s">
        <v>254</v>
      </c>
      <c r="C161" s="51" t="s">
        <v>255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25"/>
        <v>0</v>
      </c>
      <c r="J161" s="56">
        <f t="shared" si="26"/>
        <v>0</v>
      </c>
      <c r="K161" s="57" t="str">
        <f t="shared" si="27"/>
        <v>NA</v>
      </c>
      <c r="L161" s="57" t="str">
        <f t="shared" si="28"/>
        <v>NA</v>
      </c>
      <c r="M161" s="57" t="str">
        <f t="shared" si="29"/>
        <v>NA</v>
      </c>
      <c r="R161" s="53"/>
      <c r="S161" s="53"/>
      <c r="T161" s="53"/>
      <c r="U161" s="53"/>
      <c r="V161" s="53"/>
    </row>
    <row r="162" spans="2:22" s="51" customFormat="1" x14ac:dyDescent="0.2">
      <c r="B162" s="66" t="s">
        <v>130</v>
      </c>
      <c r="C162" s="51" t="s">
        <v>131</v>
      </c>
      <c r="D162" s="56">
        <v>2724450.41</v>
      </c>
      <c r="E162" s="56">
        <v>2724450.41</v>
      </c>
      <c r="F162" s="56">
        <v>284418.15999999997</v>
      </c>
      <c r="G162" s="56">
        <v>789707.57000000007</v>
      </c>
      <c r="H162" s="56">
        <v>0</v>
      </c>
      <c r="I162" s="56">
        <f t="shared" si="25"/>
        <v>789707.57000000007</v>
      </c>
      <c r="J162" s="56">
        <f t="shared" si="26"/>
        <v>1934742.84</v>
      </c>
      <c r="K162" s="57">
        <f t="shared" si="27"/>
        <v>0.71014059675984342</v>
      </c>
      <c r="L162" s="57">
        <f t="shared" si="28"/>
        <v>-0.8956053085216551</v>
      </c>
      <c r="M162" s="57">
        <f t="shared" si="29"/>
        <v>-0.13042179027953016</v>
      </c>
      <c r="R162" s="53"/>
      <c r="S162" s="53"/>
      <c r="T162" s="53"/>
      <c r="U162" s="53"/>
      <c r="V162" s="53"/>
    </row>
    <row r="163" spans="2:22" s="51" customFormat="1" x14ac:dyDescent="0.2">
      <c r="B163" s="66" t="s">
        <v>234</v>
      </c>
      <c r="C163" s="51" t="s">
        <v>235</v>
      </c>
      <c r="D163" s="56">
        <v>5736551.2200000007</v>
      </c>
      <c r="E163" s="56">
        <v>5736551.2200000007</v>
      </c>
      <c r="F163" s="56">
        <v>566027.91999999993</v>
      </c>
      <c r="G163" s="56">
        <v>2095394.2099999997</v>
      </c>
      <c r="H163" s="56">
        <v>0</v>
      </c>
      <c r="I163" s="56">
        <f t="shared" si="25"/>
        <v>2095394.2099999997</v>
      </c>
      <c r="J163" s="56">
        <f t="shared" si="26"/>
        <v>3641157.0100000007</v>
      </c>
      <c r="K163" s="57">
        <f t="shared" si="27"/>
        <v>0.63472927728866335</v>
      </c>
      <c r="L163" s="57">
        <f t="shared" si="28"/>
        <v>-0.90132957969126271</v>
      </c>
      <c r="M163" s="57">
        <f t="shared" si="29"/>
        <v>9.5812168134009695E-2</v>
      </c>
      <c r="R163" s="53"/>
      <c r="S163" s="53"/>
      <c r="T163" s="53"/>
      <c r="U163" s="53"/>
      <c r="V163" s="53"/>
    </row>
    <row r="164" spans="2:22" s="51" customFormat="1" x14ac:dyDescent="0.2">
      <c r="B164" s="66" t="s">
        <v>132</v>
      </c>
      <c r="C164" s="51" t="s">
        <v>133</v>
      </c>
      <c r="D164" s="56">
        <v>401957.18</v>
      </c>
      <c r="E164" s="56">
        <v>402875.93</v>
      </c>
      <c r="F164" s="56">
        <v>354.77</v>
      </c>
      <c r="G164" s="56">
        <v>18258.54</v>
      </c>
      <c r="H164" s="56">
        <v>0</v>
      </c>
      <c r="I164" s="56">
        <f t="shared" si="25"/>
        <v>18258.54</v>
      </c>
      <c r="J164" s="56">
        <f t="shared" si="26"/>
        <v>384617.39</v>
      </c>
      <c r="K164" s="57">
        <f t="shared" si="27"/>
        <v>0.95467949648915496</v>
      </c>
      <c r="L164" s="57">
        <f t="shared" si="28"/>
        <v>-0.99911940631449481</v>
      </c>
      <c r="M164" s="57">
        <f t="shared" si="29"/>
        <v>-0.86403848946746453</v>
      </c>
      <c r="R164" s="53"/>
      <c r="S164" s="53"/>
      <c r="T164" s="53"/>
      <c r="U164" s="53"/>
      <c r="V164" s="53"/>
    </row>
    <row r="165" spans="2:22" s="51" customFormat="1" x14ac:dyDescent="0.2">
      <c r="B165" s="66" t="s">
        <v>134</v>
      </c>
      <c r="C165" s="51" t="s">
        <v>135</v>
      </c>
      <c r="D165" s="56">
        <v>134133.76000000001</v>
      </c>
      <c r="E165" s="56">
        <v>169133.76</v>
      </c>
      <c r="F165" s="56">
        <v>5280.44</v>
      </c>
      <c r="G165" s="56">
        <v>21523.46</v>
      </c>
      <c r="H165" s="56">
        <v>0</v>
      </c>
      <c r="I165" s="56">
        <f t="shared" si="25"/>
        <v>21523.46</v>
      </c>
      <c r="J165" s="56">
        <f t="shared" si="26"/>
        <v>147610.30000000002</v>
      </c>
      <c r="K165" s="57">
        <f t="shared" si="27"/>
        <v>0.87274296982459332</v>
      </c>
      <c r="L165" s="57">
        <f t="shared" si="28"/>
        <v>-0.96877950327598694</v>
      </c>
      <c r="M165" s="57">
        <f t="shared" si="29"/>
        <v>-0.61822890947377984</v>
      </c>
      <c r="R165" s="53"/>
      <c r="S165" s="53"/>
      <c r="T165" s="53"/>
      <c r="U165" s="53"/>
      <c r="V165" s="53"/>
    </row>
    <row r="166" spans="2:22" s="51" customFormat="1" x14ac:dyDescent="0.2">
      <c r="B166" s="66" t="s">
        <v>138</v>
      </c>
      <c r="C166" s="51" t="s">
        <v>139</v>
      </c>
      <c r="D166" s="56">
        <v>1134000</v>
      </c>
      <c r="E166" s="56">
        <v>1134000</v>
      </c>
      <c r="F166" s="56">
        <v>95281.88</v>
      </c>
      <c r="G166" s="56">
        <v>265003.99</v>
      </c>
      <c r="H166" s="56">
        <v>0</v>
      </c>
      <c r="I166" s="56">
        <f t="shared" si="25"/>
        <v>265003.99</v>
      </c>
      <c r="J166" s="56">
        <f t="shared" si="26"/>
        <v>868996.01</v>
      </c>
      <c r="K166" s="57">
        <f t="shared" si="27"/>
        <v>0.76631041446208115</v>
      </c>
      <c r="L166" s="57">
        <f t="shared" si="28"/>
        <v>-0.91597717813051149</v>
      </c>
      <c r="M166" s="57">
        <f t="shared" si="29"/>
        <v>-0.29893124338624338</v>
      </c>
      <c r="R166" s="53"/>
      <c r="S166" s="53"/>
      <c r="T166" s="53"/>
      <c r="U166" s="53"/>
      <c r="V166" s="53"/>
    </row>
    <row r="167" spans="2:22" s="51" customFormat="1" x14ac:dyDescent="0.2">
      <c r="B167" s="66" t="s">
        <v>140</v>
      </c>
      <c r="C167" s="51" t="s">
        <v>141</v>
      </c>
      <c r="D167" s="56">
        <v>0</v>
      </c>
      <c r="E167" s="56">
        <v>0</v>
      </c>
      <c r="F167" s="56">
        <v>8830.3799999999992</v>
      </c>
      <c r="G167" s="56">
        <v>8830.3799999999992</v>
      </c>
      <c r="H167" s="56">
        <v>0</v>
      </c>
      <c r="I167" s="56">
        <f t="shared" si="25"/>
        <v>8830.3799999999992</v>
      </c>
      <c r="J167" s="56">
        <f t="shared" si="26"/>
        <v>-8830.3799999999992</v>
      </c>
      <c r="K167" s="57" t="str">
        <f t="shared" si="27"/>
        <v>NA</v>
      </c>
      <c r="L167" s="57" t="str">
        <f t="shared" si="28"/>
        <v>NA</v>
      </c>
      <c r="M167" s="57" t="str">
        <f t="shared" si="29"/>
        <v>NA</v>
      </c>
      <c r="R167" s="53"/>
      <c r="S167" s="53"/>
      <c r="T167" s="53"/>
      <c r="U167" s="53"/>
      <c r="V167" s="53"/>
    </row>
    <row r="168" spans="2:22" s="51" customFormat="1" x14ac:dyDescent="0.2">
      <c r="B168" s="66" t="s">
        <v>142</v>
      </c>
      <c r="C168" s="51" t="s">
        <v>143</v>
      </c>
      <c r="D168" s="56">
        <v>1756392.3800000004</v>
      </c>
      <c r="E168" s="56">
        <v>1756392.3800000004</v>
      </c>
      <c r="F168" s="56">
        <v>282976.2</v>
      </c>
      <c r="G168" s="56">
        <v>550195.47</v>
      </c>
      <c r="H168" s="56">
        <v>0</v>
      </c>
      <c r="I168" s="56">
        <f t="shared" si="25"/>
        <v>550195.47</v>
      </c>
      <c r="J168" s="56">
        <f t="shared" si="26"/>
        <v>1206196.9100000004</v>
      </c>
      <c r="K168" s="57">
        <f t="shared" si="27"/>
        <v>0.68674683614830989</v>
      </c>
      <c r="L168" s="57">
        <f t="shared" si="28"/>
        <v>-0.83888782300456122</v>
      </c>
      <c r="M168" s="57">
        <f t="shared" si="29"/>
        <v>-6.0240508444929897E-2</v>
      </c>
      <c r="R168" s="53"/>
      <c r="S168" s="53"/>
      <c r="T168" s="53"/>
      <c r="U168" s="53"/>
      <c r="V168" s="53"/>
    </row>
    <row r="169" spans="2:22" s="51" customFormat="1" x14ac:dyDescent="0.2">
      <c r="B169" s="66" t="s">
        <v>156</v>
      </c>
      <c r="C169" s="51" t="s">
        <v>157</v>
      </c>
      <c r="D169" s="56">
        <v>241387.24999999997</v>
      </c>
      <c r="E169" s="56">
        <v>241387.24999999997</v>
      </c>
      <c r="F169" s="56">
        <v>13085.049999999997</v>
      </c>
      <c r="G169" s="56">
        <v>54834.399999999987</v>
      </c>
      <c r="H169" s="56">
        <v>0</v>
      </c>
      <c r="I169" s="56">
        <f t="shared" si="25"/>
        <v>54834.399999999987</v>
      </c>
      <c r="J169" s="56">
        <f t="shared" si="26"/>
        <v>186552.84999999998</v>
      </c>
      <c r="K169" s="57">
        <f t="shared" si="27"/>
        <v>0.77283638634600627</v>
      </c>
      <c r="L169" s="57">
        <f t="shared" si="28"/>
        <v>-0.94579229018931199</v>
      </c>
      <c r="M169" s="57">
        <f t="shared" si="29"/>
        <v>-0.31850915903801885</v>
      </c>
      <c r="R169" s="53"/>
      <c r="S169" s="53"/>
      <c r="T169" s="53"/>
      <c r="U169" s="53"/>
      <c r="V169" s="53"/>
    </row>
    <row r="170" spans="2:22" s="51" customFormat="1" x14ac:dyDescent="0.2">
      <c r="B170" s="66" t="s">
        <v>158</v>
      </c>
      <c r="C170" s="51" t="s">
        <v>159</v>
      </c>
      <c r="D170" s="56">
        <v>1487677.6099999992</v>
      </c>
      <c r="E170" s="56">
        <v>1305667.6100000003</v>
      </c>
      <c r="F170" s="56">
        <v>25015.809999999998</v>
      </c>
      <c r="G170" s="56">
        <v>81845.14</v>
      </c>
      <c r="H170" s="56">
        <v>93905.31</v>
      </c>
      <c r="I170" s="56">
        <f t="shared" si="25"/>
        <v>175750.45</v>
      </c>
      <c r="J170" s="56">
        <f t="shared" si="26"/>
        <v>1129917.1600000004</v>
      </c>
      <c r="K170" s="57">
        <f t="shared" si="27"/>
        <v>0.86539418711627536</v>
      </c>
      <c r="L170" s="57">
        <f t="shared" si="28"/>
        <v>-0.98084059847360383</v>
      </c>
      <c r="M170" s="57">
        <f t="shared" si="29"/>
        <v>-0.81194645703128077</v>
      </c>
      <c r="R170" s="53"/>
      <c r="S170" s="53"/>
      <c r="T170" s="53"/>
      <c r="U170" s="53"/>
      <c r="V170" s="53"/>
    </row>
    <row r="171" spans="2:22" s="51" customFormat="1" x14ac:dyDescent="0.2">
      <c r="B171" s="66" t="s">
        <v>256</v>
      </c>
      <c r="C171" s="51" t="s">
        <v>257</v>
      </c>
      <c r="D171" s="56">
        <v>90000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25"/>
        <v>0</v>
      </c>
      <c r="J171" s="56">
        <f t="shared" si="26"/>
        <v>0</v>
      </c>
      <c r="K171" s="57" t="str">
        <f t="shared" si="27"/>
        <v>NA</v>
      </c>
      <c r="L171" s="57" t="str">
        <f t="shared" si="28"/>
        <v>NA</v>
      </c>
      <c r="M171" s="57" t="str">
        <f t="shared" si="29"/>
        <v>NA</v>
      </c>
      <c r="R171" s="53"/>
      <c r="S171" s="53"/>
      <c r="T171" s="53"/>
      <c r="U171" s="53"/>
      <c r="V171" s="53"/>
    </row>
    <row r="172" spans="2:22" s="51" customFormat="1" x14ac:dyDescent="0.2">
      <c r="B172" s="66" t="s">
        <v>258</v>
      </c>
      <c r="C172" s="51" t="s">
        <v>259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25"/>
        <v>0</v>
      </c>
      <c r="J172" s="56">
        <f t="shared" si="26"/>
        <v>0</v>
      </c>
      <c r="K172" s="57" t="str">
        <f t="shared" si="27"/>
        <v>NA</v>
      </c>
      <c r="L172" s="57" t="str">
        <f t="shared" si="28"/>
        <v>NA</v>
      </c>
      <c r="M172" s="57" t="str">
        <f t="shared" si="29"/>
        <v>NA</v>
      </c>
      <c r="R172" s="53"/>
      <c r="S172" s="53"/>
      <c r="T172" s="53"/>
      <c r="U172" s="53"/>
      <c r="V172" s="53"/>
    </row>
    <row r="173" spans="2:22" s="51" customFormat="1" x14ac:dyDescent="0.2">
      <c r="B173" s="66" t="s">
        <v>168</v>
      </c>
      <c r="C173" s="51" t="s">
        <v>169</v>
      </c>
      <c r="D173" s="56">
        <v>286272.01</v>
      </c>
      <c r="E173" s="56">
        <v>277272.01</v>
      </c>
      <c r="F173" s="56">
        <v>0</v>
      </c>
      <c r="G173" s="56">
        <v>0</v>
      </c>
      <c r="H173" s="56">
        <v>68184.710000000006</v>
      </c>
      <c r="I173" s="56">
        <f t="shared" si="25"/>
        <v>68184.710000000006</v>
      </c>
      <c r="J173" s="56">
        <f t="shared" si="26"/>
        <v>209087.3</v>
      </c>
      <c r="K173" s="57">
        <f t="shared" si="27"/>
        <v>0.75408729499959259</v>
      </c>
      <c r="L173" s="57">
        <f t="shared" si="28"/>
        <v>-1</v>
      </c>
      <c r="M173" s="57">
        <f t="shared" si="29"/>
        <v>-1</v>
      </c>
      <c r="R173" s="53"/>
      <c r="S173" s="53"/>
      <c r="T173" s="53"/>
      <c r="U173" s="53"/>
      <c r="V173" s="53"/>
    </row>
    <row r="174" spans="2:22" s="51" customFormat="1" x14ac:dyDescent="0.2">
      <c r="B174" s="66" t="s">
        <v>260</v>
      </c>
      <c r="C174" s="51" t="s">
        <v>261</v>
      </c>
      <c r="D174" s="56">
        <v>6066</v>
      </c>
      <c r="E174" s="56">
        <v>6066</v>
      </c>
      <c r="F174" s="56">
        <v>0</v>
      </c>
      <c r="G174" s="56">
        <v>0</v>
      </c>
      <c r="H174" s="56">
        <v>0</v>
      </c>
      <c r="I174" s="56">
        <f t="shared" si="25"/>
        <v>0</v>
      </c>
      <c r="J174" s="56">
        <f t="shared" si="26"/>
        <v>6066</v>
      </c>
      <c r="K174" s="57">
        <f t="shared" si="27"/>
        <v>1</v>
      </c>
      <c r="L174" s="57">
        <f t="shared" si="28"/>
        <v>-1</v>
      </c>
      <c r="M174" s="57">
        <f t="shared" si="29"/>
        <v>-1</v>
      </c>
      <c r="R174" s="53"/>
      <c r="S174" s="53"/>
      <c r="T174" s="53"/>
      <c r="U174" s="53"/>
      <c r="V174" s="53"/>
    </row>
    <row r="175" spans="2:22" s="51" customFormat="1" x14ac:dyDescent="0.2">
      <c r="B175" s="66" t="s">
        <v>170</v>
      </c>
      <c r="C175" s="51" t="s">
        <v>171</v>
      </c>
      <c r="D175" s="56">
        <v>540</v>
      </c>
      <c r="E175" s="56">
        <v>0</v>
      </c>
      <c r="F175" s="56">
        <v>0</v>
      </c>
      <c r="G175" s="56">
        <v>0</v>
      </c>
      <c r="H175" s="56">
        <v>0</v>
      </c>
      <c r="I175" s="56">
        <f t="shared" si="25"/>
        <v>0</v>
      </c>
      <c r="J175" s="56">
        <f t="shared" si="26"/>
        <v>0</v>
      </c>
      <c r="K175" s="57" t="str">
        <f t="shared" si="27"/>
        <v>NA</v>
      </c>
      <c r="L175" s="57" t="str">
        <f t="shared" si="28"/>
        <v>NA</v>
      </c>
      <c r="M175" s="57" t="str">
        <f t="shared" si="29"/>
        <v>NA</v>
      </c>
      <c r="R175" s="53"/>
      <c r="S175" s="53"/>
      <c r="T175" s="53"/>
      <c r="U175" s="53"/>
      <c r="V175" s="53"/>
    </row>
    <row r="176" spans="2:22" s="51" customFormat="1" x14ac:dyDescent="0.2">
      <c r="B176" s="66" t="s">
        <v>244</v>
      </c>
      <c r="C176" s="51" t="s">
        <v>245</v>
      </c>
      <c r="D176" s="56">
        <v>0</v>
      </c>
      <c r="E176" s="56">
        <v>1090</v>
      </c>
      <c r="F176" s="56">
        <v>0</v>
      </c>
      <c r="G176" s="56">
        <v>1090</v>
      </c>
      <c r="H176" s="56">
        <v>0</v>
      </c>
      <c r="I176" s="56">
        <f t="shared" si="25"/>
        <v>1090</v>
      </c>
      <c r="J176" s="56">
        <f t="shared" si="26"/>
        <v>0</v>
      </c>
      <c r="K176" s="57">
        <f t="shared" si="27"/>
        <v>0</v>
      </c>
      <c r="L176" s="57">
        <f t="shared" si="28"/>
        <v>-1</v>
      </c>
      <c r="M176" s="57">
        <f t="shared" si="29"/>
        <v>2.0000000000000004</v>
      </c>
      <c r="R176" s="53"/>
      <c r="S176" s="53"/>
      <c r="T176" s="53"/>
      <c r="U176" s="53"/>
      <c r="V176" s="53"/>
    </row>
    <row r="177" spans="1:22" s="51" customFormat="1" x14ac:dyDescent="0.2">
      <c r="B177" s="66" t="s">
        <v>172</v>
      </c>
      <c r="C177" s="51" t="s">
        <v>173</v>
      </c>
      <c r="D177" s="56">
        <v>5175</v>
      </c>
      <c r="E177" s="56">
        <v>5175</v>
      </c>
      <c r="F177" s="56">
        <v>0</v>
      </c>
      <c r="G177" s="56">
        <v>124.65</v>
      </c>
      <c r="H177" s="56">
        <v>0</v>
      </c>
      <c r="I177" s="56">
        <f t="shared" si="25"/>
        <v>124.65</v>
      </c>
      <c r="J177" s="56">
        <f t="shared" si="26"/>
        <v>5050.3500000000004</v>
      </c>
      <c r="K177" s="57">
        <f t="shared" si="27"/>
        <v>0.97591304347826091</v>
      </c>
      <c r="L177" s="57">
        <f t="shared" si="28"/>
        <v>-1</v>
      </c>
      <c r="M177" s="57">
        <f t="shared" si="29"/>
        <v>-0.92773913043478251</v>
      </c>
      <c r="R177" s="53"/>
      <c r="S177" s="53"/>
      <c r="T177" s="53"/>
      <c r="U177" s="53"/>
      <c r="V177" s="53"/>
    </row>
    <row r="178" spans="1:22" s="51" customFormat="1" x14ac:dyDescent="0.2">
      <c r="B178" s="66" t="s">
        <v>174</v>
      </c>
      <c r="C178" s="51" t="s">
        <v>175</v>
      </c>
      <c r="D178" s="56">
        <v>1110000</v>
      </c>
      <c r="E178" s="56">
        <v>1318330</v>
      </c>
      <c r="F178" s="56">
        <v>0</v>
      </c>
      <c r="G178" s="56">
        <v>1121064.0899999999</v>
      </c>
      <c r="H178" s="56">
        <v>0</v>
      </c>
      <c r="I178" s="56">
        <f t="shared" si="25"/>
        <v>1121064.0899999999</v>
      </c>
      <c r="J178" s="56">
        <f t="shared" si="26"/>
        <v>197265.91000000015</v>
      </c>
      <c r="K178" s="57">
        <f t="shared" si="27"/>
        <v>0.14963317985633351</v>
      </c>
      <c r="L178" s="57">
        <f t="shared" si="28"/>
        <v>-1</v>
      </c>
      <c r="M178" s="57">
        <f t="shared" si="29"/>
        <v>1.5511004604309997</v>
      </c>
      <c r="R178" s="53"/>
      <c r="S178" s="53"/>
      <c r="T178" s="53"/>
      <c r="U178" s="53"/>
      <c r="V178" s="53"/>
    </row>
    <row r="179" spans="1:22" s="51" customFormat="1" x14ac:dyDescent="0.2">
      <c r="B179" s="66" t="s">
        <v>180</v>
      </c>
      <c r="C179" s="51" t="s">
        <v>181</v>
      </c>
      <c r="D179" s="56">
        <v>299500.2</v>
      </c>
      <c r="E179" s="56">
        <v>288961.71999999997</v>
      </c>
      <c r="F179" s="56">
        <v>1025.24</v>
      </c>
      <c r="G179" s="56">
        <v>34274.020000000004</v>
      </c>
      <c r="H179" s="56">
        <v>0</v>
      </c>
      <c r="I179" s="56">
        <f t="shared" si="25"/>
        <v>34274.020000000004</v>
      </c>
      <c r="J179" s="56">
        <f t="shared" si="26"/>
        <v>254687.69999999995</v>
      </c>
      <c r="K179" s="57">
        <f t="shared" si="27"/>
        <v>0.88138906426775132</v>
      </c>
      <c r="L179" s="57">
        <f t="shared" si="28"/>
        <v>-0.99645198678911517</v>
      </c>
      <c r="M179" s="57">
        <f t="shared" si="29"/>
        <v>-0.6441671928032543</v>
      </c>
      <c r="R179" s="53"/>
      <c r="S179" s="53"/>
      <c r="T179" s="53"/>
      <c r="U179" s="53"/>
      <c r="V179" s="53"/>
    </row>
    <row r="180" spans="1:22" s="51" customFormat="1" x14ac:dyDescent="0.2">
      <c r="B180" s="66" t="s">
        <v>186</v>
      </c>
      <c r="C180" s="51" t="s">
        <v>187</v>
      </c>
      <c r="D180" s="56">
        <v>257514.25</v>
      </c>
      <c r="E180" s="56">
        <v>339342.25</v>
      </c>
      <c r="F180" s="56">
        <v>12039.06</v>
      </c>
      <c r="G180" s="56">
        <v>57756.80999999999</v>
      </c>
      <c r="H180" s="56">
        <v>15182.79</v>
      </c>
      <c r="I180" s="56">
        <f t="shared" si="25"/>
        <v>72939.599999999991</v>
      </c>
      <c r="J180" s="56">
        <f t="shared" si="26"/>
        <v>266402.65000000002</v>
      </c>
      <c r="K180" s="57">
        <f t="shared" si="27"/>
        <v>0.78505594278342894</v>
      </c>
      <c r="L180" s="57">
        <f t="shared" si="28"/>
        <v>-0.96452236643094102</v>
      </c>
      <c r="M180" s="57">
        <f t="shared" si="29"/>
        <v>-0.48939328951817823</v>
      </c>
      <c r="R180" s="53"/>
      <c r="S180" s="53"/>
      <c r="T180" s="53"/>
      <c r="U180" s="53"/>
      <c r="V180" s="53"/>
    </row>
    <row r="181" spans="1:22" s="51" customFormat="1" x14ac:dyDescent="0.2">
      <c r="B181" s="66" t="s">
        <v>190</v>
      </c>
      <c r="C181" s="51" t="s">
        <v>191</v>
      </c>
      <c r="D181" s="56">
        <v>55323</v>
      </c>
      <c r="E181" s="56">
        <v>60273</v>
      </c>
      <c r="F181" s="56">
        <v>4564.7000000000007</v>
      </c>
      <c r="G181" s="56">
        <v>12570.43</v>
      </c>
      <c r="H181" s="56">
        <v>2498.04</v>
      </c>
      <c r="I181" s="56">
        <f t="shared" si="25"/>
        <v>15068.470000000001</v>
      </c>
      <c r="J181" s="56">
        <f t="shared" si="26"/>
        <v>45204.53</v>
      </c>
      <c r="K181" s="57">
        <f t="shared" si="27"/>
        <v>0.74999634994110131</v>
      </c>
      <c r="L181" s="57">
        <f t="shared" si="28"/>
        <v>-0.92426625520548178</v>
      </c>
      <c r="M181" s="57">
        <f t="shared" si="29"/>
        <v>-0.37432531979493305</v>
      </c>
      <c r="R181" s="53"/>
      <c r="S181" s="53"/>
      <c r="T181" s="53"/>
      <c r="U181" s="53"/>
      <c r="V181" s="53"/>
    </row>
    <row r="182" spans="1:22" s="51" customFormat="1" x14ac:dyDescent="0.2">
      <c r="B182" s="66" t="s">
        <v>192</v>
      </c>
      <c r="C182" s="51" t="s">
        <v>193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f t="shared" si="25"/>
        <v>0</v>
      </c>
      <c r="J182" s="56">
        <f t="shared" si="26"/>
        <v>0</v>
      </c>
      <c r="K182" s="57" t="str">
        <f t="shared" si="27"/>
        <v>NA</v>
      </c>
      <c r="L182" s="57" t="str">
        <f t="shared" si="28"/>
        <v>NA</v>
      </c>
      <c r="M182" s="57" t="str">
        <f t="shared" si="29"/>
        <v>NA</v>
      </c>
      <c r="R182" s="53"/>
      <c r="S182" s="53"/>
      <c r="T182" s="53"/>
      <c r="U182" s="53"/>
      <c r="V182" s="53"/>
    </row>
    <row r="183" spans="1:22" s="51" customFormat="1" x14ac:dyDescent="0.2">
      <c r="B183" s="66" t="s">
        <v>194</v>
      </c>
      <c r="C183" s="51" t="s">
        <v>195</v>
      </c>
      <c r="D183" s="56">
        <v>673279.2</v>
      </c>
      <c r="E183" s="56">
        <v>552909.19999999995</v>
      </c>
      <c r="F183" s="56">
        <v>108465.4</v>
      </c>
      <c r="G183" s="56">
        <v>160745.16999999998</v>
      </c>
      <c r="H183" s="56">
        <v>92328.69</v>
      </c>
      <c r="I183" s="56">
        <f t="shared" si="25"/>
        <v>253073.86</v>
      </c>
      <c r="J183" s="56">
        <f t="shared" si="26"/>
        <v>299835.33999999997</v>
      </c>
      <c r="K183" s="57">
        <f t="shared" si="27"/>
        <v>0.54228676245575225</v>
      </c>
      <c r="L183" s="57">
        <f t="shared" si="28"/>
        <v>-0.80382782561766009</v>
      </c>
      <c r="M183" s="57">
        <f t="shared" si="29"/>
        <v>-0.12782151210361486</v>
      </c>
      <c r="R183" s="53"/>
      <c r="S183" s="53"/>
      <c r="T183" s="53"/>
      <c r="U183" s="53"/>
      <c r="V183" s="53"/>
    </row>
    <row r="184" spans="1:22" s="51" customFormat="1" x14ac:dyDescent="0.2">
      <c r="B184" s="66" t="s">
        <v>198</v>
      </c>
      <c r="C184" s="51" t="s">
        <v>199</v>
      </c>
      <c r="D184" s="56">
        <v>17957.7</v>
      </c>
      <c r="E184" s="56">
        <v>28192.7</v>
      </c>
      <c r="F184" s="56">
        <v>4164</v>
      </c>
      <c r="G184" s="56">
        <v>5770</v>
      </c>
      <c r="H184" s="56">
        <v>1272.29</v>
      </c>
      <c r="I184" s="56">
        <f t="shared" si="25"/>
        <v>7042.29</v>
      </c>
      <c r="J184" s="56">
        <f t="shared" si="26"/>
        <v>21150.41</v>
      </c>
      <c r="K184" s="57">
        <f t="shared" si="27"/>
        <v>0.75020874197930665</v>
      </c>
      <c r="L184" s="57">
        <f t="shared" si="28"/>
        <v>-0.8523021917021073</v>
      </c>
      <c r="M184" s="57">
        <f t="shared" si="29"/>
        <v>-0.38601127242158434</v>
      </c>
      <c r="R184" s="53"/>
      <c r="S184" s="53"/>
      <c r="T184" s="53"/>
      <c r="U184" s="53"/>
      <c r="V184" s="53"/>
    </row>
    <row r="185" spans="1:22" s="51" customFormat="1" x14ac:dyDescent="0.2">
      <c r="B185" s="66" t="s">
        <v>262</v>
      </c>
      <c r="C185" s="51" t="s">
        <v>263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25"/>
        <v>0</v>
      </c>
      <c r="J185" s="56">
        <f t="shared" si="26"/>
        <v>0</v>
      </c>
      <c r="K185" s="57" t="str">
        <f t="shared" si="27"/>
        <v>NA</v>
      </c>
      <c r="L185" s="57" t="str">
        <f t="shared" si="28"/>
        <v>NA</v>
      </c>
      <c r="M185" s="57" t="str">
        <f t="shared" si="29"/>
        <v>NA</v>
      </c>
      <c r="R185" s="53"/>
      <c r="S185" s="53"/>
      <c r="T185" s="53"/>
      <c r="U185" s="53"/>
      <c r="V185" s="53"/>
    </row>
    <row r="186" spans="1:22" s="51" customFormat="1" x14ac:dyDescent="0.2">
      <c r="B186" s="66" t="s">
        <v>206</v>
      </c>
      <c r="C186" s="51" t="s">
        <v>207</v>
      </c>
      <c r="D186" s="56">
        <v>48801.599999999999</v>
      </c>
      <c r="E186" s="56">
        <v>51773.599999999999</v>
      </c>
      <c r="F186" s="56">
        <v>2519.35</v>
      </c>
      <c r="G186" s="56">
        <v>6118</v>
      </c>
      <c r="H186" s="56">
        <v>14477.91</v>
      </c>
      <c r="I186" s="56">
        <f t="shared" si="25"/>
        <v>20595.91</v>
      </c>
      <c r="J186" s="56">
        <f t="shared" si="26"/>
        <v>31177.69</v>
      </c>
      <c r="K186" s="57">
        <f t="shared" si="27"/>
        <v>0.60219281641608846</v>
      </c>
      <c r="L186" s="57">
        <f t="shared" si="28"/>
        <v>-0.95133909946381945</v>
      </c>
      <c r="M186" s="57">
        <f t="shared" si="29"/>
        <v>-0.64549500131341064</v>
      </c>
      <c r="R186" s="53"/>
      <c r="S186" s="53"/>
      <c r="T186" s="53"/>
      <c r="U186" s="53"/>
      <c r="V186" s="53"/>
    </row>
    <row r="187" spans="1:22" s="51" customFormat="1" x14ac:dyDescent="0.2">
      <c r="B187" s="66" t="s">
        <v>212</v>
      </c>
      <c r="C187" s="51" t="s">
        <v>213</v>
      </c>
      <c r="D187" s="56">
        <v>154985.4</v>
      </c>
      <c r="E187" s="56">
        <v>120485.4</v>
      </c>
      <c r="F187" s="56">
        <v>0</v>
      </c>
      <c r="G187" s="56">
        <v>-11.99</v>
      </c>
      <c r="H187" s="56">
        <v>0</v>
      </c>
      <c r="I187" s="56">
        <f t="shared" si="25"/>
        <v>-11.99</v>
      </c>
      <c r="J187" s="56">
        <f t="shared" si="26"/>
        <v>120497.39</v>
      </c>
      <c r="K187" s="57">
        <f t="shared" si="27"/>
        <v>1.0000995141320028</v>
      </c>
      <c r="L187" s="57">
        <f t="shared" si="28"/>
        <v>-1</v>
      </c>
      <c r="M187" s="57">
        <f t="shared" si="29"/>
        <v>-1.000298542396008</v>
      </c>
      <c r="R187" s="53"/>
      <c r="S187" s="53"/>
      <c r="T187" s="53"/>
      <c r="U187" s="53"/>
      <c r="V187" s="53"/>
    </row>
    <row r="188" spans="1:22" s="51" customFormat="1" x14ac:dyDescent="0.2">
      <c r="B188" s="66" t="s">
        <v>216</v>
      </c>
      <c r="C188" s="51" t="s">
        <v>217</v>
      </c>
      <c r="D188" s="56">
        <v>80685</v>
      </c>
      <c r="E188" s="56">
        <v>77405</v>
      </c>
      <c r="F188" s="56">
        <v>0</v>
      </c>
      <c r="G188" s="56">
        <v>10377.99</v>
      </c>
      <c r="H188" s="56">
        <v>178</v>
      </c>
      <c r="I188" s="56">
        <f t="shared" si="25"/>
        <v>10555.99</v>
      </c>
      <c r="J188" s="56">
        <f t="shared" si="26"/>
        <v>66849.009999999995</v>
      </c>
      <c r="K188" s="57">
        <f t="shared" si="27"/>
        <v>0.86362650991538004</v>
      </c>
      <c r="L188" s="57">
        <f t="shared" si="28"/>
        <v>-1</v>
      </c>
      <c r="M188" s="57">
        <f t="shared" si="29"/>
        <v>-0.59777830889477424</v>
      </c>
      <c r="R188" s="53"/>
      <c r="S188" s="53"/>
      <c r="T188" s="53"/>
      <c r="U188" s="53"/>
      <c r="V188" s="53"/>
    </row>
    <row r="189" spans="1:22" s="51" customFormat="1" x14ac:dyDescent="0.2">
      <c r="B189" s="66" t="s">
        <v>218</v>
      </c>
      <c r="C189" s="51" t="s">
        <v>219</v>
      </c>
      <c r="D189" s="56">
        <v>900000</v>
      </c>
      <c r="E189" s="56">
        <v>900000</v>
      </c>
      <c r="F189" s="56">
        <v>0</v>
      </c>
      <c r="G189" s="56">
        <v>0</v>
      </c>
      <c r="H189" s="56">
        <v>0</v>
      </c>
      <c r="I189" s="56">
        <f t="shared" si="25"/>
        <v>0</v>
      </c>
      <c r="J189" s="56">
        <f t="shared" si="26"/>
        <v>900000</v>
      </c>
      <c r="K189" s="57">
        <f t="shared" si="27"/>
        <v>1</v>
      </c>
      <c r="L189" s="57">
        <f t="shared" si="28"/>
        <v>-1</v>
      </c>
      <c r="M189" s="57">
        <f t="shared" si="29"/>
        <v>-1</v>
      </c>
      <c r="R189" s="53"/>
      <c r="S189" s="53"/>
      <c r="T189" s="53"/>
      <c r="U189" s="53"/>
      <c r="V189" s="53"/>
    </row>
    <row r="190" spans="1:22" s="51" customFormat="1" x14ac:dyDescent="0.2">
      <c r="A190" s="63" t="s">
        <v>264</v>
      </c>
      <c r="B190" s="68"/>
      <c r="C190" s="63"/>
      <c r="D190" s="64">
        <v>17696254.909999996</v>
      </c>
      <c r="E190" s="64">
        <v>17591421.43</v>
      </c>
      <c r="F190" s="64">
        <v>1437144.8499999999</v>
      </c>
      <c r="G190" s="64">
        <v>5381393.5799999973</v>
      </c>
      <c r="H190" s="64">
        <v>288027.74</v>
      </c>
      <c r="I190" s="64">
        <f t="shared" si="25"/>
        <v>5669421.3199999975</v>
      </c>
      <c r="J190" s="64">
        <f t="shared" si="26"/>
        <v>11922000.110000003</v>
      </c>
      <c r="K190" s="65">
        <f t="shared" si="27"/>
        <v>0.67771670171396736</v>
      </c>
      <c r="L190" s="65">
        <f t="shared" si="28"/>
        <v>-0.91830422255991628</v>
      </c>
      <c r="M190" s="65">
        <f t="shared" si="29"/>
        <v>-8.2269684445846897E-2</v>
      </c>
      <c r="R190" s="53"/>
      <c r="S190" s="53"/>
      <c r="T190" s="53"/>
      <c r="U190" s="53"/>
      <c r="V190" s="53"/>
    </row>
    <row r="191" spans="1:22" s="51" customFormat="1" x14ac:dyDescent="0.2">
      <c r="A191" s="51" t="s">
        <v>265</v>
      </c>
      <c r="B191" s="66" t="s">
        <v>103</v>
      </c>
      <c r="C191" s="51" t="s">
        <v>104</v>
      </c>
      <c r="D191" s="56">
        <v>0</v>
      </c>
      <c r="E191" s="56">
        <v>0</v>
      </c>
      <c r="F191" s="56">
        <v>0</v>
      </c>
      <c r="G191" s="56">
        <v>0</v>
      </c>
      <c r="H191" s="56">
        <v>0</v>
      </c>
      <c r="I191" s="56">
        <f t="shared" si="25"/>
        <v>0</v>
      </c>
      <c r="J191" s="56">
        <f t="shared" si="26"/>
        <v>0</v>
      </c>
      <c r="K191" s="57" t="str">
        <f t="shared" si="27"/>
        <v>NA</v>
      </c>
      <c r="L191" s="57" t="str">
        <f t="shared" si="28"/>
        <v>NA</v>
      </c>
      <c r="M191" s="57" t="str">
        <f t="shared" si="29"/>
        <v>NA</v>
      </c>
      <c r="R191" s="53"/>
      <c r="S191" s="53"/>
      <c r="T191" s="53"/>
      <c r="U191" s="53"/>
      <c r="V191" s="53"/>
    </row>
    <row r="192" spans="1:22" s="51" customFormat="1" x14ac:dyDescent="0.2">
      <c r="B192" s="66" t="s">
        <v>105</v>
      </c>
      <c r="C192" s="51" t="s">
        <v>104</v>
      </c>
      <c r="D192" s="56">
        <v>0</v>
      </c>
      <c r="E192" s="56">
        <v>0</v>
      </c>
      <c r="F192" s="56">
        <v>0</v>
      </c>
      <c r="G192" s="56">
        <v>0</v>
      </c>
      <c r="H192" s="56">
        <v>0</v>
      </c>
      <c r="I192" s="56">
        <f t="shared" si="25"/>
        <v>0</v>
      </c>
      <c r="J192" s="56">
        <f t="shared" si="26"/>
        <v>0</v>
      </c>
      <c r="K192" s="57" t="str">
        <f t="shared" si="27"/>
        <v>NA</v>
      </c>
      <c r="L192" s="57" t="str">
        <f t="shared" si="28"/>
        <v>NA</v>
      </c>
      <c r="M192" s="57" t="str">
        <f t="shared" si="29"/>
        <v>NA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108</v>
      </c>
      <c r="C193" s="51" t="s">
        <v>109</v>
      </c>
      <c r="D193" s="56">
        <v>6500</v>
      </c>
      <c r="E193" s="56">
        <v>6500</v>
      </c>
      <c r="F193" s="56">
        <v>0</v>
      </c>
      <c r="G193" s="56">
        <v>0</v>
      </c>
      <c r="H193" s="56">
        <v>0</v>
      </c>
      <c r="I193" s="56">
        <f t="shared" si="25"/>
        <v>0</v>
      </c>
      <c r="J193" s="56">
        <f t="shared" si="26"/>
        <v>6500</v>
      </c>
      <c r="K193" s="57">
        <f t="shared" si="27"/>
        <v>1</v>
      </c>
      <c r="L193" s="57">
        <f t="shared" si="28"/>
        <v>-1</v>
      </c>
      <c r="M193" s="57">
        <f t="shared" si="29"/>
        <v>-1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130</v>
      </c>
      <c r="C194" s="51" t="s">
        <v>131</v>
      </c>
      <c r="D194" s="56">
        <v>38474.86</v>
      </c>
      <c r="E194" s="56">
        <v>38474.86</v>
      </c>
      <c r="F194" s="56">
        <v>0</v>
      </c>
      <c r="G194" s="56">
        <v>0</v>
      </c>
      <c r="H194" s="56">
        <v>0</v>
      </c>
      <c r="I194" s="56">
        <f t="shared" si="25"/>
        <v>0</v>
      </c>
      <c r="J194" s="56">
        <f t="shared" si="26"/>
        <v>38474.86</v>
      </c>
      <c r="K194" s="57">
        <f t="shared" si="27"/>
        <v>1</v>
      </c>
      <c r="L194" s="57">
        <f t="shared" si="28"/>
        <v>-1</v>
      </c>
      <c r="M194" s="57">
        <f t="shared" si="29"/>
        <v>-1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132</v>
      </c>
      <c r="C195" s="51" t="s">
        <v>133</v>
      </c>
      <c r="D195" s="56">
        <v>0</v>
      </c>
      <c r="E195" s="56">
        <v>0</v>
      </c>
      <c r="F195" s="56">
        <v>0</v>
      </c>
      <c r="G195" s="56">
        <v>600</v>
      </c>
      <c r="H195" s="56">
        <v>0</v>
      </c>
      <c r="I195" s="56">
        <f t="shared" si="25"/>
        <v>600</v>
      </c>
      <c r="J195" s="56">
        <f t="shared" si="26"/>
        <v>-600</v>
      </c>
      <c r="K195" s="57" t="str">
        <f t="shared" si="27"/>
        <v>NA</v>
      </c>
      <c r="L195" s="57" t="str">
        <f t="shared" si="28"/>
        <v>NA</v>
      </c>
      <c r="M195" s="57" t="str">
        <f t="shared" si="29"/>
        <v>NA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156</v>
      </c>
      <c r="C196" s="51" t="s">
        <v>157</v>
      </c>
      <c r="D196" s="56">
        <v>1154.25</v>
      </c>
      <c r="E196" s="56">
        <v>1154.25</v>
      </c>
      <c r="F196" s="56">
        <v>0</v>
      </c>
      <c r="G196" s="56">
        <v>15.9</v>
      </c>
      <c r="H196" s="56">
        <v>0</v>
      </c>
      <c r="I196" s="56">
        <f t="shared" si="25"/>
        <v>15.9</v>
      </c>
      <c r="J196" s="56">
        <f t="shared" si="26"/>
        <v>1138.3499999999999</v>
      </c>
      <c r="K196" s="57">
        <f t="shared" si="27"/>
        <v>0.98622482131254052</v>
      </c>
      <c r="L196" s="57">
        <f t="shared" si="28"/>
        <v>-1</v>
      </c>
      <c r="M196" s="57">
        <f t="shared" si="29"/>
        <v>-0.9586744639376219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158</v>
      </c>
      <c r="C197" s="51" t="s">
        <v>159</v>
      </c>
      <c r="D197" s="56">
        <v>41940</v>
      </c>
      <c r="E197" s="56">
        <v>41940</v>
      </c>
      <c r="F197" s="56">
        <v>0</v>
      </c>
      <c r="G197" s="56">
        <v>0</v>
      </c>
      <c r="H197" s="56">
        <v>18500</v>
      </c>
      <c r="I197" s="56">
        <f t="shared" si="25"/>
        <v>18500</v>
      </c>
      <c r="J197" s="56">
        <f t="shared" si="26"/>
        <v>23440</v>
      </c>
      <c r="K197" s="57">
        <f t="shared" si="27"/>
        <v>0.55889365760610399</v>
      </c>
      <c r="L197" s="57">
        <f t="shared" si="28"/>
        <v>-1</v>
      </c>
      <c r="M197" s="57">
        <f t="shared" si="29"/>
        <v>-1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180</v>
      </c>
      <c r="C198" s="51" t="s">
        <v>181</v>
      </c>
      <c r="D198" s="56">
        <v>18500</v>
      </c>
      <c r="E198" s="56">
        <v>24500</v>
      </c>
      <c r="F198" s="56">
        <v>0</v>
      </c>
      <c r="G198" s="56">
        <v>0</v>
      </c>
      <c r="H198" s="56">
        <v>0</v>
      </c>
      <c r="I198" s="56">
        <f t="shared" si="25"/>
        <v>0</v>
      </c>
      <c r="J198" s="56">
        <f t="shared" si="26"/>
        <v>24500</v>
      </c>
      <c r="K198" s="57">
        <f t="shared" si="27"/>
        <v>1</v>
      </c>
      <c r="L198" s="57">
        <f t="shared" si="28"/>
        <v>-1</v>
      </c>
      <c r="M198" s="57">
        <f t="shared" si="29"/>
        <v>-1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186</v>
      </c>
      <c r="C199" s="51" t="s">
        <v>187</v>
      </c>
      <c r="D199" s="56">
        <v>3375</v>
      </c>
      <c r="E199" s="56">
        <v>3375</v>
      </c>
      <c r="F199" s="56">
        <v>0</v>
      </c>
      <c r="G199" s="56">
        <v>0</v>
      </c>
      <c r="H199" s="56">
        <v>0</v>
      </c>
      <c r="I199" s="56">
        <f t="shared" si="25"/>
        <v>0</v>
      </c>
      <c r="J199" s="56">
        <f t="shared" si="26"/>
        <v>3375</v>
      </c>
      <c r="K199" s="57">
        <f t="shared" si="27"/>
        <v>1</v>
      </c>
      <c r="L199" s="57">
        <f t="shared" si="28"/>
        <v>-1</v>
      </c>
      <c r="M199" s="57">
        <f t="shared" si="29"/>
        <v>-1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206</v>
      </c>
      <c r="C200" s="51" t="s">
        <v>207</v>
      </c>
      <c r="D200" s="56">
        <v>22943.25</v>
      </c>
      <c r="E200" s="56">
        <v>23235.25</v>
      </c>
      <c r="F200" s="56">
        <v>0</v>
      </c>
      <c r="G200" s="56">
        <v>0</v>
      </c>
      <c r="H200" s="56">
        <v>0</v>
      </c>
      <c r="I200" s="56">
        <f t="shared" si="25"/>
        <v>0</v>
      </c>
      <c r="J200" s="56">
        <f t="shared" si="26"/>
        <v>23235.25</v>
      </c>
      <c r="K200" s="57">
        <f t="shared" si="27"/>
        <v>1</v>
      </c>
      <c r="L200" s="57">
        <f t="shared" si="28"/>
        <v>-1</v>
      </c>
      <c r="M200" s="57">
        <f t="shared" si="29"/>
        <v>-1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216</v>
      </c>
      <c r="C201" s="51" t="s">
        <v>217</v>
      </c>
      <c r="D201" s="56">
        <v>9000</v>
      </c>
      <c r="E201" s="56">
        <v>9000</v>
      </c>
      <c r="F201" s="56">
        <v>0</v>
      </c>
      <c r="G201" s="56">
        <v>0</v>
      </c>
      <c r="H201" s="56">
        <v>1115</v>
      </c>
      <c r="I201" s="56">
        <f t="shared" si="25"/>
        <v>1115</v>
      </c>
      <c r="J201" s="56">
        <f t="shared" si="26"/>
        <v>7885</v>
      </c>
      <c r="K201" s="57">
        <f t="shared" si="27"/>
        <v>0.87611111111111106</v>
      </c>
      <c r="L201" s="57">
        <f t="shared" si="28"/>
        <v>-1</v>
      </c>
      <c r="M201" s="57">
        <f t="shared" si="29"/>
        <v>-1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218</v>
      </c>
      <c r="C202" s="51" t="s">
        <v>219</v>
      </c>
      <c r="D202" s="56">
        <v>900000</v>
      </c>
      <c r="E202" s="56">
        <v>900000</v>
      </c>
      <c r="F202" s="56">
        <v>0</v>
      </c>
      <c r="G202" s="56">
        <v>0</v>
      </c>
      <c r="H202" s="56">
        <v>0</v>
      </c>
      <c r="I202" s="56">
        <f t="shared" si="25"/>
        <v>0</v>
      </c>
      <c r="J202" s="56">
        <f t="shared" si="26"/>
        <v>900000</v>
      </c>
      <c r="K202" s="57">
        <f t="shared" si="27"/>
        <v>1</v>
      </c>
      <c r="L202" s="57">
        <f t="shared" si="28"/>
        <v>-1</v>
      </c>
      <c r="M202" s="57">
        <f t="shared" si="29"/>
        <v>-1</v>
      </c>
      <c r="R202" s="53"/>
      <c r="S202" s="53"/>
      <c r="T202" s="53"/>
      <c r="U202" s="53"/>
      <c r="V202" s="53"/>
    </row>
    <row r="203" spans="1:22" s="51" customFormat="1" x14ac:dyDescent="0.2">
      <c r="A203" s="63" t="s">
        <v>266</v>
      </c>
      <c r="B203" s="68"/>
      <c r="C203" s="63"/>
      <c r="D203" s="64">
        <v>1041887.36</v>
      </c>
      <c r="E203" s="64">
        <v>1048179.36</v>
      </c>
      <c r="F203" s="64">
        <v>0</v>
      </c>
      <c r="G203" s="64">
        <v>615.9</v>
      </c>
      <c r="H203" s="64">
        <v>19615</v>
      </c>
      <c r="I203" s="64">
        <f t="shared" si="25"/>
        <v>20230.900000000001</v>
      </c>
      <c r="J203" s="64">
        <f t="shared" si="26"/>
        <v>1027948.46</v>
      </c>
      <c r="K203" s="65">
        <f t="shared" si="27"/>
        <v>0.98069900937564725</v>
      </c>
      <c r="L203" s="65">
        <f t="shared" si="28"/>
        <v>-1</v>
      </c>
      <c r="M203" s="65">
        <f t="shared" si="29"/>
        <v>-0.99823722917039692</v>
      </c>
      <c r="R203" s="53"/>
      <c r="S203" s="53"/>
      <c r="T203" s="53"/>
      <c r="U203" s="53"/>
      <c r="V203" s="53"/>
    </row>
    <row r="204" spans="1:22" s="51" customFormat="1" x14ac:dyDescent="0.2">
      <c r="A204" s="51" t="s">
        <v>267</v>
      </c>
      <c r="B204" s="66" t="s">
        <v>118</v>
      </c>
      <c r="C204" s="51" t="s">
        <v>119</v>
      </c>
      <c r="D204" s="56">
        <v>138374.75</v>
      </c>
      <c r="E204" s="56">
        <v>138374.75</v>
      </c>
      <c r="F204" s="56">
        <v>11729.82</v>
      </c>
      <c r="G204" s="56">
        <v>46819.649999999994</v>
      </c>
      <c r="H204" s="56">
        <v>0</v>
      </c>
      <c r="I204" s="56">
        <f t="shared" si="25"/>
        <v>46819.649999999994</v>
      </c>
      <c r="J204" s="56">
        <f t="shared" si="26"/>
        <v>91555.1</v>
      </c>
      <c r="K204" s="57">
        <f t="shared" si="27"/>
        <v>0.66164600116712047</v>
      </c>
      <c r="L204" s="57">
        <f t="shared" si="28"/>
        <v>-0.91523149996657627</v>
      </c>
      <c r="M204" s="57">
        <f t="shared" si="29"/>
        <v>1.5061996498638588E-2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268</v>
      </c>
      <c r="C205" s="51" t="s">
        <v>269</v>
      </c>
      <c r="D205" s="56">
        <v>10418429.26</v>
      </c>
      <c r="E205" s="56">
        <v>10418429.26</v>
      </c>
      <c r="F205" s="56">
        <v>865523.8</v>
      </c>
      <c r="G205" s="56">
        <v>1806065.71</v>
      </c>
      <c r="H205" s="56">
        <v>0</v>
      </c>
      <c r="I205" s="56">
        <f t="shared" si="25"/>
        <v>1806065.71</v>
      </c>
      <c r="J205" s="56">
        <f t="shared" si="26"/>
        <v>8612363.5500000007</v>
      </c>
      <c r="K205" s="57">
        <f t="shared" si="27"/>
        <v>0.82664702471666074</v>
      </c>
      <c r="L205" s="57">
        <f t="shared" si="28"/>
        <v>-0.91692377244206569</v>
      </c>
      <c r="M205" s="57">
        <f t="shared" si="29"/>
        <v>-0.47994107414998183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130</v>
      </c>
      <c r="C206" s="51" t="s">
        <v>131</v>
      </c>
      <c r="D206" s="56">
        <v>0</v>
      </c>
      <c r="E206" s="56">
        <v>0</v>
      </c>
      <c r="F206" s="56">
        <v>0</v>
      </c>
      <c r="G206" s="56">
        <v>0</v>
      </c>
      <c r="H206" s="56">
        <v>0</v>
      </c>
      <c r="I206" s="56">
        <f t="shared" si="25"/>
        <v>0</v>
      </c>
      <c r="J206" s="56">
        <f t="shared" si="26"/>
        <v>0</v>
      </c>
      <c r="K206" s="57" t="str">
        <f t="shared" si="27"/>
        <v>NA</v>
      </c>
      <c r="L206" s="57" t="str">
        <f t="shared" si="28"/>
        <v>NA</v>
      </c>
      <c r="M206" s="57" t="str">
        <f t="shared" si="29"/>
        <v>NA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132</v>
      </c>
      <c r="C207" s="51" t="s">
        <v>133</v>
      </c>
      <c r="D207" s="56">
        <v>357496.42</v>
      </c>
      <c r="E207" s="56">
        <v>357496.42</v>
      </c>
      <c r="F207" s="56">
        <v>0</v>
      </c>
      <c r="G207" s="56">
        <v>0</v>
      </c>
      <c r="H207" s="56">
        <v>0</v>
      </c>
      <c r="I207" s="56">
        <f t="shared" si="25"/>
        <v>0</v>
      </c>
      <c r="J207" s="56">
        <f t="shared" si="26"/>
        <v>357496.42</v>
      </c>
      <c r="K207" s="57">
        <f t="shared" si="27"/>
        <v>1</v>
      </c>
      <c r="L207" s="57">
        <f t="shared" si="28"/>
        <v>-1</v>
      </c>
      <c r="M207" s="57">
        <f t="shared" si="29"/>
        <v>-1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138</v>
      </c>
      <c r="C208" s="51" t="s">
        <v>139</v>
      </c>
      <c r="D208" s="56">
        <v>1728000</v>
      </c>
      <c r="E208" s="56">
        <v>1728000</v>
      </c>
      <c r="F208" s="56">
        <v>167155</v>
      </c>
      <c r="G208" s="56">
        <v>344410</v>
      </c>
      <c r="H208" s="56">
        <v>0</v>
      </c>
      <c r="I208" s="56">
        <f t="shared" si="25"/>
        <v>344410</v>
      </c>
      <c r="J208" s="56">
        <f t="shared" si="26"/>
        <v>1383590</v>
      </c>
      <c r="K208" s="57">
        <f t="shared" si="27"/>
        <v>0.80068865740740736</v>
      </c>
      <c r="L208" s="57">
        <f t="shared" si="28"/>
        <v>-0.90326678240740743</v>
      </c>
      <c r="M208" s="57">
        <f t="shared" si="29"/>
        <v>-0.40206597222222223</v>
      </c>
      <c r="R208" s="53"/>
      <c r="S208" s="53"/>
      <c r="T208" s="53"/>
      <c r="U208" s="53"/>
      <c r="V208" s="53"/>
    </row>
    <row r="209" spans="2:22" s="51" customFormat="1" x14ac:dyDescent="0.2">
      <c r="B209" s="66" t="s">
        <v>140</v>
      </c>
      <c r="C209" s="51" t="s">
        <v>141</v>
      </c>
      <c r="D209" s="56">
        <v>0</v>
      </c>
      <c r="E209" s="56">
        <v>0</v>
      </c>
      <c r="F209" s="56">
        <v>562.24</v>
      </c>
      <c r="G209" s="56">
        <v>562.24</v>
      </c>
      <c r="H209" s="56">
        <v>0</v>
      </c>
      <c r="I209" s="56">
        <f t="shared" si="25"/>
        <v>562.24</v>
      </c>
      <c r="J209" s="56">
        <f t="shared" si="26"/>
        <v>-562.24</v>
      </c>
      <c r="K209" s="57" t="str">
        <f t="shared" si="27"/>
        <v>NA</v>
      </c>
      <c r="L209" s="57" t="str">
        <f t="shared" si="28"/>
        <v>NA</v>
      </c>
      <c r="M209" s="57" t="str">
        <f t="shared" si="29"/>
        <v>NA</v>
      </c>
      <c r="R209" s="53"/>
      <c r="S209" s="53"/>
      <c r="T209" s="53"/>
      <c r="U209" s="53"/>
      <c r="V209" s="53"/>
    </row>
    <row r="210" spans="2:22" s="51" customFormat="1" x14ac:dyDescent="0.2">
      <c r="B210" s="66" t="s">
        <v>142</v>
      </c>
      <c r="C210" s="51" t="s">
        <v>143</v>
      </c>
      <c r="D210" s="56">
        <v>2178683.2000000058</v>
      </c>
      <c r="E210" s="56">
        <v>2178683.2000000058</v>
      </c>
      <c r="F210" s="56">
        <v>171393.88000000006</v>
      </c>
      <c r="G210" s="56">
        <v>360066.99000000017</v>
      </c>
      <c r="H210" s="56">
        <v>0</v>
      </c>
      <c r="I210" s="56">
        <f t="shared" si="25"/>
        <v>360066.99000000017</v>
      </c>
      <c r="J210" s="56">
        <f t="shared" si="26"/>
        <v>1818616.2100000056</v>
      </c>
      <c r="K210" s="57">
        <f t="shared" si="27"/>
        <v>0.83473182792248124</v>
      </c>
      <c r="L210" s="57">
        <f t="shared" si="28"/>
        <v>-0.92133143542851959</v>
      </c>
      <c r="M210" s="57">
        <f t="shared" si="29"/>
        <v>-0.50419548376744372</v>
      </c>
      <c r="R210" s="53"/>
      <c r="S210" s="53"/>
      <c r="T210" s="53"/>
      <c r="U210" s="53"/>
      <c r="V210" s="53"/>
    </row>
    <row r="211" spans="2:22" s="51" customFormat="1" x14ac:dyDescent="0.2">
      <c r="B211" s="66" t="s">
        <v>144</v>
      </c>
      <c r="C211" s="51" t="s">
        <v>145</v>
      </c>
      <c r="D211" s="56">
        <v>937.5</v>
      </c>
      <c r="E211" s="56">
        <v>937.5</v>
      </c>
      <c r="F211" s="56">
        <v>0</v>
      </c>
      <c r="G211" s="56">
        <v>0</v>
      </c>
      <c r="H211" s="56">
        <v>0</v>
      </c>
      <c r="I211" s="56">
        <f t="shared" si="25"/>
        <v>0</v>
      </c>
      <c r="J211" s="56">
        <f t="shared" si="26"/>
        <v>937.5</v>
      </c>
      <c r="K211" s="57">
        <f t="shared" si="27"/>
        <v>1</v>
      </c>
      <c r="L211" s="57">
        <f t="shared" si="28"/>
        <v>-1</v>
      </c>
      <c r="M211" s="57">
        <f t="shared" si="29"/>
        <v>-1</v>
      </c>
      <c r="R211" s="53"/>
      <c r="S211" s="53"/>
      <c r="T211" s="53"/>
      <c r="U211" s="53"/>
      <c r="V211" s="53"/>
    </row>
    <row r="212" spans="2:22" s="51" customFormat="1" x14ac:dyDescent="0.2">
      <c r="B212" s="66" t="s">
        <v>156</v>
      </c>
      <c r="C212" s="51" t="s">
        <v>157</v>
      </c>
      <c r="D212" s="56">
        <v>289212.74000000051</v>
      </c>
      <c r="E212" s="56">
        <v>289212.74000000051</v>
      </c>
      <c r="F212" s="56">
        <v>35352.6</v>
      </c>
      <c r="G212" s="56">
        <v>74088.800000000017</v>
      </c>
      <c r="H212" s="56">
        <v>0</v>
      </c>
      <c r="I212" s="56">
        <f t="shared" si="25"/>
        <v>74088.800000000017</v>
      </c>
      <c r="J212" s="56">
        <f t="shared" si="26"/>
        <v>215123.9400000005</v>
      </c>
      <c r="K212" s="57">
        <f t="shared" si="27"/>
        <v>0.74382594625672482</v>
      </c>
      <c r="L212" s="57">
        <f t="shared" si="28"/>
        <v>-0.8777626462789988</v>
      </c>
      <c r="M212" s="57">
        <f t="shared" si="29"/>
        <v>-0.23147783877017428</v>
      </c>
      <c r="R212" s="53"/>
      <c r="S212" s="53"/>
      <c r="T212" s="53"/>
      <c r="U212" s="53"/>
      <c r="V212" s="53"/>
    </row>
    <row r="213" spans="2:22" s="51" customFormat="1" x14ac:dyDescent="0.2">
      <c r="B213" s="66" t="s">
        <v>158</v>
      </c>
      <c r="C213" s="51" t="s">
        <v>159</v>
      </c>
      <c r="D213" s="56">
        <v>353426.4</v>
      </c>
      <c r="E213" s="56">
        <v>336318.4</v>
      </c>
      <c r="F213" s="56">
        <v>0</v>
      </c>
      <c r="G213" s="56">
        <v>196447.35999999999</v>
      </c>
      <c r="H213" s="56">
        <v>7198</v>
      </c>
      <c r="I213" s="56">
        <f t="shared" si="25"/>
        <v>203645.36</v>
      </c>
      <c r="J213" s="56">
        <f t="shared" si="26"/>
        <v>132673.04000000004</v>
      </c>
      <c r="K213" s="57">
        <f t="shared" si="27"/>
        <v>0.39448641525411643</v>
      </c>
      <c r="L213" s="57">
        <f t="shared" si="28"/>
        <v>-1</v>
      </c>
      <c r="M213" s="57">
        <f t="shared" si="29"/>
        <v>0.75233374088363847</v>
      </c>
      <c r="R213" s="53"/>
      <c r="S213" s="53"/>
      <c r="T213" s="53"/>
      <c r="U213" s="53"/>
      <c r="V213" s="53"/>
    </row>
    <row r="214" spans="2:22" s="51" customFormat="1" x14ac:dyDescent="0.2">
      <c r="B214" s="66" t="s">
        <v>172</v>
      </c>
      <c r="C214" s="51" t="s">
        <v>173</v>
      </c>
      <c r="D214" s="56">
        <v>540</v>
      </c>
      <c r="E214" s="56">
        <v>0</v>
      </c>
      <c r="F214" s="56">
        <v>0</v>
      </c>
      <c r="G214" s="56">
        <v>0</v>
      </c>
      <c r="H214" s="56">
        <v>0</v>
      </c>
      <c r="I214" s="56">
        <f t="shared" si="25"/>
        <v>0</v>
      </c>
      <c r="J214" s="56">
        <f t="shared" si="26"/>
        <v>0</v>
      </c>
      <c r="K214" s="57" t="str">
        <f t="shared" si="27"/>
        <v>NA</v>
      </c>
      <c r="L214" s="57" t="str">
        <f t="shared" si="28"/>
        <v>NA</v>
      </c>
      <c r="M214" s="57" t="str">
        <f t="shared" si="29"/>
        <v>NA</v>
      </c>
      <c r="R214" s="53"/>
      <c r="S214" s="53"/>
      <c r="T214" s="53"/>
      <c r="U214" s="53"/>
      <c r="V214" s="53"/>
    </row>
    <row r="215" spans="2:22" s="51" customFormat="1" x14ac:dyDescent="0.2">
      <c r="B215" s="66" t="s">
        <v>174</v>
      </c>
      <c r="C215" s="51" t="s">
        <v>175</v>
      </c>
      <c r="D215" s="56">
        <v>0</v>
      </c>
      <c r="E215" s="56">
        <v>167498.41</v>
      </c>
      <c r="F215" s="56">
        <v>74612.100000000006</v>
      </c>
      <c r="G215" s="56">
        <v>109041.78</v>
      </c>
      <c r="H215" s="56">
        <v>4573.6000000000004</v>
      </c>
      <c r="I215" s="56">
        <f t="shared" si="25"/>
        <v>113615.38</v>
      </c>
      <c r="J215" s="56">
        <f t="shared" si="26"/>
        <v>53883.03</v>
      </c>
      <c r="K215" s="57">
        <f t="shared" si="27"/>
        <v>0.32169278502404886</v>
      </c>
      <c r="L215" s="57">
        <f t="shared" si="28"/>
        <v>-0.55455039841870735</v>
      </c>
      <c r="M215" s="57">
        <f t="shared" si="29"/>
        <v>0.9530056434565557</v>
      </c>
      <c r="R215" s="53"/>
      <c r="S215" s="53"/>
      <c r="T215" s="53"/>
      <c r="U215" s="53"/>
      <c r="V215" s="53"/>
    </row>
    <row r="216" spans="2:22" s="51" customFormat="1" x14ac:dyDescent="0.2">
      <c r="B216" s="66" t="s">
        <v>180</v>
      </c>
      <c r="C216" s="51" t="s">
        <v>181</v>
      </c>
      <c r="D216" s="56">
        <v>12024.9</v>
      </c>
      <c r="E216" s="56">
        <v>12024.9</v>
      </c>
      <c r="F216" s="56">
        <v>875.23</v>
      </c>
      <c r="G216" s="56">
        <v>1196.8499999999999</v>
      </c>
      <c r="H216" s="56">
        <v>0</v>
      </c>
      <c r="I216" s="56">
        <f t="shared" si="25"/>
        <v>1196.8499999999999</v>
      </c>
      <c r="J216" s="56">
        <f t="shared" si="26"/>
        <v>10828.05</v>
      </c>
      <c r="K216" s="57">
        <f t="shared" si="27"/>
        <v>0.9004690267694534</v>
      </c>
      <c r="L216" s="57">
        <f t="shared" si="28"/>
        <v>-0.92721519513675787</v>
      </c>
      <c r="M216" s="57">
        <f t="shared" si="29"/>
        <v>-0.70140708030836019</v>
      </c>
      <c r="R216" s="53"/>
      <c r="S216" s="53"/>
      <c r="T216" s="53"/>
      <c r="U216" s="53"/>
      <c r="V216" s="53"/>
    </row>
    <row r="217" spans="2:22" s="51" customFormat="1" x14ac:dyDescent="0.2">
      <c r="B217" s="66" t="s">
        <v>186</v>
      </c>
      <c r="C217" s="51" t="s">
        <v>187</v>
      </c>
      <c r="D217" s="56">
        <v>1182926</v>
      </c>
      <c r="E217" s="56">
        <v>716299.1100000001</v>
      </c>
      <c r="F217" s="56">
        <v>16813.599999999999</v>
      </c>
      <c r="G217" s="56">
        <v>40286.070000000007</v>
      </c>
      <c r="H217" s="56">
        <v>12080.130000000001</v>
      </c>
      <c r="I217" s="56">
        <f t="shared" si="25"/>
        <v>52366.200000000012</v>
      </c>
      <c r="J217" s="56">
        <f t="shared" si="26"/>
        <v>663932.91000000015</v>
      </c>
      <c r="K217" s="57">
        <f t="shared" si="27"/>
        <v>0.92689338955063072</v>
      </c>
      <c r="L217" s="57">
        <f t="shared" si="28"/>
        <v>-0.97652712426237698</v>
      </c>
      <c r="M217" s="57">
        <f t="shared" si="29"/>
        <v>-0.83127410279764269</v>
      </c>
      <c r="R217" s="53"/>
      <c r="S217" s="53"/>
      <c r="T217" s="53"/>
      <c r="U217" s="53"/>
      <c r="V217" s="53"/>
    </row>
    <row r="218" spans="2:22" s="51" customFormat="1" x14ac:dyDescent="0.2">
      <c r="B218" s="66" t="s">
        <v>190</v>
      </c>
      <c r="C218" s="51" t="s">
        <v>191</v>
      </c>
      <c r="D218" s="56">
        <v>0</v>
      </c>
      <c r="E218" s="56">
        <v>7487.6</v>
      </c>
      <c r="F218" s="56">
        <v>541.57000000000005</v>
      </c>
      <c r="G218" s="56">
        <v>1025.2</v>
      </c>
      <c r="H218" s="56">
        <v>1182.3699999999999</v>
      </c>
      <c r="I218" s="56">
        <f t="shared" si="25"/>
        <v>2207.5699999999997</v>
      </c>
      <c r="J218" s="56">
        <f t="shared" si="26"/>
        <v>5280.0300000000007</v>
      </c>
      <c r="K218" s="57">
        <f t="shared" si="27"/>
        <v>0.70516988086970467</v>
      </c>
      <c r="L218" s="57">
        <f t="shared" si="28"/>
        <v>-0.92767108285699029</v>
      </c>
      <c r="M218" s="57">
        <f t="shared" si="29"/>
        <v>-0.58924087825204341</v>
      </c>
      <c r="R218" s="53"/>
      <c r="S218" s="53"/>
      <c r="T218" s="53"/>
      <c r="U218" s="53"/>
      <c r="V218" s="53"/>
    </row>
    <row r="219" spans="2:22" s="51" customFormat="1" x14ac:dyDescent="0.2">
      <c r="B219" s="66" t="s">
        <v>194</v>
      </c>
      <c r="C219" s="51" t="s">
        <v>195</v>
      </c>
      <c r="D219" s="56">
        <v>4050</v>
      </c>
      <c r="E219" s="56">
        <v>15625.16</v>
      </c>
      <c r="F219" s="56">
        <v>89.37</v>
      </c>
      <c r="G219" s="56">
        <v>5782.67</v>
      </c>
      <c r="H219" s="56">
        <v>1940.77</v>
      </c>
      <c r="I219" s="56">
        <f t="shared" si="25"/>
        <v>7723.4400000000005</v>
      </c>
      <c r="J219" s="56">
        <f t="shared" si="26"/>
        <v>7901.7199999999993</v>
      </c>
      <c r="K219" s="57">
        <f t="shared" si="27"/>
        <v>0.50570490158180781</v>
      </c>
      <c r="L219" s="57">
        <f t="shared" si="28"/>
        <v>-0.99428037856892337</v>
      </c>
      <c r="M219" s="57">
        <f t="shared" si="29"/>
        <v>0.11026127092458582</v>
      </c>
      <c r="R219" s="53"/>
      <c r="S219" s="53"/>
      <c r="T219" s="53"/>
      <c r="U219" s="53"/>
      <c r="V219" s="53"/>
    </row>
    <row r="220" spans="2:22" s="51" customFormat="1" x14ac:dyDescent="0.2">
      <c r="B220" s="66" t="s">
        <v>198</v>
      </c>
      <c r="C220" s="51" t="s">
        <v>199</v>
      </c>
      <c r="D220" s="56">
        <v>0</v>
      </c>
      <c r="E220" s="56">
        <v>14473.529999999999</v>
      </c>
      <c r="F220" s="56">
        <v>2144.9300000000003</v>
      </c>
      <c r="G220" s="56">
        <v>4690.3899999999994</v>
      </c>
      <c r="H220" s="56">
        <v>4748.2299999999996</v>
      </c>
      <c r="I220" s="56">
        <f t="shared" si="25"/>
        <v>9438.619999999999</v>
      </c>
      <c r="J220" s="56">
        <f t="shared" si="26"/>
        <v>5034.91</v>
      </c>
      <c r="K220" s="57">
        <f t="shared" si="27"/>
        <v>0.34787021548993236</v>
      </c>
      <c r="L220" s="57">
        <f t="shared" si="28"/>
        <v>-0.85180325739470608</v>
      </c>
      <c r="M220" s="57">
        <f t="shared" si="29"/>
        <v>-2.7799714375138597E-2</v>
      </c>
      <c r="R220" s="53"/>
      <c r="S220" s="53"/>
      <c r="T220" s="53"/>
      <c r="U220" s="53"/>
      <c r="V220" s="53"/>
    </row>
    <row r="221" spans="2:22" s="51" customFormat="1" x14ac:dyDescent="0.2">
      <c r="B221" s="66" t="s">
        <v>202</v>
      </c>
      <c r="C221" s="51" t="s">
        <v>203</v>
      </c>
      <c r="D221" s="56">
        <v>0</v>
      </c>
      <c r="E221" s="56">
        <v>1663</v>
      </c>
      <c r="F221" s="56">
        <v>0</v>
      </c>
      <c r="G221" s="56">
        <v>0</v>
      </c>
      <c r="H221" s="56">
        <v>912.55</v>
      </c>
      <c r="I221" s="56">
        <f t="shared" si="25"/>
        <v>912.55</v>
      </c>
      <c r="J221" s="56">
        <f t="shared" si="26"/>
        <v>750.45</v>
      </c>
      <c r="K221" s="57">
        <f t="shared" si="27"/>
        <v>0.45126277811184606</v>
      </c>
      <c r="L221" s="57">
        <f t="shared" si="28"/>
        <v>-1</v>
      </c>
      <c r="M221" s="57">
        <f t="shared" si="29"/>
        <v>-1</v>
      </c>
      <c r="R221" s="53"/>
      <c r="S221" s="53"/>
      <c r="T221" s="53"/>
      <c r="U221" s="53"/>
      <c r="V221" s="53"/>
    </row>
    <row r="222" spans="2:22" s="51" customFormat="1" x14ac:dyDescent="0.2">
      <c r="B222" s="66" t="s">
        <v>206</v>
      </c>
      <c r="C222" s="51" t="s">
        <v>207</v>
      </c>
      <c r="D222" s="56">
        <v>100585.8</v>
      </c>
      <c r="E222" s="56">
        <v>422551.74000000005</v>
      </c>
      <c r="F222" s="56">
        <v>16555.86</v>
      </c>
      <c r="G222" s="56">
        <v>80099.979999999981</v>
      </c>
      <c r="H222" s="56">
        <v>52636.31</v>
      </c>
      <c r="I222" s="56">
        <f t="shared" si="25"/>
        <v>132736.28999999998</v>
      </c>
      <c r="J222" s="56">
        <f t="shared" si="26"/>
        <v>289815.45000000007</v>
      </c>
      <c r="K222" s="57">
        <f t="shared" si="27"/>
        <v>0.68586973514770055</v>
      </c>
      <c r="L222" s="57">
        <f t="shared" si="28"/>
        <v>-0.96081933066942293</v>
      </c>
      <c r="M222" s="57">
        <f t="shared" si="29"/>
        <v>-0.43131238792200949</v>
      </c>
      <c r="R222" s="53"/>
      <c r="S222" s="53"/>
      <c r="T222" s="53"/>
      <c r="U222" s="53"/>
      <c r="V222" s="53"/>
    </row>
    <row r="223" spans="2:22" s="51" customFormat="1" x14ac:dyDescent="0.2">
      <c r="B223" s="66" t="s">
        <v>212</v>
      </c>
      <c r="C223" s="51" t="s">
        <v>213</v>
      </c>
      <c r="D223" s="56">
        <v>39600</v>
      </c>
      <c r="E223" s="56">
        <v>855</v>
      </c>
      <c r="F223" s="56">
        <v>0</v>
      </c>
      <c r="G223" s="56">
        <v>0</v>
      </c>
      <c r="H223" s="56">
        <v>0</v>
      </c>
      <c r="I223" s="56">
        <f t="shared" si="25"/>
        <v>0</v>
      </c>
      <c r="J223" s="56">
        <f t="shared" si="26"/>
        <v>855</v>
      </c>
      <c r="K223" s="57">
        <f t="shared" si="27"/>
        <v>1</v>
      </c>
      <c r="L223" s="57">
        <f t="shared" si="28"/>
        <v>-1</v>
      </c>
      <c r="M223" s="57">
        <f t="shared" si="29"/>
        <v>-1</v>
      </c>
      <c r="R223" s="53"/>
      <c r="S223" s="53"/>
      <c r="T223" s="53"/>
      <c r="U223" s="53"/>
      <c r="V223" s="53"/>
    </row>
    <row r="224" spans="2:22" s="51" customFormat="1" x14ac:dyDescent="0.2">
      <c r="B224" s="66" t="s">
        <v>216</v>
      </c>
      <c r="C224" s="51" t="s">
        <v>217</v>
      </c>
      <c r="D224" s="56">
        <v>1980</v>
      </c>
      <c r="E224" s="56">
        <v>1980</v>
      </c>
      <c r="F224" s="56">
        <v>0</v>
      </c>
      <c r="G224" s="56">
        <v>0</v>
      </c>
      <c r="H224" s="56">
        <v>0</v>
      </c>
      <c r="I224" s="56">
        <f t="shared" si="25"/>
        <v>0</v>
      </c>
      <c r="J224" s="56">
        <f t="shared" si="26"/>
        <v>1980</v>
      </c>
      <c r="K224" s="57">
        <f t="shared" si="27"/>
        <v>1</v>
      </c>
      <c r="L224" s="57">
        <f t="shared" si="28"/>
        <v>-1</v>
      </c>
      <c r="M224" s="57">
        <f t="shared" si="29"/>
        <v>-1</v>
      </c>
      <c r="R224" s="53"/>
      <c r="S224" s="53"/>
      <c r="T224" s="53"/>
      <c r="U224" s="53"/>
      <c r="V224" s="53"/>
    </row>
    <row r="225" spans="1:22" s="51" customFormat="1" x14ac:dyDescent="0.2">
      <c r="A225" s="63" t="s">
        <v>270</v>
      </c>
      <c r="B225" s="68"/>
      <c r="C225" s="63"/>
      <c r="D225" s="64">
        <v>16806266.970000006</v>
      </c>
      <c r="E225" s="64">
        <v>16807910.720000006</v>
      </c>
      <c r="F225" s="64">
        <v>1363350.0000000005</v>
      </c>
      <c r="G225" s="64">
        <v>3070583.69</v>
      </c>
      <c r="H225" s="64">
        <v>85271.959999999992</v>
      </c>
      <c r="I225" s="64">
        <f t="shared" si="25"/>
        <v>3155855.65</v>
      </c>
      <c r="J225" s="64">
        <f t="shared" si="26"/>
        <v>13652055.070000006</v>
      </c>
      <c r="K225" s="65">
        <f t="shared" si="27"/>
        <v>0.8122398611836511</v>
      </c>
      <c r="L225" s="65">
        <f t="shared" si="28"/>
        <v>-0.91888640874456051</v>
      </c>
      <c r="M225" s="65">
        <f t="shared" si="29"/>
        <v>-0.4519395525442203</v>
      </c>
      <c r="R225" s="53"/>
      <c r="S225" s="53"/>
      <c r="T225" s="53"/>
      <c r="U225" s="53"/>
      <c r="V225" s="53"/>
    </row>
    <row r="226" spans="1:22" s="51" customFormat="1" x14ac:dyDescent="0.2">
      <c r="A226" s="51" t="s">
        <v>271</v>
      </c>
      <c r="B226" s="66" t="s">
        <v>272</v>
      </c>
      <c r="C226" s="51" t="s">
        <v>273</v>
      </c>
      <c r="D226" s="56">
        <v>132480</v>
      </c>
      <c r="E226" s="56">
        <v>113480</v>
      </c>
      <c r="F226" s="56">
        <v>13650</v>
      </c>
      <c r="G226" s="56">
        <v>54600</v>
      </c>
      <c r="H226" s="56">
        <v>0</v>
      </c>
      <c r="I226" s="56">
        <f t="shared" si="25"/>
        <v>54600</v>
      </c>
      <c r="J226" s="56">
        <f t="shared" si="26"/>
        <v>58880</v>
      </c>
      <c r="K226" s="57">
        <f t="shared" si="27"/>
        <v>0.51885794853718714</v>
      </c>
      <c r="L226" s="57">
        <f t="shared" si="28"/>
        <v>-0.87971448713429679</v>
      </c>
      <c r="M226" s="57">
        <f t="shared" si="29"/>
        <v>0.44342615438843858</v>
      </c>
      <c r="R226" s="53"/>
      <c r="S226" s="53"/>
      <c r="T226" s="53"/>
      <c r="U226" s="53"/>
      <c r="V226" s="53"/>
    </row>
    <row r="227" spans="1:22" s="51" customFormat="1" x14ac:dyDescent="0.2">
      <c r="B227" s="66" t="s">
        <v>105</v>
      </c>
      <c r="C227" s="51" t="s">
        <v>104</v>
      </c>
      <c r="D227" s="56">
        <v>0</v>
      </c>
      <c r="E227" s="56">
        <v>0</v>
      </c>
      <c r="F227" s="56">
        <v>0</v>
      </c>
      <c r="G227" s="56">
        <v>0</v>
      </c>
      <c r="H227" s="56">
        <v>0</v>
      </c>
      <c r="I227" s="56">
        <f t="shared" si="25"/>
        <v>0</v>
      </c>
      <c r="J227" s="56">
        <f t="shared" si="26"/>
        <v>0</v>
      </c>
      <c r="K227" s="57" t="str">
        <f t="shared" si="27"/>
        <v>NA</v>
      </c>
      <c r="L227" s="57" t="str">
        <f t="shared" si="28"/>
        <v>NA</v>
      </c>
      <c r="M227" s="57" t="str">
        <f t="shared" si="29"/>
        <v>NA</v>
      </c>
      <c r="R227" s="53"/>
      <c r="S227" s="53"/>
      <c r="T227" s="53"/>
      <c r="U227" s="53"/>
      <c r="V227" s="53"/>
    </row>
    <row r="228" spans="1:22" s="51" customFormat="1" x14ac:dyDescent="0.2">
      <c r="B228" s="66" t="s">
        <v>274</v>
      </c>
      <c r="C228" s="51" t="s">
        <v>275</v>
      </c>
      <c r="D228" s="56">
        <v>344500</v>
      </c>
      <c r="E228" s="56">
        <v>344500</v>
      </c>
      <c r="F228" s="56">
        <v>27083.34</v>
      </c>
      <c r="G228" s="56">
        <v>151920.5</v>
      </c>
      <c r="H228" s="56">
        <v>0</v>
      </c>
      <c r="I228" s="56">
        <f t="shared" si="25"/>
        <v>151920.5</v>
      </c>
      <c r="J228" s="56">
        <f t="shared" si="26"/>
        <v>192579.5</v>
      </c>
      <c r="K228" s="57">
        <f t="shared" si="27"/>
        <v>0.55901161103047892</v>
      </c>
      <c r="L228" s="57">
        <f t="shared" si="28"/>
        <v>-0.92138362844702459</v>
      </c>
      <c r="M228" s="57">
        <f t="shared" si="29"/>
        <v>0.32296516690856319</v>
      </c>
      <c r="R228" s="53"/>
      <c r="S228" s="53"/>
      <c r="T228" s="53"/>
      <c r="U228" s="53"/>
      <c r="V228" s="53"/>
    </row>
    <row r="229" spans="1:22" s="51" customFormat="1" x14ac:dyDescent="0.2">
      <c r="B229" s="66" t="s">
        <v>252</v>
      </c>
      <c r="C229" s="51" t="s">
        <v>253</v>
      </c>
      <c r="D229" s="56">
        <v>2340519.29</v>
      </c>
      <c r="E229" s="56">
        <v>2340519.29</v>
      </c>
      <c r="F229" s="56">
        <v>331616.48</v>
      </c>
      <c r="G229" s="56">
        <v>974475.79000000015</v>
      </c>
      <c r="H229" s="56">
        <v>0</v>
      </c>
      <c r="I229" s="56">
        <f t="shared" si="25"/>
        <v>974475.79000000015</v>
      </c>
      <c r="J229" s="56">
        <f t="shared" si="26"/>
        <v>1366043.5</v>
      </c>
      <c r="K229" s="57">
        <f t="shared" si="27"/>
        <v>0.58364975064999358</v>
      </c>
      <c r="L229" s="57">
        <f t="shared" si="28"/>
        <v>-0.85831499812163481</v>
      </c>
      <c r="M229" s="57">
        <f t="shared" si="29"/>
        <v>0.24905074805001945</v>
      </c>
      <c r="R229" s="53"/>
      <c r="S229" s="53"/>
      <c r="T229" s="53"/>
      <c r="U229" s="53"/>
      <c r="V229" s="53"/>
    </row>
    <row r="230" spans="1:22" s="51" customFormat="1" x14ac:dyDescent="0.2">
      <c r="B230" s="66" t="s">
        <v>118</v>
      </c>
      <c r="C230" s="51" t="s">
        <v>119</v>
      </c>
      <c r="D230" s="56">
        <v>8372762.1499999939</v>
      </c>
      <c r="E230" s="56">
        <v>8438278.729999993</v>
      </c>
      <c r="F230" s="56">
        <v>744800.32</v>
      </c>
      <c r="G230" s="56">
        <v>2392805.5300000007</v>
      </c>
      <c r="H230" s="56">
        <v>0</v>
      </c>
      <c r="I230" s="56">
        <f t="shared" ref="I230:I247" si="30">SUM(G230:H230)</f>
        <v>2392805.5300000007</v>
      </c>
      <c r="J230" s="56">
        <f t="shared" ref="J230:J247" si="31">E230-I230</f>
        <v>6045473.1999999918</v>
      </c>
      <c r="K230" s="57">
        <f t="shared" ref="K230:K247" si="32">IF(E230=0,"NA",J230/E230)</f>
        <v>0.71643440486351373</v>
      </c>
      <c r="L230" s="57">
        <f t="shared" ref="L230:L247" si="33">IF(E230=0,"NA",(  ( F230 - (E230/$L$6)) / (E230/$L$6)))</f>
        <v>-0.91173551575725198</v>
      </c>
      <c r="M230" s="57">
        <f t="shared" ref="M230:M247" si="34">IF(E230=0,"NA",(  ( G230 - ($M$6*(E230/12))) / ($M$6*(E230/12))))</f>
        <v>-0.14930321459054149</v>
      </c>
      <c r="R230" s="53"/>
      <c r="S230" s="53"/>
      <c r="T230" s="53"/>
      <c r="U230" s="53"/>
      <c r="V230" s="53"/>
    </row>
    <row r="231" spans="1:22" s="51" customFormat="1" x14ac:dyDescent="0.2">
      <c r="B231" s="66" t="s">
        <v>130</v>
      </c>
      <c r="C231" s="51" t="s">
        <v>131</v>
      </c>
      <c r="D231" s="56">
        <v>2060027.36</v>
      </c>
      <c r="E231" s="56">
        <v>2060027.36</v>
      </c>
      <c r="F231" s="56">
        <v>52504.06</v>
      </c>
      <c r="G231" s="56">
        <v>306193.45000000007</v>
      </c>
      <c r="H231" s="56">
        <v>0</v>
      </c>
      <c r="I231" s="56">
        <f t="shared" si="30"/>
        <v>306193.45000000007</v>
      </c>
      <c r="J231" s="56">
        <f t="shared" si="31"/>
        <v>1753833.9100000001</v>
      </c>
      <c r="K231" s="57">
        <f t="shared" si="32"/>
        <v>0.85136437702458478</v>
      </c>
      <c r="L231" s="57">
        <f t="shared" si="33"/>
        <v>-0.97451293074088097</v>
      </c>
      <c r="M231" s="57">
        <f t="shared" si="34"/>
        <v>-0.55409313107375424</v>
      </c>
      <c r="R231" s="53"/>
      <c r="S231" s="53"/>
      <c r="T231" s="53"/>
      <c r="U231" s="53"/>
      <c r="V231" s="53"/>
    </row>
    <row r="232" spans="1:22" s="51" customFormat="1" x14ac:dyDescent="0.2">
      <c r="B232" s="66" t="s">
        <v>234</v>
      </c>
      <c r="C232" s="51" t="s">
        <v>235</v>
      </c>
      <c r="D232" s="56">
        <v>3533658.7600000002</v>
      </c>
      <c r="E232" s="56">
        <v>3872548.3900000006</v>
      </c>
      <c r="F232" s="56">
        <v>39392.5</v>
      </c>
      <c r="G232" s="56">
        <v>247909.38</v>
      </c>
      <c r="H232" s="56">
        <v>0</v>
      </c>
      <c r="I232" s="56">
        <f t="shared" si="30"/>
        <v>247909.38</v>
      </c>
      <c r="J232" s="56">
        <f t="shared" si="31"/>
        <v>3624639.0100000007</v>
      </c>
      <c r="K232" s="57">
        <f t="shared" si="32"/>
        <v>0.93598288387043249</v>
      </c>
      <c r="L232" s="57">
        <f t="shared" si="33"/>
        <v>-0.98982775783984456</v>
      </c>
      <c r="M232" s="57">
        <f t="shared" si="34"/>
        <v>-0.80794865161129725</v>
      </c>
      <c r="R232" s="53"/>
      <c r="S232" s="53"/>
      <c r="T232" s="53"/>
      <c r="U232" s="53"/>
      <c r="V232" s="53"/>
    </row>
    <row r="233" spans="1:22" s="51" customFormat="1" x14ac:dyDescent="0.2">
      <c r="B233" s="66" t="s">
        <v>132</v>
      </c>
      <c r="C233" s="51" t="s">
        <v>133</v>
      </c>
      <c r="D233" s="56">
        <v>338000.92</v>
      </c>
      <c r="E233" s="56">
        <v>338000.92</v>
      </c>
      <c r="F233" s="56">
        <v>11795</v>
      </c>
      <c r="G233" s="56">
        <v>33947.949999999997</v>
      </c>
      <c r="H233" s="56">
        <v>0</v>
      </c>
      <c r="I233" s="56">
        <f t="shared" si="30"/>
        <v>33947.949999999997</v>
      </c>
      <c r="J233" s="56">
        <f t="shared" si="31"/>
        <v>304052.96999999997</v>
      </c>
      <c r="K233" s="57">
        <f t="shared" si="32"/>
        <v>0.89956255148654618</v>
      </c>
      <c r="L233" s="57">
        <f t="shared" si="33"/>
        <v>-0.9651036452800188</v>
      </c>
      <c r="M233" s="57">
        <f t="shared" si="34"/>
        <v>-0.69868765445963876</v>
      </c>
      <c r="R233" s="53"/>
      <c r="S233" s="53"/>
      <c r="T233" s="53"/>
      <c r="U233" s="53"/>
      <c r="V233" s="53"/>
    </row>
    <row r="234" spans="1:22" s="51" customFormat="1" x14ac:dyDescent="0.2">
      <c r="B234" s="66" t="s">
        <v>134</v>
      </c>
      <c r="C234" s="51" t="s">
        <v>135</v>
      </c>
      <c r="D234" s="56">
        <v>0</v>
      </c>
      <c r="E234" s="56">
        <v>10000</v>
      </c>
      <c r="F234" s="56">
        <v>0</v>
      </c>
      <c r="G234" s="56">
        <v>0</v>
      </c>
      <c r="H234" s="56">
        <v>0</v>
      </c>
      <c r="I234" s="56">
        <f t="shared" si="30"/>
        <v>0</v>
      </c>
      <c r="J234" s="56">
        <f t="shared" si="31"/>
        <v>10000</v>
      </c>
      <c r="K234" s="57">
        <f t="shared" si="32"/>
        <v>1</v>
      </c>
      <c r="L234" s="57">
        <f t="shared" si="33"/>
        <v>-1</v>
      </c>
      <c r="M234" s="57">
        <f t="shared" si="34"/>
        <v>-1</v>
      </c>
      <c r="R234" s="53"/>
      <c r="S234" s="53"/>
      <c r="T234" s="53"/>
      <c r="U234" s="53"/>
      <c r="V234" s="53"/>
    </row>
    <row r="235" spans="1:22" s="51" customFormat="1" x14ac:dyDescent="0.2">
      <c r="B235" s="66" t="s">
        <v>138</v>
      </c>
      <c r="C235" s="51" t="s">
        <v>139</v>
      </c>
      <c r="D235" s="56">
        <v>3925125</v>
      </c>
      <c r="E235" s="56">
        <v>3925125</v>
      </c>
      <c r="F235" s="56">
        <v>156503.14000000001</v>
      </c>
      <c r="G235" s="56">
        <v>527360.86</v>
      </c>
      <c r="H235" s="56">
        <v>0</v>
      </c>
      <c r="I235" s="56">
        <f t="shared" si="30"/>
        <v>527360.86</v>
      </c>
      <c r="J235" s="56">
        <f t="shared" si="31"/>
        <v>3397764.14</v>
      </c>
      <c r="K235" s="57">
        <f t="shared" si="32"/>
        <v>0.8656448240501895</v>
      </c>
      <c r="L235" s="57">
        <f t="shared" si="33"/>
        <v>-0.96012785834846026</v>
      </c>
      <c r="M235" s="57">
        <f t="shared" si="34"/>
        <v>-0.5969344721505685</v>
      </c>
      <c r="R235" s="53"/>
      <c r="S235" s="53"/>
      <c r="T235" s="53"/>
      <c r="U235" s="53"/>
      <c r="V235" s="53"/>
    </row>
    <row r="236" spans="1:22" s="51" customFormat="1" x14ac:dyDescent="0.2">
      <c r="B236" s="66" t="s">
        <v>140</v>
      </c>
      <c r="C236" s="51" t="s">
        <v>141</v>
      </c>
      <c r="D236" s="56">
        <v>0</v>
      </c>
      <c r="E236" s="56">
        <v>0</v>
      </c>
      <c r="F236" s="56">
        <v>12106.610000000002</v>
      </c>
      <c r="G236" s="56">
        <v>12106.610000000002</v>
      </c>
      <c r="H236" s="56">
        <v>0</v>
      </c>
      <c r="I236" s="56">
        <f t="shared" si="30"/>
        <v>12106.610000000002</v>
      </c>
      <c r="J236" s="56">
        <f t="shared" si="31"/>
        <v>-12106.610000000002</v>
      </c>
      <c r="K236" s="57" t="str">
        <f t="shared" si="32"/>
        <v>NA</v>
      </c>
      <c r="L236" s="57" t="str">
        <f t="shared" si="33"/>
        <v>NA</v>
      </c>
      <c r="M236" s="57" t="str">
        <f t="shared" si="34"/>
        <v>NA</v>
      </c>
      <c r="R236" s="53"/>
      <c r="S236" s="53"/>
      <c r="T236" s="53"/>
      <c r="U236" s="53"/>
      <c r="V236" s="53"/>
    </row>
    <row r="237" spans="1:22" s="51" customFormat="1" x14ac:dyDescent="0.2">
      <c r="B237" s="66" t="s">
        <v>142</v>
      </c>
      <c r="C237" s="51" t="s">
        <v>143</v>
      </c>
      <c r="D237" s="56">
        <v>3410456.6999999997</v>
      </c>
      <c r="E237" s="56">
        <v>3410456.6999999997</v>
      </c>
      <c r="F237" s="56">
        <v>227815.55999999997</v>
      </c>
      <c r="G237" s="56">
        <v>797022.67999999982</v>
      </c>
      <c r="H237" s="56">
        <v>0</v>
      </c>
      <c r="I237" s="56">
        <f t="shared" si="30"/>
        <v>797022.67999999982</v>
      </c>
      <c r="J237" s="56">
        <f t="shared" si="31"/>
        <v>2613434.02</v>
      </c>
      <c r="K237" s="57">
        <f t="shared" si="32"/>
        <v>0.76630030810829541</v>
      </c>
      <c r="L237" s="57">
        <f t="shared" si="33"/>
        <v>-0.93320086427134519</v>
      </c>
      <c r="M237" s="57">
        <f t="shared" si="34"/>
        <v>-0.29890092432488596</v>
      </c>
      <c r="R237" s="53"/>
      <c r="S237" s="53"/>
      <c r="T237" s="53"/>
      <c r="U237" s="53"/>
      <c r="V237" s="53"/>
    </row>
    <row r="238" spans="1:22" s="51" customFormat="1" x14ac:dyDescent="0.2">
      <c r="B238" s="66" t="s">
        <v>144</v>
      </c>
      <c r="C238" s="51" t="s">
        <v>145</v>
      </c>
      <c r="D238" s="56">
        <v>500</v>
      </c>
      <c r="E238" s="56">
        <v>500</v>
      </c>
      <c r="F238" s="56">
        <v>0</v>
      </c>
      <c r="G238" s="56">
        <v>0</v>
      </c>
      <c r="H238" s="56">
        <v>0</v>
      </c>
      <c r="I238" s="56">
        <f t="shared" si="30"/>
        <v>0</v>
      </c>
      <c r="J238" s="56">
        <f t="shared" si="31"/>
        <v>500</v>
      </c>
      <c r="K238" s="57">
        <f t="shared" si="32"/>
        <v>1</v>
      </c>
      <c r="L238" s="57">
        <f t="shared" si="33"/>
        <v>-1</v>
      </c>
      <c r="M238" s="57">
        <f t="shared" si="34"/>
        <v>-1</v>
      </c>
      <c r="R238" s="53"/>
      <c r="S238" s="53"/>
      <c r="T238" s="53"/>
      <c r="U238" s="53"/>
      <c r="V238" s="53"/>
    </row>
    <row r="239" spans="1:22" s="51" customFormat="1" x14ac:dyDescent="0.2">
      <c r="B239" s="66" t="s">
        <v>276</v>
      </c>
      <c r="C239" s="51" t="s">
        <v>277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f t="shared" si="30"/>
        <v>0</v>
      </c>
      <c r="J239" s="56">
        <f t="shared" si="31"/>
        <v>0</v>
      </c>
      <c r="K239" s="57" t="str">
        <f t="shared" si="32"/>
        <v>NA</v>
      </c>
      <c r="L239" s="57" t="str">
        <f t="shared" si="33"/>
        <v>NA</v>
      </c>
      <c r="M239" s="57" t="str">
        <f t="shared" si="34"/>
        <v>NA</v>
      </c>
      <c r="R239" s="53"/>
      <c r="S239" s="53"/>
      <c r="T239" s="53"/>
      <c r="U239" s="53"/>
      <c r="V239" s="53"/>
    </row>
    <row r="240" spans="1:22" s="51" customFormat="1" x14ac:dyDescent="0.2">
      <c r="B240" s="66" t="s">
        <v>156</v>
      </c>
      <c r="C240" s="51" t="s">
        <v>157</v>
      </c>
      <c r="D240" s="56">
        <v>502380.85</v>
      </c>
      <c r="E240" s="56">
        <v>502380.85</v>
      </c>
      <c r="F240" s="56">
        <v>25587.299999999996</v>
      </c>
      <c r="G240" s="56">
        <v>138499.98000000007</v>
      </c>
      <c r="H240" s="56">
        <v>0</v>
      </c>
      <c r="I240" s="56">
        <f t="shared" si="30"/>
        <v>138499.98000000007</v>
      </c>
      <c r="J240" s="56">
        <f t="shared" si="31"/>
        <v>363880.86999999988</v>
      </c>
      <c r="K240" s="57">
        <f t="shared" si="32"/>
        <v>0.72431277983625353</v>
      </c>
      <c r="L240" s="57">
        <f t="shared" si="33"/>
        <v>-0.94906792326976641</v>
      </c>
      <c r="M240" s="57">
        <f t="shared" si="34"/>
        <v>-0.1729383395087607</v>
      </c>
      <c r="R240" s="53"/>
      <c r="S240" s="53"/>
      <c r="T240" s="53"/>
      <c r="U240" s="53"/>
      <c r="V240" s="53"/>
    </row>
    <row r="241" spans="2:22" s="51" customFormat="1" x14ac:dyDescent="0.2">
      <c r="B241" s="66" t="s">
        <v>158</v>
      </c>
      <c r="C241" s="51" t="s">
        <v>159</v>
      </c>
      <c r="D241" s="56">
        <v>1476283.15</v>
      </c>
      <c r="E241" s="56">
        <v>1948863.15</v>
      </c>
      <c r="F241" s="56">
        <v>20649</v>
      </c>
      <c r="G241" s="56">
        <v>142631.06</v>
      </c>
      <c r="H241" s="56">
        <v>180947.63</v>
      </c>
      <c r="I241" s="56">
        <f t="shared" si="30"/>
        <v>323578.69</v>
      </c>
      <c r="J241" s="56">
        <f t="shared" si="31"/>
        <v>1625284.46</v>
      </c>
      <c r="K241" s="57">
        <f t="shared" si="32"/>
        <v>0.83396541209165975</v>
      </c>
      <c r="L241" s="57">
        <f t="shared" si="33"/>
        <v>-0.98940459210796816</v>
      </c>
      <c r="M241" s="57">
        <f t="shared" si="34"/>
        <v>-0.78043959628463389</v>
      </c>
      <c r="R241" s="53"/>
      <c r="S241" s="53"/>
      <c r="T241" s="53"/>
      <c r="U241" s="53"/>
      <c r="V241" s="53"/>
    </row>
    <row r="242" spans="2:22" s="51" customFormat="1" x14ac:dyDescent="0.2">
      <c r="B242" s="66" t="s">
        <v>278</v>
      </c>
      <c r="C242" s="51" t="s">
        <v>565</v>
      </c>
      <c r="D242" s="56">
        <v>23500000</v>
      </c>
      <c r="E242" s="56">
        <v>23500000</v>
      </c>
      <c r="F242" s="56">
        <v>22517875</v>
      </c>
      <c r="G242" s="56">
        <v>22538953</v>
      </c>
      <c r="H242" s="56">
        <v>0</v>
      </c>
      <c r="I242" s="56">
        <f t="shared" si="30"/>
        <v>22538953</v>
      </c>
      <c r="J242" s="56">
        <f t="shared" si="31"/>
        <v>961047</v>
      </c>
      <c r="K242" s="57">
        <f t="shared" si="32"/>
        <v>4.0895617021276594E-2</v>
      </c>
      <c r="L242" s="57">
        <f t="shared" si="33"/>
        <v>-4.1792553191489362E-2</v>
      </c>
      <c r="M242" s="57">
        <f t="shared" si="34"/>
        <v>1.8773131489361705</v>
      </c>
      <c r="R242" s="53"/>
      <c r="S242" s="53"/>
      <c r="T242" s="53"/>
      <c r="U242" s="53"/>
      <c r="V242" s="53"/>
    </row>
    <row r="243" spans="2:22" s="51" customFormat="1" x14ac:dyDescent="0.2">
      <c r="B243" s="66" t="s">
        <v>160</v>
      </c>
      <c r="C243" s="51" t="s">
        <v>566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f t="shared" si="30"/>
        <v>0</v>
      </c>
      <c r="J243" s="56">
        <f t="shared" si="31"/>
        <v>0</v>
      </c>
      <c r="K243" s="57" t="str">
        <f t="shared" si="32"/>
        <v>NA</v>
      </c>
      <c r="L243" s="57" t="str">
        <f t="shared" si="33"/>
        <v>NA</v>
      </c>
      <c r="M243" s="57" t="str">
        <f t="shared" si="34"/>
        <v>NA</v>
      </c>
      <c r="R243" s="53"/>
      <c r="S243" s="53"/>
      <c r="T243" s="53"/>
      <c r="U243" s="53"/>
      <c r="V243" s="53"/>
    </row>
    <row r="244" spans="2:22" s="51" customFormat="1" x14ac:dyDescent="0.2">
      <c r="B244" s="66" t="s">
        <v>279</v>
      </c>
      <c r="C244" s="51" t="s">
        <v>280</v>
      </c>
      <c r="D244" s="56">
        <v>243000</v>
      </c>
      <c r="E244" s="56">
        <v>243000</v>
      </c>
      <c r="F244" s="56">
        <v>24018.75</v>
      </c>
      <c r="G244" s="56">
        <v>84171</v>
      </c>
      <c r="H244" s="56">
        <v>25279.25</v>
      </c>
      <c r="I244" s="56">
        <f t="shared" si="30"/>
        <v>109450.25</v>
      </c>
      <c r="J244" s="56">
        <f t="shared" si="31"/>
        <v>133549.75</v>
      </c>
      <c r="K244" s="57">
        <f t="shared" si="32"/>
        <v>0.54958744855967079</v>
      </c>
      <c r="L244" s="57">
        <f t="shared" si="33"/>
        <v>-0.90115740740740746</v>
      </c>
      <c r="M244" s="57">
        <f t="shared" si="34"/>
        <v>3.9148148148148147E-2</v>
      </c>
      <c r="R244" s="53"/>
      <c r="S244" s="53"/>
      <c r="T244" s="53"/>
      <c r="U244" s="53"/>
      <c r="V244" s="53"/>
    </row>
    <row r="245" spans="2:22" s="51" customFormat="1" x14ac:dyDescent="0.2">
      <c r="B245" s="66" t="s">
        <v>240</v>
      </c>
      <c r="C245" s="51" t="s">
        <v>241</v>
      </c>
      <c r="D245" s="56">
        <v>3000000</v>
      </c>
      <c r="E245" s="56">
        <v>3000000</v>
      </c>
      <c r="F245" s="56">
        <v>242810.17</v>
      </c>
      <c r="G245" s="56">
        <v>744013.37</v>
      </c>
      <c r="H245" s="56">
        <v>868010.96</v>
      </c>
      <c r="I245" s="56">
        <f t="shared" si="30"/>
        <v>1612024.33</v>
      </c>
      <c r="J245" s="56">
        <f t="shared" si="31"/>
        <v>1387975.67</v>
      </c>
      <c r="K245" s="57">
        <f t="shared" si="32"/>
        <v>0.46265855666666666</v>
      </c>
      <c r="L245" s="57">
        <f t="shared" si="33"/>
        <v>-0.91906327666666665</v>
      </c>
      <c r="M245" s="57">
        <f t="shared" si="34"/>
        <v>-0.25598662999999999</v>
      </c>
      <c r="R245" s="53"/>
      <c r="S245" s="53"/>
      <c r="T245" s="53"/>
      <c r="U245" s="53"/>
      <c r="V245" s="53"/>
    </row>
    <row r="246" spans="2:22" s="51" customFormat="1" x14ac:dyDescent="0.2">
      <c r="B246" s="66" t="s">
        <v>170</v>
      </c>
      <c r="C246" s="51" t="s">
        <v>171</v>
      </c>
      <c r="D246" s="56">
        <v>0</v>
      </c>
      <c r="E246" s="56">
        <v>12000</v>
      </c>
      <c r="F246" s="56">
        <v>1116</v>
      </c>
      <c r="G246" s="56">
        <v>3006.95</v>
      </c>
      <c r="H246" s="56">
        <v>543</v>
      </c>
      <c r="I246" s="56">
        <f t="shared" si="30"/>
        <v>3549.95</v>
      </c>
      <c r="J246" s="56">
        <f t="shared" si="31"/>
        <v>8450.0499999999993</v>
      </c>
      <c r="K246" s="57">
        <f t="shared" si="32"/>
        <v>0.7041708333333333</v>
      </c>
      <c r="L246" s="57">
        <f t="shared" si="33"/>
        <v>-0.90700000000000003</v>
      </c>
      <c r="M246" s="57">
        <f t="shared" si="34"/>
        <v>-0.24826250000000005</v>
      </c>
      <c r="R246" s="53"/>
      <c r="S246" s="53"/>
      <c r="T246" s="53"/>
      <c r="U246" s="53"/>
      <c r="V246" s="53"/>
    </row>
    <row r="247" spans="2:22" s="51" customFormat="1" x14ac:dyDescent="0.2">
      <c r="B247" s="66" t="s">
        <v>281</v>
      </c>
      <c r="C247" s="51" t="s">
        <v>282</v>
      </c>
      <c r="D247" s="56">
        <v>1539</v>
      </c>
      <c r="E247" s="56">
        <v>1539</v>
      </c>
      <c r="F247" s="56">
        <v>0</v>
      </c>
      <c r="G247" s="56">
        <v>0</v>
      </c>
      <c r="H247" s="56">
        <v>0</v>
      </c>
      <c r="I247" s="56">
        <f t="shared" si="30"/>
        <v>0</v>
      </c>
      <c r="J247" s="56">
        <f t="shared" si="31"/>
        <v>1539</v>
      </c>
      <c r="K247" s="57">
        <f t="shared" si="32"/>
        <v>1</v>
      </c>
      <c r="L247" s="57">
        <f t="shared" si="33"/>
        <v>-1</v>
      </c>
      <c r="M247" s="57">
        <f t="shared" si="34"/>
        <v>-1</v>
      </c>
      <c r="R247" s="53"/>
      <c r="S247" s="53"/>
      <c r="T247" s="53"/>
      <c r="U247" s="53"/>
      <c r="V247" s="53"/>
    </row>
    <row r="248" spans="2:22" s="51" customFormat="1" x14ac:dyDescent="0.2">
      <c r="B248" s="66" t="s">
        <v>172</v>
      </c>
      <c r="C248" s="51" t="s">
        <v>173</v>
      </c>
      <c r="D248" s="56">
        <v>6426</v>
      </c>
      <c r="E248" s="56">
        <v>6426</v>
      </c>
      <c r="F248" s="56">
        <v>0</v>
      </c>
      <c r="G248" s="56">
        <v>428.08</v>
      </c>
      <c r="H248" s="56">
        <v>0</v>
      </c>
      <c r="I248" s="56">
        <f t="shared" si="25"/>
        <v>428.08</v>
      </c>
      <c r="J248" s="56">
        <f t="shared" si="26"/>
        <v>5997.92</v>
      </c>
      <c r="K248" s="57">
        <f t="shared" si="27"/>
        <v>0.93338313103018988</v>
      </c>
      <c r="L248" s="57">
        <f t="shared" si="28"/>
        <v>-1</v>
      </c>
      <c r="M248" s="57">
        <f t="shared" si="29"/>
        <v>-0.80014939309056965</v>
      </c>
      <c r="R248" s="53"/>
      <c r="S248" s="53"/>
      <c r="T248" s="53"/>
      <c r="U248" s="53"/>
      <c r="V248" s="53"/>
    </row>
    <row r="249" spans="2:22" s="51" customFormat="1" x14ac:dyDescent="0.2">
      <c r="B249" s="66" t="s">
        <v>174</v>
      </c>
      <c r="C249" s="51" t="s">
        <v>175</v>
      </c>
      <c r="D249" s="56">
        <v>44055</v>
      </c>
      <c r="E249" s="56">
        <v>44055</v>
      </c>
      <c r="F249" s="56">
        <v>0</v>
      </c>
      <c r="G249" s="56">
        <v>0</v>
      </c>
      <c r="H249" s="56">
        <v>300</v>
      </c>
      <c r="I249" s="56">
        <f t="shared" si="25"/>
        <v>300</v>
      </c>
      <c r="J249" s="56">
        <f t="shared" si="26"/>
        <v>43755</v>
      </c>
      <c r="K249" s="57">
        <f t="shared" si="27"/>
        <v>0.99319033026898196</v>
      </c>
      <c r="L249" s="57">
        <f t="shared" si="28"/>
        <v>-1</v>
      </c>
      <c r="M249" s="57">
        <f t="shared" si="29"/>
        <v>-1</v>
      </c>
      <c r="R249" s="53"/>
      <c r="S249" s="53"/>
      <c r="T249" s="53"/>
      <c r="U249" s="53"/>
      <c r="V249" s="53"/>
    </row>
    <row r="250" spans="2:22" s="51" customFormat="1" x14ac:dyDescent="0.2">
      <c r="B250" s="66" t="s">
        <v>180</v>
      </c>
      <c r="C250" s="51" t="s">
        <v>181</v>
      </c>
      <c r="D250" s="56">
        <v>26324.1</v>
      </c>
      <c r="E250" s="56">
        <v>31324.1</v>
      </c>
      <c r="F250" s="56">
        <v>2322.69</v>
      </c>
      <c r="G250" s="56">
        <v>8181.0399999999991</v>
      </c>
      <c r="H250" s="56">
        <v>0</v>
      </c>
      <c r="I250" s="56">
        <f t="shared" si="25"/>
        <v>8181.0399999999991</v>
      </c>
      <c r="J250" s="56">
        <f t="shared" si="26"/>
        <v>23143.059999999998</v>
      </c>
      <c r="K250" s="57">
        <f t="shared" si="27"/>
        <v>0.73882601575145013</v>
      </c>
      <c r="L250" s="57">
        <f t="shared" si="28"/>
        <v>-0.92584974508445572</v>
      </c>
      <c r="M250" s="57">
        <f t="shared" si="29"/>
        <v>-0.21647804725435058</v>
      </c>
      <c r="R250" s="53"/>
      <c r="S250" s="53"/>
      <c r="T250" s="53"/>
      <c r="U250" s="53"/>
      <c r="V250" s="53"/>
    </row>
    <row r="251" spans="2:22" s="51" customFormat="1" x14ac:dyDescent="0.2">
      <c r="B251" s="66" t="s">
        <v>283</v>
      </c>
      <c r="C251" s="51" t="s">
        <v>284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f t="shared" si="25"/>
        <v>0</v>
      </c>
      <c r="J251" s="56">
        <f t="shared" si="26"/>
        <v>0</v>
      </c>
      <c r="K251" s="57" t="str">
        <f t="shared" si="27"/>
        <v>NA</v>
      </c>
      <c r="L251" s="57" t="str">
        <f t="shared" si="28"/>
        <v>NA</v>
      </c>
      <c r="M251" s="57" t="str">
        <f t="shared" si="29"/>
        <v>NA</v>
      </c>
      <c r="R251" s="53"/>
      <c r="S251" s="53"/>
      <c r="T251" s="53"/>
      <c r="U251" s="53"/>
      <c r="V251" s="53"/>
    </row>
    <row r="252" spans="2:22" s="51" customFormat="1" x14ac:dyDescent="0.2">
      <c r="B252" s="66" t="s">
        <v>285</v>
      </c>
      <c r="C252" s="51" t="s">
        <v>286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f t="shared" si="25"/>
        <v>0</v>
      </c>
      <c r="J252" s="56">
        <f t="shared" si="26"/>
        <v>0</v>
      </c>
      <c r="K252" s="57" t="str">
        <f t="shared" si="27"/>
        <v>NA</v>
      </c>
      <c r="L252" s="57" t="str">
        <f t="shared" si="28"/>
        <v>NA</v>
      </c>
      <c r="M252" s="57" t="str">
        <f t="shared" si="29"/>
        <v>NA</v>
      </c>
      <c r="R252" s="53"/>
      <c r="S252" s="53"/>
      <c r="T252" s="53"/>
      <c r="U252" s="53"/>
      <c r="V252" s="53"/>
    </row>
    <row r="253" spans="2:22" s="51" customFormat="1" x14ac:dyDescent="0.2">
      <c r="B253" s="66" t="s">
        <v>287</v>
      </c>
      <c r="C253" s="51" t="s">
        <v>288</v>
      </c>
      <c r="D253" s="56">
        <v>7200</v>
      </c>
      <c r="E253" s="56">
        <v>0</v>
      </c>
      <c r="F253" s="56">
        <v>0</v>
      </c>
      <c r="G253" s="56">
        <v>0</v>
      </c>
      <c r="H253" s="56">
        <v>0</v>
      </c>
      <c r="I253" s="56">
        <f t="shared" si="25"/>
        <v>0</v>
      </c>
      <c r="J253" s="56">
        <f t="shared" si="26"/>
        <v>0</v>
      </c>
      <c r="K253" s="57" t="str">
        <f t="shared" si="27"/>
        <v>NA</v>
      </c>
      <c r="L253" s="57" t="str">
        <f t="shared" si="28"/>
        <v>NA</v>
      </c>
      <c r="M253" s="57" t="str">
        <f t="shared" si="29"/>
        <v>NA</v>
      </c>
      <c r="R253" s="53"/>
      <c r="S253" s="53"/>
      <c r="T253" s="53"/>
      <c r="U253" s="53"/>
      <c r="V253" s="53"/>
    </row>
    <row r="254" spans="2:22" s="51" customFormat="1" x14ac:dyDescent="0.2">
      <c r="B254" s="66" t="s">
        <v>289</v>
      </c>
      <c r="C254" s="51" t="s">
        <v>290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si="25"/>
        <v>0</v>
      </c>
      <c r="J254" s="56">
        <f t="shared" si="26"/>
        <v>0</v>
      </c>
      <c r="K254" s="57" t="str">
        <f t="shared" si="27"/>
        <v>NA</v>
      </c>
      <c r="L254" s="57" t="str">
        <f t="shared" si="28"/>
        <v>NA</v>
      </c>
      <c r="M254" s="57" t="str">
        <f t="shared" si="29"/>
        <v>NA</v>
      </c>
      <c r="R254" s="53"/>
      <c r="S254" s="53"/>
      <c r="T254" s="53"/>
      <c r="U254" s="53"/>
      <c r="V254" s="53"/>
    </row>
    <row r="255" spans="2:22" s="51" customFormat="1" x14ac:dyDescent="0.2">
      <c r="B255" s="66" t="s">
        <v>291</v>
      </c>
      <c r="C255" s="51" t="s">
        <v>292</v>
      </c>
      <c r="D255" s="56">
        <v>7200</v>
      </c>
      <c r="E255" s="56">
        <v>7200</v>
      </c>
      <c r="F255" s="56">
        <v>0</v>
      </c>
      <c r="G255" s="56">
        <v>258.12</v>
      </c>
      <c r="H255" s="56">
        <v>0</v>
      </c>
      <c r="I255" s="56">
        <f t="shared" si="25"/>
        <v>258.12</v>
      </c>
      <c r="J255" s="56">
        <f t="shared" si="26"/>
        <v>6941.88</v>
      </c>
      <c r="K255" s="57">
        <f t="shared" si="27"/>
        <v>0.96415000000000006</v>
      </c>
      <c r="L255" s="57">
        <f t="shared" si="28"/>
        <v>-1</v>
      </c>
      <c r="M255" s="57">
        <f t="shared" si="29"/>
        <v>-0.89245000000000008</v>
      </c>
      <c r="R255" s="53"/>
      <c r="S255" s="53"/>
      <c r="T255" s="53"/>
      <c r="U255" s="53"/>
      <c r="V255" s="53"/>
    </row>
    <row r="256" spans="2:22" s="51" customFormat="1" x14ac:dyDescent="0.2">
      <c r="B256" s="66" t="s">
        <v>293</v>
      </c>
      <c r="C256" s="51" t="s">
        <v>294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25"/>
        <v>0</v>
      </c>
      <c r="J256" s="56">
        <f t="shared" si="26"/>
        <v>0</v>
      </c>
      <c r="K256" s="57" t="str">
        <f t="shared" si="27"/>
        <v>NA</v>
      </c>
      <c r="L256" s="57" t="str">
        <f t="shared" si="28"/>
        <v>NA</v>
      </c>
      <c r="M256" s="57" t="str">
        <f t="shared" si="29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295</v>
      </c>
      <c r="C257" s="51" t="s">
        <v>296</v>
      </c>
      <c r="D257" s="56">
        <v>7200</v>
      </c>
      <c r="E257" s="56">
        <v>7200</v>
      </c>
      <c r="F257" s="56">
        <v>359.06</v>
      </c>
      <c r="G257" s="56">
        <v>359.06</v>
      </c>
      <c r="H257" s="56">
        <v>0</v>
      </c>
      <c r="I257" s="56">
        <f t="shared" si="25"/>
        <v>359.06</v>
      </c>
      <c r="J257" s="56">
        <f t="shared" si="26"/>
        <v>6840.94</v>
      </c>
      <c r="K257" s="57">
        <f t="shared" si="27"/>
        <v>0.95013055555555548</v>
      </c>
      <c r="L257" s="57">
        <f t="shared" si="28"/>
        <v>-0.95013055555555548</v>
      </c>
      <c r="M257" s="57">
        <f t="shared" si="29"/>
        <v>-0.85039166666666666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297</v>
      </c>
      <c r="C258" s="51" t="s">
        <v>298</v>
      </c>
      <c r="D258" s="56">
        <v>7200</v>
      </c>
      <c r="E258" s="56">
        <v>7200</v>
      </c>
      <c r="F258" s="56">
        <v>0</v>
      </c>
      <c r="G258" s="56">
        <v>0</v>
      </c>
      <c r="H258" s="56">
        <v>0</v>
      </c>
      <c r="I258" s="56">
        <f t="shared" si="25"/>
        <v>0</v>
      </c>
      <c r="J258" s="56">
        <f t="shared" si="26"/>
        <v>7200</v>
      </c>
      <c r="K258" s="57">
        <f t="shared" si="27"/>
        <v>1</v>
      </c>
      <c r="L258" s="57">
        <f t="shared" si="28"/>
        <v>-1</v>
      </c>
      <c r="M258" s="57">
        <f t="shared" si="29"/>
        <v>-1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299</v>
      </c>
      <c r="C259" s="51" t="s">
        <v>300</v>
      </c>
      <c r="D259" s="56">
        <v>7200</v>
      </c>
      <c r="E259" s="56">
        <v>7200</v>
      </c>
      <c r="F259" s="56">
        <v>0</v>
      </c>
      <c r="G259" s="56">
        <v>0</v>
      </c>
      <c r="H259" s="56">
        <v>0</v>
      </c>
      <c r="I259" s="56">
        <f t="shared" si="25"/>
        <v>0</v>
      </c>
      <c r="J259" s="56">
        <f t="shared" si="26"/>
        <v>7200</v>
      </c>
      <c r="K259" s="57">
        <f t="shared" si="27"/>
        <v>1</v>
      </c>
      <c r="L259" s="57">
        <f t="shared" si="28"/>
        <v>-1</v>
      </c>
      <c r="M259" s="57">
        <f t="shared" si="29"/>
        <v>-1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301</v>
      </c>
      <c r="C260" s="51" t="s">
        <v>302</v>
      </c>
      <c r="D260" s="56">
        <v>7200</v>
      </c>
      <c r="E260" s="56">
        <v>7200</v>
      </c>
      <c r="F260" s="56">
        <v>0</v>
      </c>
      <c r="G260" s="56">
        <v>0</v>
      </c>
      <c r="H260" s="56">
        <v>0</v>
      </c>
      <c r="I260" s="56">
        <f t="shared" si="25"/>
        <v>0</v>
      </c>
      <c r="J260" s="56">
        <f t="shared" si="26"/>
        <v>7200</v>
      </c>
      <c r="K260" s="57">
        <f t="shared" si="27"/>
        <v>1</v>
      </c>
      <c r="L260" s="57">
        <f t="shared" si="28"/>
        <v>-1</v>
      </c>
      <c r="M260" s="57">
        <f t="shared" si="29"/>
        <v>-1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303</v>
      </c>
      <c r="C261" s="51" t="s">
        <v>304</v>
      </c>
      <c r="D261" s="56">
        <v>7200</v>
      </c>
      <c r="E261" s="56">
        <v>7200</v>
      </c>
      <c r="F261" s="56">
        <v>421.82</v>
      </c>
      <c r="G261" s="56">
        <v>421.82</v>
      </c>
      <c r="H261" s="56">
        <v>0</v>
      </c>
      <c r="I261" s="56">
        <f t="shared" si="25"/>
        <v>421.82</v>
      </c>
      <c r="J261" s="56">
        <f t="shared" si="26"/>
        <v>6778.18</v>
      </c>
      <c r="K261" s="57">
        <f t="shared" si="27"/>
        <v>0.94141388888888888</v>
      </c>
      <c r="L261" s="57">
        <f t="shared" si="28"/>
        <v>-0.94141388888888888</v>
      </c>
      <c r="M261" s="57">
        <f t="shared" si="29"/>
        <v>-0.82424166666666665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305</v>
      </c>
      <c r="C262" s="51" t="s">
        <v>306</v>
      </c>
      <c r="D262" s="56">
        <v>0</v>
      </c>
      <c r="E262" s="56">
        <v>7200</v>
      </c>
      <c r="F262" s="56">
        <v>171.81</v>
      </c>
      <c r="G262" s="56">
        <v>171.81</v>
      </c>
      <c r="H262" s="56">
        <v>0</v>
      </c>
      <c r="I262" s="56">
        <f t="shared" si="25"/>
        <v>171.81</v>
      </c>
      <c r="J262" s="56">
        <f t="shared" si="26"/>
        <v>7028.19</v>
      </c>
      <c r="K262" s="57">
        <f t="shared" si="27"/>
        <v>0.97613749999999999</v>
      </c>
      <c r="L262" s="57">
        <f t="shared" si="28"/>
        <v>-0.97613749999999999</v>
      </c>
      <c r="M262" s="57">
        <f t="shared" si="29"/>
        <v>-0.92841249999999997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307</v>
      </c>
      <c r="C263" s="51" t="s">
        <v>308</v>
      </c>
      <c r="D263" s="56">
        <v>25200</v>
      </c>
      <c r="E263" s="56">
        <v>44200</v>
      </c>
      <c r="F263" s="56">
        <v>917.86</v>
      </c>
      <c r="G263" s="56">
        <v>18615.59</v>
      </c>
      <c r="H263" s="56">
        <v>0</v>
      </c>
      <c r="I263" s="56">
        <f t="shared" si="25"/>
        <v>18615.59</v>
      </c>
      <c r="J263" s="56">
        <f t="shared" si="26"/>
        <v>25584.41</v>
      </c>
      <c r="K263" s="57">
        <f t="shared" si="27"/>
        <v>0.57883280542986426</v>
      </c>
      <c r="L263" s="57">
        <f t="shared" si="28"/>
        <v>-0.97923393665158365</v>
      </c>
      <c r="M263" s="57">
        <f t="shared" si="29"/>
        <v>0.26350158371040722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186</v>
      </c>
      <c r="C264" s="51" t="s">
        <v>187</v>
      </c>
      <c r="D264" s="56">
        <v>345346.1</v>
      </c>
      <c r="E264" s="56">
        <v>346346.1</v>
      </c>
      <c r="F264" s="56">
        <v>9569.880000000001</v>
      </c>
      <c r="G264" s="56">
        <v>31909.94</v>
      </c>
      <c r="H264" s="56">
        <v>31105.329999999998</v>
      </c>
      <c r="I264" s="56">
        <f t="shared" si="25"/>
        <v>63015.27</v>
      </c>
      <c r="J264" s="56">
        <f t="shared" si="26"/>
        <v>283330.82999999996</v>
      </c>
      <c r="K264" s="57">
        <f t="shared" si="27"/>
        <v>0.8180569378433884</v>
      </c>
      <c r="L264" s="57">
        <f t="shared" si="28"/>
        <v>-0.97236902624282473</v>
      </c>
      <c r="M264" s="57">
        <f t="shared" si="29"/>
        <v>-0.72360069883853173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190</v>
      </c>
      <c r="C265" s="51" t="s">
        <v>191</v>
      </c>
      <c r="D265" s="56">
        <v>16650</v>
      </c>
      <c r="E265" s="56">
        <v>16650</v>
      </c>
      <c r="F265" s="56">
        <v>0</v>
      </c>
      <c r="G265" s="56">
        <v>6896.18</v>
      </c>
      <c r="H265" s="56">
        <v>11796.14</v>
      </c>
      <c r="I265" s="56">
        <f t="shared" si="25"/>
        <v>18692.32</v>
      </c>
      <c r="J265" s="56">
        <f t="shared" si="26"/>
        <v>-2042.3199999999997</v>
      </c>
      <c r="K265" s="57">
        <f t="shared" si="27"/>
        <v>-0.12266186186186184</v>
      </c>
      <c r="L265" s="57">
        <f t="shared" si="28"/>
        <v>-1</v>
      </c>
      <c r="M265" s="57">
        <f t="shared" si="29"/>
        <v>0.24255495495495502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192</v>
      </c>
      <c r="C266" s="51" t="s">
        <v>193</v>
      </c>
      <c r="D266" s="56">
        <v>109380.6</v>
      </c>
      <c r="E266" s="56">
        <v>106380.6</v>
      </c>
      <c r="F266" s="56">
        <v>0</v>
      </c>
      <c r="G266" s="56">
        <v>4376.5</v>
      </c>
      <c r="H266" s="56">
        <v>1</v>
      </c>
      <c r="I266" s="56">
        <f t="shared" si="25"/>
        <v>4377.5</v>
      </c>
      <c r="J266" s="56">
        <f t="shared" si="26"/>
        <v>102003.1</v>
      </c>
      <c r="K266" s="57">
        <f t="shared" si="27"/>
        <v>0.95885057989896649</v>
      </c>
      <c r="L266" s="57">
        <f t="shared" si="28"/>
        <v>-1</v>
      </c>
      <c r="M266" s="57">
        <f t="shared" si="29"/>
        <v>-0.87657994032746578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194</v>
      </c>
      <c r="C267" s="51" t="s">
        <v>195</v>
      </c>
      <c r="D267" s="56">
        <v>80050</v>
      </c>
      <c r="E267" s="56">
        <v>80550</v>
      </c>
      <c r="F267" s="56">
        <v>0</v>
      </c>
      <c r="G267" s="56">
        <v>399.95</v>
      </c>
      <c r="H267" s="56">
        <v>0</v>
      </c>
      <c r="I267" s="56">
        <f t="shared" si="25"/>
        <v>399.95</v>
      </c>
      <c r="J267" s="56">
        <f t="shared" si="26"/>
        <v>80150.05</v>
      </c>
      <c r="K267" s="57">
        <f t="shared" si="27"/>
        <v>0.99503476101800126</v>
      </c>
      <c r="L267" s="57">
        <f t="shared" si="28"/>
        <v>-1</v>
      </c>
      <c r="M267" s="57">
        <f t="shared" si="29"/>
        <v>-0.98510428305400366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198</v>
      </c>
      <c r="C268" s="51" t="s">
        <v>199</v>
      </c>
      <c r="D268" s="56">
        <v>36270</v>
      </c>
      <c r="E268" s="56">
        <v>37770</v>
      </c>
      <c r="F268" s="56">
        <v>269.99</v>
      </c>
      <c r="G268" s="56">
        <v>539.98</v>
      </c>
      <c r="H268" s="56">
        <v>1553.95</v>
      </c>
      <c r="I268" s="56">
        <f t="shared" si="25"/>
        <v>2093.9300000000003</v>
      </c>
      <c r="J268" s="56">
        <f t="shared" si="26"/>
        <v>35676.07</v>
      </c>
      <c r="K268" s="57">
        <f t="shared" si="27"/>
        <v>0.94456102727032032</v>
      </c>
      <c r="L268" s="57">
        <f t="shared" si="28"/>
        <v>-0.9928517341805666</v>
      </c>
      <c r="M268" s="57">
        <f t="shared" si="29"/>
        <v>-0.95711040508339951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206</v>
      </c>
      <c r="C269" s="51" t="s">
        <v>207</v>
      </c>
      <c r="D269" s="56">
        <v>450</v>
      </c>
      <c r="E269" s="56">
        <v>2450</v>
      </c>
      <c r="F269" s="56">
        <v>0</v>
      </c>
      <c r="G269" s="56">
        <v>0</v>
      </c>
      <c r="H269" s="56">
        <v>1747.5</v>
      </c>
      <c r="I269" s="56">
        <f t="shared" si="25"/>
        <v>1747.5</v>
      </c>
      <c r="J269" s="56">
        <f t="shared" si="26"/>
        <v>702.5</v>
      </c>
      <c r="K269" s="57">
        <f t="shared" si="27"/>
        <v>0.28673469387755102</v>
      </c>
      <c r="L269" s="57">
        <f t="shared" si="28"/>
        <v>-1</v>
      </c>
      <c r="M269" s="57">
        <f t="shared" si="29"/>
        <v>-1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212</v>
      </c>
      <c r="C270" s="51" t="s">
        <v>213</v>
      </c>
      <c r="D270" s="56">
        <v>14208.3</v>
      </c>
      <c r="E270" s="56">
        <v>13208.3</v>
      </c>
      <c r="F270" s="56">
        <v>0</v>
      </c>
      <c r="G270" s="56">
        <v>0</v>
      </c>
      <c r="H270" s="56">
        <v>0</v>
      </c>
      <c r="I270" s="56">
        <f t="shared" si="25"/>
        <v>0</v>
      </c>
      <c r="J270" s="56">
        <f t="shared" si="26"/>
        <v>13208.3</v>
      </c>
      <c r="K270" s="57">
        <f t="shared" si="27"/>
        <v>1</v>
      </c>
      <c r="L270" s="57">
        <f t="shared" si="28"/>
        <v>-1</v>
      </c>
      <c r="M270" s="57">
        <f t="shared" si="29"/>
        <v>-1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214</v>
      </c>
      <c r="C271" s="51" t="s">
        <v>215</v>
      </c>
      <c r="D271" s="56">
        <v>18900</v>
      </c>
      <c r="E271" s="56">
        <v>18900</v>
      </c>
      <c r="F271" s="56">
        <v>0</v>
      </c>
      <c r="G271" s="56">
        <v>0</v>
      </c>
      <c r="H271" s="56">
        <v>0</v>
      </c>
      <c r="I271" s="56">
        <f t="shared" si="25"/>
        <v>0</v>
      </c>
      <c r="J271" s="56">
        <f t="shared" si="26"/>
        <v>18900</v>
      </c>
      <c r="K271" s="57">
        <f t="shared" si="27"/>
        <v>1</v>
      </c>
      <c r="L271" s="57">
        <f t="shared" si="28"/>
        <v>-1</v>
      </c>
      <c r="M271" s="57">
        <f t="shared" si="29"/>
        <v>-1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248</v>
      </c>
      <c r="C272" s="51" t="s">
        <v>249</v>
      </c>
      <c r="D272" s="56">
        <v>4050</v>
      </c>
      <c r="E272" s="56">
        <v>4050</v>
      </c>
      <c r="F272" s="56">
        <v>0</v>
      </c>
      <c r="G272" s="56">
        <v>0</v>
      </c>
      <c r="H272" s="56">
        <v>0</v>
      </c>
      <c r="I272" s="56">
        <f t="shared" si="25"/>
        <v>0</v>
      </c>
      <c r="J272" s="56">
        <f t="shared" si="26"/>
        <v>4050</v>
      </c>
      <c r="K272" s="57">
        <f t="shared" si="27"/>
        <v>1</v>
      </c>
      <c r="L272" s="57">
        <f t="shared" si="28"/>
        <v>-1</v>
      </c>
      <c r="M272" s="57">
        <f t="shared" si="29"/>
        <v>-1</v>
      </c>
      <c r="R272" s="53"/>
      <c r="S272" s="53"/>
      <c r="T272" s="53"/>
      <c r="U272" s="53"/>
      <c r="V272" s="53"/>
    </row>
    <row r="273" spans="1:22" s="51" customFormat="1" x14ac:dyDescent="0.2">
      <c r="B273" s="66" t="s">
        <v>216</v>
      </c>
      <c r="C273" s="51" t="s">
        <v>217</v>
      </c>
      <c r="D273" s="56">
        <v>101076.40000000001</v>
      </c>
      <c r="E273" s="56">
        <v>121551.40000000001</v>
      </c>
      <c r="F273" s="56">
        <v>17775</v>
      </c>
      <c r="G273" s="56">
        <v>88994</v>
      </c>
      <c r="H273" s="56">
        <v>1019.12</v>
      </c>
      <c r="I273" s="56">
        <f t="shared" si="25"/>
        <v>90013.119999999995</v>
      </c>
      <c r="J273" s="56">
        <f t="shared" si="26"/>
        <v>31538.280000000013</v>
      </c>
      <c r="K273" s="57">
        <f t="shared" si="27"/>
        <v>0.25946455573526928</v>
      </c>
      <c r="L273" s="57">
        <f t="shared" si="28"/>
        <v>-0.85376556748832177</v>
      </c>
      <c r="M273" s="57">
        <f t="shared" si="29"/>
        <v>1.1964535167838459</v>
      </c>
      <c r="R273" s="53"/>
      <c r="S273" s="53"/>
      <c r="T273" s="53"/>
      <c r="U273" s="53"/>
      <c r="V273" s="53"/>
    </row>
    <row r="274" spans="1:22" s="51" customFormat="1" x14ac:dyDescent="0.2">
      <c r="B274" s="66" t="s">
        <v>218</v>
      </c>
      <c r="C274" s="51" t="s">
        <v>219</v>
      </c>
      <c r="D274" s="56">
        <v>9400000</v>
      </c>
      <c r="E274" s="56">
        <v>9270845</v>
      </c>
      <c r="F274" s="56">
        <v>0</v>
      </c>
      <c r="G274" s="56">
        <v>0</v>
      </c>
      <c r="H274" s="56">
        <v>0</v>
      </c>
      <c r="I274" s="56">
        <f t="shared" si="25"/>
        <v>0</v>
      </c>
      <c r="J274" s="56">
        <f t="shared" si="26"/>
        <v>9270845</v>
      </c>
      <c r="K274" s="57">
        <f t="shared" si="27"/>
        <v>1</v>
      </c>
      <c r="L274" s="57">
        <f t="shared" si="28"/>
        <v>-1</v>
      </c>
      <c r="M274" s="57">
        <f t="shared" si="29"/>
        <v>-1</v>
      </c>
      <c r="R274" s="53"/>
      <c r="S274" s="53"/>
      <c r="T274" s="53"/>
      <c r="U274" s="53"/>
      <c r="V274" s="53"/>
    </row>
    <row r="275" spans="1:22" s="51" customFormat="1" x14ac:dyDescent="0.2">
      <c r="A275" s="63" t="s">
        <v>309</v>
      </c>
      <c r="B275" s="68"/>
      <c r="C275" s="63"/>
      <c r="D275" s="64">
        <v>63460019.679999992</v>
      </c>
      <c r="E275" s="64">
        <v>64256325.889999993</v>
      </c>
      <c r="F275" s="64">
        <v>24481131.339999996</v>
      </c>
      <c r="G275" s="64">
        <v>29311170.179999996</v>
      </c>
      <c r="H275" s="64">
        <v>1122303.8799999999</v>
      </c>
      <c r="I275" s="64">
        <f t="shared" si="25"/>
        <v>30433474.059999995</v>
      </c>
      <c r="J275" s="64">
        <f t="shared" si="26"/>
        <v>33822851.829999998</v>
      </c>
      <c r="K275" s="65">
        <f t="shared" si="27"/>
        <v>0.52637388399550156</v>
      </c>
      <c r="L275" s="65">
        <f t="shared" si="28"/>
        <v>-0.61900822991483995</v>
      </c>
      <c r="M275" s="65">
        <f t="shared" si="29"/>
        <v>0.36848021299152439</v>
      </c>
      <c r="R275" s="53"/>
      <c r="S275" s="53"/>
      <c r="T275" s="53"/>
      <c r="U275" s="53"/>
      <c r="V275" s="53"/>
    </row>
    <row r="276" spans="1:22" s="51" customFormat="1" x14ac:dyDescent="0.2">
      <c r="A276" s="51" t="s">
        <v>310</v>
      </c>
      <c r="B276" s="66" t="s">
        <v>101</v>
      </c>
      <c r="C276" s="51" t="s">
        <v>102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25"/>
        <v>0</v>
      </c>
      <c r="J276" s="56">
        <f t="shared" si="26"/>
        <v>0</v>
      </c>
      <c r="K276" s="57" t="str">
        <f t="shared" si="27"/>
        <v>NA</v>
      </c>
      <c r="L276" s="57" t="str">
        <f t="shared" si="28"/>
        <v>NA</v>
      </c>
      <c r="M276" s="57" t="str">
        <f t="shared" si="29"/>
        <v>NA</v>
      </c>
      <c r="R276" s="53"/>
      <c r="S276" s="53"/>
      <c r="T276" s="53"/>
      <c r="U276" s="53"/>
      <c r="V276" s="53"/>
    </row>
    <row r="277" spans="1:22" s="51" customFormat="1" x14ac:dyDescent="0.2">
      <c r="B277" s="66" t="s">
        <v>103</v>
      </c>
      <c r="C277" s="51" t="s">
        <v>104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25"/>
        <v>0</v>
      </c>
      <c r="J277" s="56">
        <f t="shared" si="26"/>
        <v>0</v>
      </c>
      <c r="K277" s="57" t="str">
        <f t="shared" si="27"/>
        <v>NA</v>
      </c>
      <c r="L277" s="57" t="str">
        <f t="shared" si="28"/>
        <v>NA</v>
      </c>
      <c r="M277" s="57" t="str">
        <f t="shared" si="29"/>
        <v>NA</v>
      </c>
      <c r="R277" s="53"/>
      <c r="S277" s="53"/>
      <c r="T277" s="53"/>
      <c r="U277" s="53"/>
      <c r="V277" s="53"/>
    </row>
    <row r="278" spans="1:22" s="51" customFormat="1" x14ac:dyDescent="0.2">
      <c r="B278" s="66" t="s">
        <v>110</v>
      </c>
      <c r="C278" s="51" t="s">
        <v>111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25"/>
        <v>0</v>
      </c>
      <c r="J278" s="56">
        <f t="shared" si="26"/>
        <v>0</v>
      </c>
      <c r="K278" s="57" t="str">
        <f t="shared" si="27"/>
        <v>NA</v>
      </c>
      <c r="L278" s="57" t="str">
        <f t="shared" si="28"/>
        <v>NA</v>
      </c>
      <c r="M278" s="57" t="str">
        <f t="shared" si="29"/>
        <v>NA</v>
      </c>
      <c r="R278" s="53"/>
      <c r="S278" s="53"/>
      <c r="T278" s="53"/>
      <c r="U278" s="53"/>
      <c r="V278" s="53"/>
    </row>
    <row r="279" spans="1:22" s="51" customFormat="1" x14ac:dyDescent="0.2">
      <c r="B279" s="66" t="s">
        <v>114</v>
      </c>
      <c r="C279" s="51" t="s">
        <v>115</v>
      </c>
      <c r="D279" s="56">
        <v>16784919.99999997</v>
      </c>
      <c r="E279" s="56">
        <v>16784919.99999997</v>
      </c>
      <c r="F279" s="56">
        <v>1791989.03</v>
      </c>
      <c r="G279" s="56">
        <v>6517277.6099999994</v>
      </c>
      <c r="H279" s="56">
        <v>0</v>
      </c>
      <c r="I279" s="56">
        <f t="shared" si="25"/>
        <v>6517277.6099999994</v>
      </c>
      <c r="J279" s="56">
        <f t="shared" si="26"/>
        <v>10267642.389999971</v>
      </c>
      <c r="K279" s="57">
        <f t="shared" si="27"/>
        <v>0.61171827986073146</v>
      </c>
      <c r="L279" s="57">
        <f t="shared" si="28"/>
        <v>-0.89323815484375246</v>
      </c>
      <c r="M279" s="57">
        <f t="shared" si="29"/>
        <v>0.1648451604178055</v>
      </c>
      <c r="R279" s="53"/>
      <c r="S279" s="53"/>
      <c r="T279" s="53"/>
      <c r="U279" s="53"/>
      <c r="V279" s="53"/>
    </row>
    <row r="280" spans="1:22" s="51" customFormat="1" x14ac:dyDescent="0.2">
      <c r="B280" s="66" t="s">
        <v>311</v>
      </c>
      <c r="C280" s="51" t="s">
        <v>312</v>
      </c>
      <c r="D280" s="56">
        <v>25962700.579999994</v>
      </c>
      <c r="E280" s="56">
        <v>25962700.579999994</v>
      </c>
      <c r="F280" s="56">
        <v>2190746.9000000004</v>
      </c>
      <c r="G280" s="56">
        <v>6476085.9900000002</v>
      </c>
      <c r="H280" s="56">
        <v>0</v>
      </c>
      <c r="I280" s="56">
        <f t="shared" si="25"/>
        <v>6476085.9900000002</v>
      </c>
      <c r="J280" s="56">
        <f t="shared" si="26"/>
        <v>19486614.589999996</v>
      </c>
      <c r="K280" s="57">
        <f t="shared" si="27"/>
        <v>0.75056192748343131</v>
      </c>
      <c r="L280" s="57">
        <f t="shared" si="28"/>
        <v>-0.91561945209630413</v>
      </c>
      <c r="M280" s="57">
        <f t="shared" si="29"/>
        <v>-0.25168578245029377</v>
      </c>
      <c r="R280" s="53"/>
      <c r="S280" s="53"/>
      <c r="T280" s="53"/>
      <c r="U280" s="53"/>
      <c r="V280" s="53"/>
    </row>
    <row r="281" spans="1:22" s="51" customFormat="1" x14ac:dyDescent="0.2">
      <c r="B281" s="66" t="s">
        <v>118</v>
      </c>
      <c r="C281" s="51" t="s">
        <v>119</v>
      </c>
      <c r="D281" s="56">
        <v>15033089.490000006</v>
      </c>
      <c r="E281" s="56">
        <v>15033089.490000006</v>
      </c>
      <c r="F281" s="56">
        <v>1272383.2700000003</v>
      </c>
      <c r="G281" s="56">
        <v>4328301.5299999993</v>
      </c>
      <c r="H281" s="56">
        <v>0</v>
      </c>
      <c r="I281" s="56">
        <f t="shared" si="25"/>
        <v>4328301.5299999993</v>
      </c>
      <c r="J281" s="56">
        <f t="shared" si="26"/>
        <v>10704787.960000006</v>
      </c>
      <c r="K281" s="57">
        <f t="shared" si="27"/>
        <v>0.71208170264141779</v>
      </c>
      <c r="L281" s="57">
        <f t="shared" si="28"/>
        <v>-0.91536115907203319</v>
      </c>
      <c r="M281" s="57">
        <f t="shared" si="29"/>
        <v>-0.13624510792425323</v>
      </c>
      <c r="R281" s="53"/>
      <c r="S281" s="53"/>
      <c r="T281" s="53"/>
      <c r="U281" s="53"/>
      <c r="V281" s="53"/>
    </row>
    <row r="282" spans="1:22" s="51" customFormat="1" x14ac:dyDescent="0.2">
      <c r="B282" s="66" t="s">
        <v>313</v>
      </c>
      <c r="C282" s="51" t="s">
        <v>314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25"/>
        <v>0</v>
      </c>
      <c r="J282" s="56">
        <f t="shared" si="26"/>
        <v>0</v>
      </c>
      <c r="K282" s="57" t="str">
        <f t="shared" si="27"/>
        <v>NA</v>
      </c>
      <c r="L282" s="57" t="str">
        <f t="shared" si="28"/>
        <v>NA</v>
      </c>
      <c r="M282" s="57" t="str">
        <f t="shared" si="29"/>
        <v>NA</v>
      </c>
      <c r="R282" s="53"/>
      <c r="S282" s="53"/>
      <c r="T282" s="53"/>
      <c r="U282" s="53"/>
      <c r="V282" s="53"/>
    </row>
    <row r="283" spans="1:22" s="51" customFormat="1" x14ac:dyDescent="0.2">
      <c r="B283" s="66" t="s">
        <v>130</v>
      </c>
      <c r="C283" s="51" t="s">
        <v>131</v>
      </c>
      <c r="D283" s="56">
        <v>0</v>
      </c>
      <c r="E283" s="56">
        <v>0</v>
      </c>
      <c r="F283" s="56">
        <v>8453</v>
      </c>
      <c r="G283" s="56">
        <v>33812</v>
      </c>
      <c r="H283" s="56">
        <v>0</v>
      </c>
      <c r="I283" s="56">
        <f t="shared" si="25"/>
        <v>33812</v>
      </c>
      <c r="J283" s="56">
        <f t="shared" si="26"/>
        <v>-33812</v>
      </c>
      <c r="K283" s="57" t="str">
        <f t="shared" si="27"/>
        <v>NA</v>
      </c>
      <c r="L283" s="57" t="str">
        <f t="shared" si="28"/>
        <v>NA</v>
      </c>
      <c r="M283" s="57" t="str">
        <f t="shared" si="29"/>
        <v>NA</v>
      </c>
      <c r="R283" s="53"/>
      <c r="S283" s="53"/>
      <c r="T283" s="53"/>
      <c r="U283" s="53"/>
      <c r="V283" s="53"/>
    </row>
    <row r="284" spans="1:22" s="51" customFormat="1" x14ac:dyDescent="0.2">
      <c r="B284" s="66" t="s">
        <v>132</v>
      </c>
      <c r="C284" s="51" t="s">
        <v>133</v>
      </c>
      <c r="D284" s="56">
        <v>1829548.99</v>
      </c>
      <c r="E284" s="56">
        <v>1829548.99</v>
      </c>
      <c r="F284" s="56">
        <v>0</v>
      </c>
      <c r="G284" s="56">
        <v>3600</v>
      </c>
      <c r="H284" s="56">
        <v>0</v>
      </c>
      <c r="I284" s="56">
        <f t="shared" si="25"/>
        <v>3600</v>
      </c>
      <c r="J284" s="56">
        <f t="shared" si="26"/>
        <v>1825948.99</v>
      </c>
      <c r="K284" s="57">
        <f t="shared" si="27"/>
        <v>0.99803230193906967</v>
      </c>
      <c r="L284" s="57">
        <f t="shared" si="28"/>
        <v>-1</v>
      </c>
      <c r="M284" s="57">
        <f t="shared" si="29"/>
        <v>-0.99409690581720911</v>
      </c>
      <c r="R284" s="53"/>
      <c r="S284" s="53"/>
      <c r="T284" s="53"/>
      <c r="U284" s="53"/>
      <c r="V284" s="53"/>
    </row>
    <row r="285" spans="1:22" s="51" customFormat="1" x14ac:dyDescent="0.2">
      <c r="B285" s="66" t="s">
        <v>138</v>
      </c>
      <c r="C285" s="51" t="s">
        <v>139</v>
      </c>
      <c r="D285" s="56">
        <v>9895500</v>
      </c>
      <c r="E285" s="56">
        <v>9895500</v>
      </c>
      <c r="F285" s="56">
        <v>767701.03</v>
      </c>
      <c r="G285" s="56">
        <v>2545930.7400000002</v>
      </c>
      <c r="H285" s="56">
        <v>0</v>
      </c>
      <c r="I285" s="56">
        <f t="shared" si="25"/>
        <v>2545930.7400000002</v>
      </c>
      <c r="J285" s="56">
        <f t="shared" si="26"/>
        <v>7349569.2599999998</v>
      </c>
      <c r="K285" s="57">
        <f t="shared" si="27"/>
        <v>0.74271833257541309</v>
      </c>
      <c r="L285" s="57">
        <f t="shared" si="28"/>
        <v>-0.92241917740387047</v>
      </c>
      <c r="M285" s="57">
        <f t="shared" si="29"/>
        <v>-0.22815499772623912</v>
      </c>
      <c r="R285" s="53"/>
      <c r="S285" s="53"/>
      <c r="T285" s="53"/>
      <c r="U285" s="53"/>
      <c r="V285" s="53"/>
    </row>
    <row r="286" spans="1:22" s="51" customFormat="1" x14ac:dyDescent="0.2">
      <c r="B286" s="66" t="s">
        <v>140</v>
      </c>
      <c r="C286" s="51" t="s">
        <v>141</v>
      </c>
      <c r="D286" s="56">
        <v>0</v>
      </c>
      <c r="E286" s="56">
        <v>0</v>
      </c>
      <c r="F286" s="56">
        <v>27134.160000000011</v>
      </c>
      <c r="G286" s="56">
        <v>27134.160000000011</v>
      </c>
      <c r="H286" s="56">
        <v>0</v>
      </c>
      <c r="I286" s="56">
        <f t="shared" si="25"/>
        <v>27134.160000000011</v>
      </c>
      <c r="J286" s="56">
        <f t="shared" si="26"/>
        <v>-27134.160000000011</v>
      </c>
      <c r="K286" s="57" t="str">
        <f t="shared" si="27"/>
        <v>NA</v>
      </c>
      <c r="L286" s="57" t="str">
        <f t="shared" si="28"/>
        <v>NA</v>
      </c>
      <c r="M286" s="57" t="str">
        <f t="shared" si="29"/>
        <v>NA</v>
      </c>
      <c r="R286" s="53"/>
      <c r="S286" s="53"/>
      <c r="T286" s="53"/>
      <c r="U286" s="53"/>
      <c r="V286" s="53"/>
    </row>
    <row r="287" spans="1:22" s="51" customFormat="1" x14ac:dyDescent="0.2">
      <c r="B287" s="66" t="s">
        <v>142</v>
      </c>
      <c r="C287" s="51" t="s">
        <v>143</v>
      </c>
      <c r="D287" s="56">
        <v>11899915.379999995</v>
      </c>
      <c r="E287" s="56">
        <v>11899915.379999995</v>
      </c>
      <c r="F287" s="56">
        <v>975367.10000000021</v>
      </c>
      <c r="G287" s="56">
        <v>3272215.8100000005</v>
      </c>
      <c r="H287" s="56">
        <v>0</v>
      </c>
      <c r="I287" s="56">
        <f t="shared" si="25"/>
        <v>3272215.8100000005</v>
      </c>
      <c r="J287" s="56">
        <f t="shared" si="26"/>
        <v>8627699.5699999947</v>
      </c>
      <c r="K287" s="57">
        <f t="shared" si="27"/>
        <v>0.72502192616431849</v>
      </c>
      <c r="L287" s="57">
        <f t="shared" si="28"/>
        <v>-0.9180357953099999</v>
      </c>
      <c r="M287" s="57">
        <f t="shared" si="29"/>
        <v>-0.17506577849295554</v>
      </c>
      <c r="R287" s="53"/>
      <c r="S287" s="53"/>
      <c r="T287" s="53"/>
      <c r="U287" s="53"/>
      <c r="V287" s="53"/>
    </row>
    <row r="288" spans="1:22" s="51" customFormat="1" x14ac:dyDescent="0.2">
      <c r="B288" s="66" t="s">
        <v>144</v>
      </c>
      <c r="C288" s="51" t="s">
        <v>145</v>
      </c>
      <c r="D288" s="56">
        <v>13750</v>
      </c>
      <c r="E288" s="56">
        <v>13750</v>
      </c>
      <c r="F288" s="56">
        <v>0</v>
      </c>
      <c r="G288" s="56">
        <v>0</v>
      </c>
      <c r="H288" s="56">
        <v>0</v>
      </c>
      <c r="I288" s="56">
        <f t="shared" si="25"/>
        <v>0</v>
      </c>
      <c r="J288" s="56">
        <f t="shared" si="26"/>
        <v>13750</v>
      </c>
      <c r="K288" s="57">
        <f t="shared" si="27"/>
        <v>1</v>
      </c>
      <c r="L288" s="57">
        <f t="shared" si="28"/>
        <v>-1</v>
      </c>
      <c r="M288" s="57">
        <f t="shared" si="29"/>
        <v>-1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156</v>
      </c>
      <c r="C289" s="51" t="s">
        <v>157</v>
      </c>
      <c r="D289" s="56">
        <v>1531188.7600000023</v>
      </c>
      <c r="E289" s="56">
        <v>1531188.7600000023</v>
      </c>
      <c r="F289" s="56">
        <v>151899.40999999997</v>
      </c>
      <c r="G289" s="56">
        <v>613993.99999999988</v>
      </c>
      <c r="H289" s="56">
        <v>0</v>
      </c>
      <c r="I289" s="56">
        <f t="shared" si="25"/>
        <v>613993.99999999988</v>
      </c>
      <c r="J289" s="56">
        <f t="shared" si="26"/>
        <v>917194.76000000245</v>
      </c>
      <c r="K289" s="57">
        <f t="shared" si="27"/>
        <v>0.59900828948091356</v>
      </c>
      <c r="L289" s="57">
        <f t="shared" si="28"/>
        <v>-0.90079641781069519</v>
      </c>
      <c r="M289" s="57">
        <f t="shared" si="29"/>
        <v>0.20297513155725935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186</v>
      </c>
      <c r="C290" s="51" t="s">
        <v>187</v>
      </c>
      <c r="D290" s="56">
        <v>0</v>
      </c>
      <c r="E290" s="56">
        <v>0</v>
      </c>
      <c r="F290" s="56">
        <v>0</v>
      </c>
      <c r="G290" s="56">
        <v>0</v>
      </c>
      <c r="H290" s="56">
        <v>0</v>
      </c>
      <c r="I290" s="56">
        <f t="shared" si="25"/>
        <v>0</v>
      </c>
      <c r="J290" s="56">
        <f t="shared" si="26"/>
        <v>0</v>
      </c>
      <c r="K290" s="57" t="str">
        <f t="shared" si="27"/>
        <v>NA</v>
      </c>
      <c r="L290" s="57" t="str">
        <f t="shared" si="28"/>
        <v>NA</v>
      </c>
      <c r="M290" s="57" t="str">
        <f t="shared" si="29"/>
        <v>NA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190</v>
      </c>
      <c r="C291" s="51" t="s">
        <v>191</v>
      </c>
      <c r="D291" s="56">
        <v>4500</v>
      </c>
      <c r="E291" s="56">
        <v>4500</v>
      </c>
      <c r="F291" s="56">
        <v>0</v>
      </c>
      <c r="G291" s="56">
        <v>1263.1099999999999</v>
      </c>
      <c r="H291" s="56">
        <v>0</v>
      </c>
      <c r="I291" s="56">
        <f t="shared" si="25"/>
        <v>1263.1099999999999</v>
      </c>
      <c r="J291" s="56">
        <f t="shared" si="26"/>
        <v>3236.8900000000003</v>
      </c>
      <c r="K291" s="57">
        <f t="shared" si="27"/>
        <v>0.719308888888889</v>
      </c>
      <c r="L291" s="57">
        <f t="shared" si="28"/>
        <v>-1</v>
      </c>
      <c r="M291" s="57">
        <f t="shared" si="29"/>
        <v>-0.15792666666666674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194</v>
      </c>
      <c r="C292" s="51" t="s">
        <v>195</v>
      </c>
      <c r="D292" s="56">
        <v>76500</v>
      </c>
      <c r="E292" s="56">
        <v>46500</v>
      </c>
      <c r="F292" s="56">
        <v>221.89</v>
      </c>
      <c r="G292" s="56">
        <v>221.89</v>
      </c>
      <c r="H292" s="56">
        <v>431.96</v>
      </c>
      <c r="I292" s="56">
        <f t="shared" si="25"/>
        <v>653.84999999999991</v>
      </c>
      <c r="J292" s="56">
        <f t="shared" si="26"/>
        <v>45846.15</v>
      </c>
      <c r="K292" s="57">
        <f t="shared" si="27"/>
        <v>0.98593870967741937</v>
      </c>
      <c r="L292" s="57">
        <f t="shared" si="28"/>
        <v>-0.99522817204301073</v>
      </c>
      <c r="M292" s="57">
        <f t="shared" si="29"/>
        <v>-0.9856845161290323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198</v>
      </c>
      <c r="C293" s="51" t="s">
        <v>199</v>
      </c>
      <c r="D293" s="56">
        <v>4500</v>
      </c>
      <c r="E293" s="56">
        <v>20500</v>
      </c>
      <c r="F293" s="56">
        <v>0</v>
      </c>
      <c r="G293" s="56">
        <v>11777.97</v>
      </c>
      <c r="H293" s="56">
        <v>7650</v>
      </c>
      <c r="I293" s="56">
        <f t="shared" si="25"/>
        <v>19427.97</v>
      </c>
      <c r="J293" s="56">
        <f t="shared" si="26"/>
        <v>1072.0299999999988</v>
      </c>
      <c r="K293" s="57">
        <f t="shared" si="27"/>
        <v>5.2294146341463357E-2</v>
      </c>
      <c r="L293" s="57">
        <f t="shared" si="28"/>
        <v>-1</v>
      </c>
      <c r="M293" s="57">
        <f t="shared" si="29"/>
        <v>0.72360536585365853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218</v>
      </c>
      <c r="C294" s="51" t="s">
        <v>219</v>
      </c>
      <c r="D294" s="56">
        <v>900000</v>
      </c>
      <c r="E294" s="56">
        <v>900000</v>
      </c>
      <c r="F294" s="56">
        <v>0</v>
      </c>
      <c r="G294" s="56">
        <v>0</v>
      </c>
      <c r="H294" s="56">
        <v>0</v>
      </c>
      <c r="I294" s="56">
        <f t="shared" si="25"/>
        <v>0</v>
      </c>
      <c r="J294" s="56">
        <f t="shared" si="26"/>
        <v>900000</v>
      </c>
      <c r="K294" s="57">
        <f t="shared" si="27"/>
        <v>1</v>
      </c>
      <c r="L294" s="57">
        <f t="shared" si="28"/>
        <v>-1</v>
      </c>
      <c r="M294" s="57">
        <f t="shared" si="29"/>
        <v>-1</v>
      </c>
      <c r="R294" s="53"/>
      <c r="S294" s="53"/>
      <c r="T294" s="53"/>
      <c r="U294" s="53"/>
      <c r="V294" s="53"/>
    </row>
    <row r="295" spans="1:22" s="51" customFormat="1" x14ac:dyDescent="0.2">
      <c r="A295" s="63" t="s">
        <v>315</v>
      </c>
      <c r="B295" s="68"/>
      <c r="C295" s="63"/>
      <c r="D295" s="64">
        <v>83936113.199999973</v>
      </c>
      <c r="E295" s="64">
        <v>83922113.199999973</v>
      </c>
      <c r="F295" s="64">
        <v>7185895.7900000019</v>
      </c>
      <c r="G295" s="64">
        <v>23831614.809999995</v>
      </c>
      <c r="H295" s="64">
        <v>8081.96</v>
      </c>
      <c r="I295" s="64">
        <f t="shared" si="25"/>
        <v>23839696.769999996</v>
      </c>
      <c r="J295" s="64">
        <f t="shared" si="26"/>
        <v>60082416.429999977</v>
      </c>
      <c r="K295" s="65">
        <f t="shared" si="27"/>
        <v>0.71593069024386768</v>
      </c>
      <c r="L295" s="65">
        <f t="shared" si="28"/>
        <v>-0.91437422729245565</v>
      </c>
      <c r="M295" s="65">
        <f t="shared" si="29"/>
        <v>-0.14808098004376741</v>
      </c>
      <c r="R295" s="53"/>
      <c r="S295" s="53"/>
      <c r="T295" s="53"/>
      <c r="U295" s="53"/>
      <c r="V295" s="53"/>
    </row>
    <row r="296" spans="1:22" s="51" customFormat="1" x14ac:dyDescent="0.2">
      <c r="A296" s="51" t="s">
        <v>316</v>
      </c>
      <c r="B296" s="66" t="s">
        <v>101</v>
      </c>
      <c r="C296" s="51" t="s">
        <v>102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25"/>
        <v>0</v>
      </c>
      <c r="J296" s="56">
        <f t="shared" si="26"/>
        <v>0</v>
      </c>
      <c r="K296" s="57" t="str">
        <f t="shared" si="27"/>
        <v>NA</v>
      </c>
      <c r="L296" s="57" t="str">
        <f t="shared" si="28"/>
        <v>NA</v>
      </c>
      <c r="M296" s="57" t="str">
        <f t="shared" si="29"/>
        <v>NA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118</v>
      </c>
      <c r="C297" s="51" t="s">
        <v>119</v>
      </c>
      <c r="D297" s="56">
        <v>287648.21999999997</v>
      </c>
      <c r="E297" s="56">
        <v>287648.21999999997</v>
      </c>
      <c r="F297" s="56">
        <v>26957.45</v>
      </c>
      <c r="G297" s="56">
        <v>92677.57</v>
      </c>
      <c r="H297" s="56">
        <v>0</v>
      </c>
      <c r="I297" s="56">
        <f t="shared" si="25"/>
        <v>92677.57</v>
      </c>
      <c r="J297" s="56">
        <f t="shared" si="26"/>
        <v>194970.64999999997</v>
      </c>
      <c r="K297" s="57">
        <f t="shared" si="27"/>
        <v>0.67780933947722666</v>
      </c>
      <c r="L297" s="57">
        <f t="shared" si="28"/>
        <v>-0.9062832719771392</v>
      </c>
      <c r="M297" s="57">
        <f t="shared" si="29"/>
        <v>-3.3428018431680029E-2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317</v>
      </c>
      <c r="C298" s="51" t="s">
        <v>318</v>
      </c>
      <c r="D298" s="56">
        <v>3967540.35</v>
      </c>
      <c r="E298" s="56">
        <v>4389322.1399999997</v>
      </c>
      <c r="F298" s="56">
        <v>257060.44</v>
      </c>
      <c r="G298" s="56">
        <v>1097209.56</v>
      </c>
      <c r="H298" s="56">
        <v>0</v>
      </c>
      <c r="I298" s="56">
        <f t="shared" si="25"/>
        <v>1097209.56</v>
      </c>
      <c r="J298" s="56">
        <f t="shared" si="26"/>
        <v>3292112.5799999996</v>
      </c>
      <c r="K298" s="57">
        <f t="shared" si="27"/>
        <v>0.75002756120333425</v>
      </c>
      <c r="L298" s="57">
        <f t="shared" si="28"/>
        <v>-0.94143504810061629</v>
      </c>
      <c r="M298" s="57">
        <f t="shared" si="29"/>
        <v>-0.25008268361000263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319</v>
      </c>
      <c r="C299" s="51" t="s">
        <v>320</v>
      </c>
      <c r="D299" s="56">
        <v>120129.74</v>
      </c>
      <c r="E299" s="56">
        <v>120129.74</v>
      </c>
      <c r="F299" s="56">
        <v>19643.32</v>
      </c>
      <c r="G299" s="56">
        <v>76796.639999999999</v>
      </c>
      <c r="H299" s="56">
        <v>0</v>
      </c>
      <c r="I299" s="56">
        <f t="shared" si="25"/>
        <v>76796.639999999999</v>
      </c>
      <c r="J299" s="56">
        <f t="shared" si="26"/>
        <v>43333.100000000006</v>
      </c>
      <c r="K299" s="57">
        <f t="shared" si="27"/>
        <v>0.36071916912498109</v>
      </c>
      <c r="L299" s="57">
        <f t="shared" si="28"/>
        <v>-0.83648245638423935</v>
      </c>
      <c r="M299" s="57">
        <f t="shared" si="29"/>
        <v>0.9178424926250569</v>
      </c>
      <c r="R299" s="53"/>
      <c r="S299" s="53"/>
      <c r="T299" s="53"/>
      <c r="U299" s="53"/>
      <c r="V299" s="53"/>
    </row>
    <row r="300" spans="1:22" s="51" customFormat="1" x14ac:dyDescent="0.2">
      <c r="B300" s="66" t="s">
        <v>130</v>
      </c>
      <c r="C300" s="51" t="s">
        <v>131</v>
      </c>
      <c r="D300" s="56">
        <v>1840915.6</v>
      </c>
      <c r="E300" s="56">
        <v>1840915.6</v>
      </c>
      <c r="F300" s="56">
        <v>180780.61000000002</v>
      </c>
      <c r="G300" s="56">
        <v>568132.6</v>
      </c>
      <c r="H300" s="56">
        <v>0</v>
      </c>
      <c r="I300" s="56">
        <f t="shared" si="25"/>
        <v>568132.6</v>
      </c>
      <c r="J300" s="56">
        <f t="shared" si="26"/>
        <v>1272783</v>
      </c>
      <c r="K300" s="57">
        <f t="shared" si="27"/>
        <v>0.69138585169249467</v>
      </c>
      <c r="L300" s="57">
        <f t="shared" si="28"/>
        <v>-0.90179853438147839</v>
      </c>
      <c r="M300" s="57">
        <f t="shared" si="29"/>
        <v>-7.4157555077484297E-2</v>
      </c>
      <c r="R300" s="53"/>
      <c r="S300" s="53"/>
      <c r="T300" s="53"/>
      <c r="U300" s="53"/>
      <c r="V300" s="53"/>
    </row>
    <row r="301" spans="1:22" s="51" customFormat="1" x14ac:dyDescent="0.2">
      <c r="B301" s="66" t="s">
        <v>234</v>
      </c>
      <c r="C301" s="51" t="s">
        <v>235</v>
      </c>
      <c r="D301" s="56">
        <v>1230856.21</v>
      </c>
      <c r="E301" s="56">
        <v>1230856.21</v>
      </c>
      <c r="F301" s="56">
        <v>95521.56</v>
      </c>
      <c r="G301" s="56">
        <v>363214.89</v>
      </c>
      <c r="H301" s="56">
        <v>0</v>
      </c>
      <c r="I301" s="56">
        <f t="shared" si="25"/>
        <v>363214.89</v>
      </c>
      <c r="J301" s="56">
        <f t="shared" si="26"/>
        <v>867641.32</v>
      </c>
      <c r="K301" s="57">
        <f t="shared" si="27"/>
        <v>0.70490875615763438</v>
      </c>
      <c r="L301" s="57">
        <f t="shared" si="28"/>
        <v>-0.92239421694919177</v>
      </c>
      <c r="M301" s="57">
        <f t="shared" si="29"/>
        <v>-0.11472626847290304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132</v>
      </c>
      <c r="C302" s="51" t="s">
        <v>133</v>
      </c>
      <c r="D302" s="56">
        <v>257439.55</v>
      </c>
      <c r="E302" s="56">
        <v>257439.55</v>
      </c>
      <c r="F302" s="56">
        <v>0</v>
      </c>
      <c r="G302" s="56">
        <v>0</v>
      </c>
      <c r="H302" s="56">
        <v>0</v>
      </c>
      <c r="I302" s="56">
        <f t="shared" si="25"/>
        <v>0</v>
      </c>
      <c r="J302" s="56">
        <f t="shared" si="26"/>
        <v>257439.55</v>
      </c>
      <c r="K302" s="57">
        <f t="shared" si="27"/>
        <v>1</v>
      </c>
      <c r="L302" s="57">
        <f t="shared" si="28"/>
        <v>-1</v>
      </c>
      <c r="M302" s="57">
        <f t="shared" si="29"/>
        <v>-1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138</v>
      </c>
      <c r="C303" s="51" t="s">
        <v>139</v>
      </c>
      <c r="D303" s="56">
        <v>1323000</v>
      </c>
      <c r="E303" s="56">
        <v>1323000</v>
      </c>
      <c r="F303" s="56">
        <v>65611.5</v>
      </c>
      <c r="G303" s="56">
        <v>252690.55</v>
      </c>
      <c r="H303" s="56">
        <v>0</v>
      </c>
      <c r="I303" s="56">
        <f t="shared" si="25"/>
        <v>252690.55</v>
      </c>
      <c r="J303" s="56">
        <f t="shared" si="26"/>
        <v>1070309.45</v>
      </c>
      <c r="K303" s="57">
        <f t="shared" si="27"/>
        <v>0.80900185185185181</v>
      </c>
      <c r="L303" s="57">
        <f t="shared" si="28"/>
        <v>-0.95040702947845801</v>
      </c>
      <c r="M303" s="57">
        <f t="shared" si="29"/>
        <v>-0.42700555555555558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140</v>
      </c>
      <c r="C304" s="51" t="s">
        <v>141</v>
      </c>
      <c r="D304" s="56">
        <v>0</v>
      </c>
      <c r="E304" s="56">
        <v>0</v>
      </c>
      <c r="F304" s="56">
        <v>7924.7599999999993</v>
      </c>
      <c r="G304" s="56">
        <v>7924.7599999999993</v>
      </c>
      <c r="H304" s="56">
        <v>0</v>
      </c>
      <c r="I304" s="56">
        <f t="shared" si="25"/>
        <v>7924.7599999999993</v>
      </c>
      <c r="J304" s="56">
        <f t="shared" si="26"/>
        <v>-7924.7599999999993</v>
      </c>
      <c r="K304" s="57" t="str">
        <f t="shared" si="27"/>
        <v>NA</v>
      </c>
      <c r="L304" s="57" t="str">
        <f t="shared" si="28"/>
        <v>NA</v>
      </c>
      <c r="M304" s="57" t="str">
        <f t="shared" si="29"/>
        <v>NA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142</v>
      </c>
      <c r="C305" s="51" t="s">
        <v>143</v>
      </c>
      <c r="D305" s="56">
        <v>1537929.1099999999</v>
      </c>
      <c r="E305" s="56">
        <v>1537929.1099999999</v>
      </c>
      <c r="F305" s="56">
        <v>107695.46</v>
      </c>
      <c r="G305" s="56">
        <v>426569.86000000004</v>
      </c>
      <c r="H305" s="56">
        <v>0</v>
      </c>
      <c r="I305" s="56">
        <f t="shared" si="25"/>
        <v>426569.86000000004</v>
      </c>
      <c r="J305" s="56">
        <f t="shared" si="26"/>
        <v>1111359.2499999998</v>
      </c>
      <c r="K305" s="57">
        <f t="shared" si="27"/>
        <v>0.72263360045249414</v>
      </c>
      <c r="L305" s="57">
        <f t="shared" si="28"/>
        <v>-0.92997371640881421</v>
      </c>
      <c r="M305" s="57">
        <f t="shared" si="29"/>
        <v>-0.16790080135748245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321</v>
      </c>
      <c r="C306" s="51" t="s">
        <v>322</v>
      </c>
      <c r="D306" s="56">
        <v>0</v>
      </c>
      <c r="E306" s="56">
        <v>0</v>
      </c>
      <c r="F306" s="56">
        <v>3068.04</v>
      </c>
      <c r="G306" s="56">
        <v>3068.04</v>
      </c>
      <c r="H306" s="56">
        <v>0</v>
      </c>
      <c r="I306" s="56">
        <f t="shared" si="25"/>
        <v>3068.04</v>
      </c>
      <c r="J306" s="56">
        <f t="shared" si="26"/>
        <v>-3068.04</v>
      </c>
      <c r="K306" s="57" t="str">
        <f t="shared" si="27"/>
        <v>NA</v>
      </c>
      <c r="L306" s="57" t="str">
        <f t="shared" si="28"/>
        <v>NA</v>
      </c>
      <c r="M306" s="57" t="str">
        <f t="shared" si="29"/>
        <v>NA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276</v>
      </c>
      <c r="C307" s="51" t="s">
        <v>277</v>
      </c>
      <c r="D307" s="56">
        <v>22000</v>
      </c>
      <c r="E307" s="56">
        <v>22000</v>
      </c>
      <c r="F307" s="56">
        <v>0</v>
      </c>
      <c r="G307" s="56">
        <v>0</v>
      </c>
      <c r="H307" s="56">
        <v>0</v>
      </c>
      <c r="I307" s="56">
        <f t="shared" si="25"/>
        <v>0</v>
      </c>
      <c r="J307" s="56">
        <f t="shared" si="26"/>
        <v>22000</v>
      </c>
      <c r="K307" s="57">
        <f t="shared" si="27"/>
        <v>1</v>
      </c>
      <c r="L307" s="57">
        <f t="shared" si="28"/>
        <v>-1</v>
      </c>
      <c r="M307" s="57">
        <f t="shared" si="29"/>
        <v>-1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154</v>
      </c>
      <c r="C308" s="51" t="s">
        <v>155</v>
      </c>
      <c r="D308" s="56">
        <v>0</v>
      </c>
      <c r="E308" s="56">
        <v>0</v>
      </c>
      <c r="F308" s="56">
        <v>2108.92</v>
      </c>
      <c r="G308" s="56">
        <v>2108.92</v>
      </c>
      <c r="H308" s="56">
        <v>0</v>
      </c>
      <c r="I308" s="56">
        <f t="shared" si="25"/>
        <v>2108.92</v>
      </c>
      <c r="J308" s="56">
        <f t="shared" si="26"/>
        <v>-2108.92</v>
      </c>
      <c r="K308" s="57" t="str">
        <f t="shared" si="27"/>
        <v>NA</v>
      </c>
      <c r="L308" s="57" t="str">
        <f t="shared" si="28"/>
        <v>NA</v>
      </c>
      <c r="M308" s="57" t="str">
        <f t="shared" si="29"/>
        <v>NA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156</v>
      </c>
      <c r="C309" s="51" t="s">
        <v>157</v>
      </c>
      <c r="D309" s="56">
        <v>204226.13</v>
      </c>
      <c r="E309" s="56">
        <v>204226.13</v>
      </c>
      <c r="F309" s="56">
        <v>9906.7900000000009</v>
      </c>
      <c r="G309" s="56">
        <v>77162.909999999989</v>
      </c>
      <c r="H309" s="56">
        <v>0</v>
      </c>
      <c r="I309" s="56">
        <f t="shared" si="25"/>
        <v>77162.909999999989</v>
      </c>
      <c r="J309" s="56">
        <f t="shared" si="26"/>
        <v>127063.22000000002</v>
      </c>
      <c r="K309" s="57">
        <f t="shared" si="27"/>
        <v>0.62216925914426335</v>
      </c>
      <c r="L309" s="57">
        <f t="shared" si="28"/>
        <v>-0.95149107511364972</v>
      </c>
      <c r="M309" s="57">
        <f t="shared" si="29"/>
        <v>0.13349222256721008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158</v>
      </c>
      <c r="C310" s="51" t="s">
        <v>159</v>
      </c>
      <c r="D310" s="56">
        <v>3422400.13</v>
      </c>
      <c r="E310" s="56">
        <v>2955400.13</v>
      </c>
      <c r="F310" s="56">
        <v>121134.41</v>
      </c>
      <c r="G310" s="56">
        <v>1011317.0900000001</v>
      </c>
      <c r="H310" s="56">
        <v>1130269.3700000001</v>
      </c>
      <c r="I310" s="56">
        <f t="shared" si="25"/>
        <v>2141586.46</v>
      </c>
      <c r="J310" s="56">
        <f t="shared" si="26"/>
        <v>813813.66999999993</v>
      </c>
      <c r="K310" s="57">
        <f t="shared" si="27"/>
        <v>0.27536497063089727</v>
      </c>
      <c r="L310" s="57">
        <f t="shared" si="28"/>
        <v>-0.95901251787520214</v>
      </c>
      <c r="M310" s="57">
        <f t="shared" si="29"/>
        <v>2.6578851101289113E-2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160</v>
      </c>
      <c r="C311" s="51" t="s">
        <v>161</v>
      </c>
      <c r="D311" s="56">
        <v>76820</v>
      </c>
      <c r="E311" s="56">
        <v>76820</v>
      </c>
      <c r="F311" s="56">
        <v>0</v>
      </c>
      <c r="G311" s="56">
        <v>0</v>
      </c>
      <c r="H311" s="56">
        <v>0</v>
      </c>
      <c r="I311" s="56">
        <f t="shared" si="25"/>
        <v>0</v>
      </c>
      <c r="J311" s="56">
        <f t="shared" si="26"/>
        <v>76820</v>
      </c>
      <c r="K311" s="57">
        <f t="shared" si="27"/>
        <v>1</v>
      </c>
      <c r="L311" s="57">
        <f t="shared" si="28"/>
        <v>-1</v>
      </c>
      <c r="M311" s="57">
        <f t="shared" si="29"/>
        <v>-1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170</v>
      </c>
      <c r="C312" s="51" t="s">
        <v>171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25"/>
        <v>0</v>
      </c>
      <c r="J312" s="56">
        <f t="shared" si="26"/>
        <v>0</v>
      </c>
      <c r="K312" s="57" t="str">
        <f t="shared" si="27"/>
        <v>NA</v>
      </c>
      <c r="L312" s="57" t="str">
        <f t="shared" si="28"/>
        <v>NA</v>
      </c>
      <c r="M312" s="57" t="str">
        <f t="shared" si="29"/>
        <v>NA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281</v>
      </c>
      <c r="C313" s="51" t="s">
        <v>282</v>
      </c>
      <c r="D313" s="56">
        <v>2066623.1</v>
      </c>
      <c r="E313" s="56">
        <v>2066623.1</v>
      </c>
      <c r="F313" s="56">
        <v>-10442.719999999999</v>
      </c>
      <c r="G313" s="56">
        <v>389910.92</v>
      </c>
      <c r="H313" s="56">
        <v>1361</v>
      </c>
      <c r="I313" s="56">
        <f t="shared" si="25"/>
        <v>391271.92</v>
      </c>
      <c r="J313" s="56">
        <f t="shared" si="26"/>
        <v>1675351.1800000002</v>
      </c>
      <c r="K313" s="57">
        <f t="shared" si="27"/>
        <v>0.81067088623948902</v>
      </c>
      <c r="L313" s="57">
        <f t="shared" si="28"/>
        <v>-1.0050530355535074</v>
      </c>
      <c r="M313" s="57">
        <f t="shared" si="29"/>
        <v>-0.43398834552850984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172</v>
      </c>
      <c r="C314" s="51" t="s">
        <v>173</v>
      </c>
      <c r="D314" s="56">
        <v>14400</v>
      </c>
      <c r="E314" s="56">
        <v>14400</v>
      </c>
      <c r="F314" s="56">
        <v>0</v>
      </c>
      <c r="G314" s="56">
        <v>4451.74</v>
      </c>
      <c r="H314" s="56">
        <v>467.5</v>
      </c>
      <c r="I314" s="56">
        <f t="shared" si="25"/>
        <v>4919.24</v>
      </c>
      <c r="J314" s="56">
        <f t="shared" si="26"/>
        <v>9480.76</v>
      </c>
      <c r="K314" s="57">
        <f t="shared" si="27"/>
        <v>0.65838611111111112</v>
      </c>
      <c r="L314" s="57">
        <f t="shared" si="28"/>
        <v>-1</v>
      </c>
      <c r="M314" s="57">
        <f t="shared" si="29"/>
        <v>-7.2554166666666711E-2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174</v>
      </c>
      <c r="C315" s="51" t="s">
        <v>175</v>
      </c>
      <c r="D315" s="56">
        <v>0</v>
      </c>
      <c r="E315" s="56">
        <v>8750</v>
      </c>
      <c r="F315" s="56">
        <v>8750</v>
      </c>
      <c r="G315" s="56">
        <v>8750</v>
      </c>
      <c r="H315" s="56">
        <v>0</v>
      </c>
      <c r="I315" s="56">
        <f t="shared" si="25"/>
        <v>8750</v>
      </c>
      <c r="J315" s="56">
        <f t="shared" si="26"/>
        <v>0</v>
      </c>
      <c r="K315" s="57">
        <f t="shared" si="27"/>
        <v>0</v>
      </c>
      <c r="L315" s="57">
        <f t="shared" si="28"/>
        <v>0</v>
      </c>
      <c r="M315" s="57">
        <f t="shared" si="29"/>
        <v>2.0000000000000004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180</v>
      </c>
      <c r="C316" s="51" t="s">
        <v>181</v>
      </c>
      <c r="D316" s="56">
        <v>124691.4</v>
      </c>
      <c r="E316" s="56">
        <v>124691.4</v>
      </c>
      <c r="F316" s="56">
        <v>38.65</v>
      </c>
      <c r="G316" s="56">
        <v>2828.35</v>
      </c>
      <c r="H316" s="56">
        <v>0</v>
      </c>
      <c r="I316" s="56">
        <f t="shared" si="25"/>
        <v>2828.35</v>
      </c>
      <c r="J316" s="56">
        <f t="shared" si="26"/>
        <v>121863.04999999999</v>
      </c>
      <c r="K316" s="57">
        <f t="shared" si="27"/>
        <v>0.97731720070510075</v>
      </c>
      <c r="L316" s="57">
        <f t="shared" si="28"/>
        <v>-0.99969003475781015</v>
      </c>
      <c r="M316" s="57">
        <f t="shared" si="29"/>
        <v>-0.93195160211530226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186</v>
      </c>
      <c r="C317" s="51" t="s">
        <v>187</v>
      </c>
      <c r="D317" s="56">
        <v>38480</v>
      </c>
      <c r="E317" s="56">
        <v>47480</v>
      </c>
      <c r="F317" s="56">
        <v>9204.64</v>
      </c>
      <c r="G317" s="56">
        <v>21720.719999999998</v>
      </c>
      <c r="H317" s="56">
        <v>9405.6500000000015</v>
      </c>
      <c r="I317" s="56">
        <f t="shared" si="25"/>
        <v>31126.37</v>
      </c>
      <c r="J317" s="56">
        <f t="shared" si="26"/>
        <v>16353.630000000001</v>
      </c>
      <c r="K317" s="57">
        <f t="shared" si="27"/>
        <v>0.34443197135636061</v>
      </c>
      <c r="L317" s="57">
        <f t="shared" si="28"/>
        <v>-0.80613647851727044</v>
      </c>
      <c r="M317" s="57">
        <f t="shared" si="29"/>
        <v>0.37241280539174376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190</v>
      </c>
      <c r="C318" s="51" t="s">
        <v>191</v>
      </c>
      <c r="D318" s="56">
        <v>10000</v>
      </c>
      <c r="E318" s="56">
        <v>12900</v>
      </c>
      <c r="F318" s="56">
        <v>2113.5500000000002</v>
      </c>
      <c r="G318" s="56">
        <v>3446.96</v>
      </c>
      <c r="H318" s="56">
        <v>2850.93</v>
      </c>
      <c r="I318" s="56">
        <f t="shared" si="25"/>
        <v>6297.8899999999994</v>
      </c>
      <c r="J318" s="56">
        <f t="shared" si="26"/>
        <v>6602.1100000000006</v>
      </c>
      <c r="K318" s="57">
        <f t="shared" si="27"/>
        <v>0.51179147286821713</v>
      </c>
      <c r="L318" s="57">
        <f t="shared" si="28"/>
        <v>-0.8361589147286822</v>
      </c>
      <c r="M318" s="57">
        <f t="shared" si="29"/>
        <v>-0.1983813953488372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192</v>
      </c>
      <c r="C319" s="51" t="s">
        <v>193</v>
      </c>
      <c r="D319" s="56">
        <v>418582</v>
      </c>
      <c r="E319" s="56">
        <v>391632</v>
      </c>
      <c r="F319" s="56">
        <v>0</v>
      </c>
      <c r="G319" s="56">
        <v>0</v>
      </c>
      <c r="H319" s="56">
        <v>14650</v>
      </c>
      <c r="I319" s="56">
        <f t="shared" si="25"/>
        <v>14650</v>
      </c>
      <c r="J319" s="56">
        <f t="shared" si="26"/>
        <v>376982</v>
      </c>
      <c r="K319" s="57">
        <f t="shared" si="27"/>
        <v>0.96259243371328185</v>
      </c>
      <c r="L319" s="57">
        <f t="shared" si="28"/>
        <v>-1</v>
      </c>
      <c r="M319" s="57">
        <f t="shared" si="29"/>
        <v>-1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194</v>
      </c>
      <c r="C320" s="51" t="s">
        <v>195</v>
      </c>
      <c r="D320" s="56">
        <v>12800</v>
      </c>
      <c r="E320" s="56">
        <v>12800</v>
      </c>
      <c r="F320" s="56">
        <v>144.53</v>
      </c>
      <c r="G320" s="56">
        <v>1523.5</v>
      </c>
      <c r="H320" s="56">
        <v>1803.89</v>
      </c>
      <c r="I320" s="56">
        <f t="shared" si="25"/>
        <v>3327.3900000000003</v>
      </c>
      <c r="J320" s="56">
        <f t="shared" si="26"/>
        <v>9472.61</v>
      </c>
      <c r="K320" s="57">
        <f t="shared" si="27"/>
        <v>0.74004765625000002</v>
      </c>
      <c r="L320" s="57">
        <f t="shared" si="28"/>
        <v>-0.98870859374999998</v>
      </c>
      <c r="M320" s="57">
        <f t="shared" si="29"/>
        <v>-0.64292968750000001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198</v>
      </c>
      <c r="C321" s="51" t="s">
        <v>199</v>
      </c>
      <c r="D321" s="56">
        <v>1800</v>
      </c>
      <c r="E321" s="56">
        <v>10500</v>
      </c>
      <c r="F321" s="56">
        <v>358</v>
      </c>
      <c r="G321" s="56">
        <v>549.55999999999995</v>
      </c>
      <c r="H321" s="56">
        <v>9384.1099999999988</v>
      </c>
      <c r="I321" s="56">
        <f t="shared" si="25"/>
        <v>9933.6699999999983</v>
      </c>
      <c r="J321" s="56">
        <f t="shared" si="26"/>
        <v>566.33000000000175</v>
      </c>
      <c r="K321" s="57">
        <f t="shared" si="27"/>
        <v>5.3936190476190644E-2</v>
      </c>
      <c r="L321" s="57">
        <f t="shared" si="28"/>
        <v>-0.96590476190476193</v>
      </c>
      <c r="M321" s="57">
        <f t="shared" si="29"/>
        <v>-0.84298285714285714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206</v>
      </c>
      <c r="C322" s="51" t="s">
        <v>207</v>
      </c>
      <c r="D322" s="56">
        <v>0</v>
      </c>
      <c r="E322" s="56">
        <v>0</v>
      </c>
      <c r="F322" s="56">
        <v>0</v>
      </c>
      <c r="G322" s="56">
        <v>0</v>
      </c>
      <c r="H322" s="56">
        <v>0</v>
      </c>
      <c r="I322" s="56">
        <f t="shared" si="25"/>
        <v>0</v>
      </c>
      <c r="J322" s="56">
        <f t="shared" si="26"/>
        <v>0</v>
      </c>
      <c r="K322" s="57" t="str">
        <f t="shared" si="27"/>
        <v>NA</v>
      </c>
      <c r="L322" s="57" t="str">
        <f t="shared" si="28"/>
        <v>NA</v>
      </c>
      <c r="M322" s="57" t="str">
        <f t="shared" si="29"/>
        <v>NA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212</v>
      </c>
      <c r="C323" s="51" t="s">
        <v>213</v>
      </c>
      <c r="D323" s="56">
        <v>155330</v>
      </c>
      <c r="E323" s="56">
        <v>154930</v>
      </c>
      <c r="F323" s="56">
        <v>0</v>
      </c>
      <c r="G323" s="56">
        <v>0</v>
      </c>
      <c r="H323" s="56">
        <v>750</v>
      </c>
      <c r="I323" s="56">
        <f t="shared" ref="I323:I386" si="35">SUM(G323:H323)</f>
        <v>750</v>
      </c>
      <c r="J323" s="56">
        <f t="shared" ref="J323:J386" si="36">E323-I323</f>
        <v>154180</v>
      </c>
      <c r="K323" s="57">
        <f t="shared" ref="K323:K386" si="37">IF(E323=0,"NA",J323/E323)</f>
        <v>0.99515910411153419</v>
      </c>
      <c r="L323" s="57">
        <f t="shared" ref="L323:L386" si="38">IF(E323=0,"NA",(  ( F323 - (E323/$L$6)) / (E323/$L$6)))</f>
        <v>-1</v>
      </c>
      <c r="M323" s="57">
        <f t="shared" ref="M323:M386" si="39">IF(E323=0,"NA",(  ( G323 - ($M$6*(E323/12))) / ($M$6*(E323/12))))</f>
        <v>-1</v>
      </c>
      <c r="R323" s="53"/>
      <c r="S323" s="53"/>
      <c r="T323" s="53"/>
      <c r="U323" s="53"/>
      <c r="V323" s="53"/>
    </row>
    <row r="324" spans="1:22" s="51" customFormat="1" x14ac:dyDescent="0.2">
      <c r="B324" s="66" t="s">
        <v>214</v>
      </c>
      <c r="C324" s="51" t="s">
        <v>215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35"/>
        <v>0</v>
      </c>
      <c r="J324" s="56">
        <f t="shared" si="36"/>
        <v>0</v>
      </c>
      <c r="K324" s="57" t="str">
        <f t="shared" si="37"/>
        <v>NA</v>
      </c>
      <c r="L324" s="57" t="str">
        <f t="shared" si="38"/>
        <v>NA</v>
      </c>
      <c r="M324" s="57" t="str">
        <f t="shared" si="39"/>
        <v>NA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216</v>
      </c>
      <c r="C325" s="51" t="s">
        <v>217</v>
      </c>
      <c r="D325" s="56">
        <v>9458627</v>
      </c>
      <c r="E325" s="56">
        <v>8893627</v>
      </c>
      <c r="F325" s="56">
        <v>3335.97</v>
      </c>
      <c r="G325" s="56">
        <v>12292.31</v>
      </c>
      <c r="H325" s="56">
        <v>4250</v>
      </c>
      <c r="I325" s="56">
        <f t="shared" si="35"/>
        <v>16542.309999999998</v>
      </c>
      <c r="J325" s="56">
        <f t="shared" si="36"/>
        <v>8877084.6899999995</v>
      </c>
      <c r="K325" s="57">
        <f t="shared" si="37"/>
        <v>0.99813998158456607</v>
      </c>
      <c r="L325" s="57">
        <f t="shared" si="38"/>
        <v>-0.99962490331559883</v>
      </c>
      <c r="M325" s="57">
        <f t="shared" si="39"/>
        <v>-0.9958535555853647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218</v>
      </c>
      <c r="C326" s="51" t="s">
        <v>219</v>
      </c>
      <c r="D326" s="56">
        <v>900000</v>
      </c>
      <c r="E326" s="56">
        <v>900000</v>
      </c>
      <c r="F326" s="56">
        <v>0</v>
      </c>
      <c r="G326" s="56">
        <v>0</v>
      </c>
      <c r="H326" s="56">
        <v>0</v>
      </c>
      <c r="I326" s="56">
        <f t="shared" si="35"/>
        <v>0</v>
      </c>
      <c r="J326" s="56">
        <f t="shared" si="36"/>
        <v>900000</v>
      </c>
      <c r="K326" s="57">
        <f t="shared" si="37"/>
        <v>1</v>
      </c>
      <c r="L326" s="57">
        <f t="shared" si="38"/>
        <v>-1</v>
      </c>
      <c r="M326" s="57">
        <f t="shared" si="39"/>
        <v>-1</v>
      </c>
      <c r="R326" s="53"/>
      <c r="S326" s="53"/>
      <c r="T326" s="53"/>
      <c r="U326" s="53"/>
      <c r="V326" s="53"/>
    </row>
    <row r="327" spans="1:22" s="51" customFormat="1" x14ac:dyDescent="0.2">
      <c r="A327" s="63" t="s">
        <v>323</v>
      </c>
      <c r="B327" s="68"/>
      <c r="C327" s="63"/>
      <c r="D327" s="64">
        <v>27492238.539999999</v>
      </c>
      <c r="E327" s="64">
        <v>26884020.329999998</v>
      </c>
      <c r="F327" s="64">
        <v>910915.88000000035</v>
      </c>
      <c r="G327" s="64">
        <v>4424347.4499999983</v>
      </c>
      <c r="H327" s="64">
        <v>1175192.45</v>
      </c>
      <c r="I327" s="64">
        <f t="shared" si="35"/>
        <v>5599539.8999999985</v>
      </c>
      <c r="J327" s="64">
        <f t="shared" si="36"/>
        <v>21284480.43</v>
      </c>
      <c r="K327" s="65">
        <f t="shared" si="37"/>
        <v>0.79171493581443819</v>
      </c>
      <c r="L327" s="65">
        <f t="shared" si="38"/>
        <v>-0.96611682818199984</v>
      </c>
      <c r="M327" s="65">
        <f t="shared" si="39"/>
        <v>-0.50628506499124504</v>
      </c>
      <c r="R327" s="53"/>
      <c r="S327" s="53"/>
      <c r="T327" s="53"/>
      <c r="U327" s="53"/>
      <c r="V327" s="53"/>
    </row>
    <row r="328" spans="1:22" s="51" customFormat="1" x14ac:dyDescent="0.2">
      <c r="A328" s="51" t="s">
        <v>324</v>
      </c>
      <c r="B328" s="66" t="s">
        <v>101</v>
      </c>
      <c r="C328" s="51" t="s">
        <v>102</v>
      </c>
      <c r="D328" s="56">
        <v>0</v>
      </c>
      <c r="E328" s="56">
        <v>0</v>
      </c>
      <c r="F328" s="56">
        <v>0</v>
      </c>
      <c r="G328" s="56">
        <v>0</v>
      </c>
      <c r="H328" s="56">
        <v>0</v>
      </c>
      <c r="I328" s="56">
        <f t="shared" si="35"/>
        <v>0</v>
      </c>
      <c r="J328" s="56">
        <f t="shared" si="36"/>
        <v>0</v>
      </c>
      <c r="K328" s="57" t="str">
        <f t="shared" si="37"/>
        <v>NA</v>
      </c>
      <c r="L328" s="57" t="str">
        <f t="shared" si="38"/>
        <v>NA</v>
      </c>
      <c r="M328" s="57" t="str">
        <f t="shared" si="39"/>
        <v>NA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118</v>
      </c>
      <c r="C329" s="51" t="s">
        <v>119</v>
      </c>
      <c r="D329" s="56">
        <v>47132.45</v>
      </c>
      <c r="E329" s="56">
        <v>47132.45</v>
      </c>
      <c r="F329" s="56">
        <v>0</v>
      </c>
      <c r="G329" s="56">
        <v>0</v>
      </c>
      <c r="H329" s="56">
        <v>0</v>
      </c>
      <c r="I329" s="56">
        <f t="shared" si="35"/>
        <v>0</v>
      </c>
      <c r="J329" s="56">
        <f t="shared" si="36"/>
        <v>47132.45</v>
      </c>
      <c r="K329" s="57">
        <f t="shared" si="37"/>
        <v>1</v>
      </c>
      <c r="L329" s="57">
        <f t="shared" si="38"/>
        <v>-1</v>
      </c>
      <c r="M329" s="57">
        <f t="shared" si="39"/>
        <v>-1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319</v>
      </c>
      <c r="C330" s="51" t="s">
        <v>320</v>
      </c>
      <c r="D330" s="56">
        <v>22714963.669999998</v>
      </c>
      <c r="E330" s="56">
        <v>22570092.209999997</v>
      </c>
      <c r="F330" s="56">
        <v>1701046.3899999994</v>
      </c>
      <c r="G330" s="56">
        <v>5845335.3199999994</v>
      </c>
      <c r="H330" s="56">
        <v>0</v>
      </c>
      <c r="I330" s="56">
        <f t="shared" si="35"/>
        <v>5845335.3199999994</v>
      </c>
      <c r="J330" s="56">
        <f t="shared" si="36"/>
        <v>16724756.889999997</v>
      </c>
      <c r="K330" s="57">
        <f t="shared" si="37"/>
        <v>0.74101411435926068</v>
      </c>
      <c r="L330" s="57">
        <f t="shared" si="38"/>
        <v>-0.92463272306675259</v>
      </c>
      <c r="M330" s="57">
        <f t="shared" si="39"/>
        <v>-0.22304234307778223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313</v>
      </c>
      <c r="C331" s="51" t="s">
        <v>314</v>
      </c>
      <c r="D331" s="56">
        <v>29550733.15000001</v>
      </c>
      <c r="E331" s="56">
        <v>29550733.15000001</v>
      </c>
      <c r="F331" s="56">
        <v>1989067.5400000003</v>
      </c>
      <c r="G331" s="56">
        <v>8448392.6700000018</v>
      </c>
      <c r="H331" s="56">
        <v>0</v>
      </c>
      <c r="I331" s="56">
        <f t="shared" si="35"/>
        <v>8448392.6700000018</v>
      </c>
      <c r="J331" s="56">
        <f t="shared" si="36"/>
        <v>21102340.480000008</v>
      </c>
      <c r="K331" s="57">
        <f t="shared" si="37"/>
        <v>0.71410547998535867</v>
      </c>
      <c r="L331" s="57">
        <f t="shared" si="38"/>
        <v>-0.93268973971293845</v>
      </c>
      <c r="M331" s="57">
        <f t="shared" si="39"/>
        <v>-0.14231643995607612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130</v>
      </c>
      <c r="C332" s="51" t="s">
        <v>131</v>
      </c>
      <c r="D332" s="56">
        <v>5963288.8899999997</v>
      </c>
      <c r="E332" s="56">
        <v>6388663.4799999995</v>
      </c>
      <c r="F332" s="56">
        <v>374667.06999999995</v>
      </c>
      <c r="G332" s="56">
        <v>1367216.8399999999</v>
      </c>
      <c r="H332" s="56">
        <v>0</v>
      </c>
      <c r="I332" s="56">
        <f t="shared" si="35"/>
        <v>1367216.8399999999</v>
      </c>
      <c r="J332" s="56">
        <f t="shared" si="36"/>
        <v>5021446.6399999997</v>
      </c>
      <c r="K332" s="57">
        <f t="shared" si="37"/>
        <v>0.78599329198037526</v>
      </c>
      <c r="L332" s="57">
        <f t="shared" si="38"/>
        <v>-0.94135438950996364</v>
      </c>
      <c r="M332" s="57">
        <f t="shared" si="39"/>
        <v>-0.35797987594112568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234</v>
      </c>
      <c r="C333" s="51" t="s">
        <v>235</v>
      </c>
      <c r="D333" s="56">
        <v>4165709.94</v>
      </c>
      <c r="E333" s="56">
        <v>4599039.8499999996</v>
      </c>
      <c r="F333" s="56">
        <v>355247.34</v>
      </c>
      <c r="G333" s="56">
        <v>1405355.8900000001</v>
      </c>
      <c r="H333" s="56">
        <v>1164</v>
      </c>
      <c r="I333" s="56">
        <f t="shared" si="35"/>
        <v>1406519.8900000001</v>
      </c>
      <c r="J333" s="56">
        <f t="shared" si="36"/>
        <v>3192519.9599999995</v>
      </c>
      <c r="K333" s="57">
        <f t="shared" si="37"/>
        <v>0.69417097136046768</v>
      </c>
      <c r="L333" s="57">
        <f t="shared" si="38"/>
        <v>-0.92275619442610401</v>
      </c>
      <c r="M333" s="57">
        <f t="shared" si="39"/>
        <v>-8.3272203001241496E-2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132</v>
      </c>
      <c r="C334" s="51" t="s">
        <v>133</v>
      </c>
      <c r="D334" s="56">
        <v>1893707.91</v>
      </c>
      <c r="E334" s="56">
        <v>1893707.91</v>
      </c>
      <c r="F334" s="56">
        <v>211212.02000000002</v>
      </c>
      <c r="G334" s="56">
        <v>523898.58999999997</v>
      </c>
      <c r="H334" s="56">
        <v>0</v>
      </c>
      <c r="I334" s="56">
        <f t="shared" si="35"/>
        <v>523898.58999999997</v>
      </c>
      <c r="J334" s="56">
        <f t="shared" si="36"/>
        <v>1369809.3199999998</v>
      </c>
      <c r="K334" s="57">
        <f t="shared" si="37"/>
        <v>0.7233477310658748</v>
      </c>
      <c r="L334" s="57">
        <f t="shared" si="38"/>
        <v>-0.88846642141342691</v>
      </c>
      <c r="M334" s="57">
        <f t="shared" si="39"/>
        <v>-0.17004319319762468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134</v>
      </c>
      <c r="C335" s="51" t="s">
        <v>135</v>
      </c>
      <c r="D335" s="56">
        <v>0</v>
      </c>
      <c r="E335" s="56">
        <v>0</v>
      </c>
      <c r="F335" s="56">
        <v>1534.83</v>
      </c>
      <c r="G335" s="56">
        <v>2836.1499999999996</v>
      </c>
      <c r="H335" s="56">
        <v>0</v>
      </c>
      <c r="I335" s="56">
        <f t="shared" si="35"/>
        <v>2836.1499999999996</v>
      </c>
      <c r="J335" s="56">
        <f t="shared" si="36"/>
        <v>-2836.1499999999996</v>
      </c>
      <c r="K335" s="57" t="str">
        <f t="shared" si="37"/>
        <v>NA</v>
      </c>
      <c r="L335" s="57" t="str">
        <f t="shared" si="38"/>
        <v>NA</v>
      </c>
      <c r="M335" s="57" t="str">
        <f t="shared" si="39"/>
        <v>NA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138</v>
      </c>
      <c r="C336" s="51" t="s">
        <v>139</v>
      </c>
      <c r="D336" s="56">
        <v>18785250</v>
      </c>
      <c r="E336" s="56">
        <v>18680847.780000001</v>
      </c>
      <c r="F336" s="56">
        <v>689044.89</v>
      </c>
      <c r="G336" s="56">
        <v>2625892.4100000006</v>
      </c>
      <c r="H336" s="56">
        <v>0</v>
      </c>
      <c r="I336" s="56">
        <f t="shared" si="35"/>
        <v>2625892.4100000006</v>
      </c>
      <c r="J336" s="56">
        <f t="shared" si="36"/>
        <v>16054955.370000001</v>
      </c>
      <c r="K336" s="57">
        <f t="shared" si="37"/>
        <v>0.85943398067772281</v>
      </c>
      <c r="L336" s="57">
        <f t="shared" si="38"/>
        <v>-0.96311490259356958</v>
      </c>
      <c r="M336" s="57">
        <f t="shared" si="39"/>
        <v>-0.5783019420331682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140</v>
      </c>
      <c r="C337" s="51" t="s">
        <v>141</v>
      </c>
      <c r="D337" s="56">
        <v>0</v>
      </c>
      <c r="E337" s="56">
        <v>0</v>
      </c>
      <c r="F337" s="56">
        <v>50968.68</v>
      </c>
      <c r="G337" s="56">
        <v>50968.68</v>
      </c>
      <c r="H337" s="56">
        <v>0</v>
      </c>
      <c r="I337" s="56">
        <f t="shared" si="35"/>
        <v>50968.68</v>
      </c>
      <c r="J337" s="56">
        <f t="shared" si="36"/>
        <v>-50968.68</v>
      </c>
      <c r="K337" s="57" t="str">
        <f t="shared" si="37"/>
        <v>NA</v>
      </c>
      <c r="L337" s="57" t="str">
        <f t="shared" si="38"/>
        <v>NA</v>
      </c>
      <c r="M337" s="57" t="str">
        <f t="shared" si="39"/>
        <v>NA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142</v>
      </c>
      <c r="C338" s="51" t="s">
        <v>143</v>
      </c>
      <c r="D338" s="56">
        <v>12828051.710000006</v>
      </c>
      <c r="E338" s="56">
        <v>12733659.140000006</v>
      </c>
      <c r="F338" s="56">
        <v>454603.30999999982</v>
      </c>
      <c r="G338" s="56">
        <v>1614070.2099999988</v>
      </c>
      <c r="H338" s="56">
        <v>0</v>
      </c>
      <c r="I338" s="56">
        <f t="shared" si="35"/>
        <v>1614070.2099999988</v>
      </c>
      <c r="J338" s="56">
        <f t="shared" si="36"/>
        <v>11119588.930000007</v>
      </c>
      <c r="K338" s="57">
        <f t="shared" si="37"/>
        <v>0.87324380272362168</v>
      </c>
      <c r="L338" s="57">
        <f t="shared" si="38"/>
        <v>-0.96429908284791732</v>
      </c>
      <c r="M338" s="57">
        <f t="shared" si="39"/>
        <v>-0.61973140817086492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321</v>
      </c>
      <c r="C339" s="51" t="s">
        <v>322</v>
      </c>
      <c r="D339" s="56">
        <v>0</v>
      </c>
      <c r="E339" s="56">
        <v>0</v>
      </c>
      <c r="F339" s="56">
        <v>1896.09</v>
      </c>
      <c r="G339" s="56">
        <v>1896.09</v>
      </c>
      <c r="H339" s="56">
        <v>0</v>
      </c>
      <c r="I339" s="56">
        <f t="shared" si="35"/>
        <v>1896.09</v>
      </c>
      <c r="J339" s="56">
        <f t="shared" si="36"/>
        <v>-1896.09</v>
      </c>
      <c r="K339" s="57" t="str">
        <f t="shared" si="37"/>
        <v>NA</v>
      </c>
      <c r="L339" s="57" t="str">
        <f t="shared" si="38"/>
        <v>NA</v>
      </c>
      <c r="M339" s="57" t="str">
        <f t="shared" si="39"/>
        <v>NA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144</v>
      </c>
      <c r="C340" s="51" t="s">
        <v>145</v>
      </c>
      <c r="D340" s="56">
        <v>13125</v>
      </c>
      <c r="E340" s="56">
        <v>13125</v>
      </c>
      <c r="F340" s="56">
        <v>0</v>
      </c>
      <c r="G340" s="56">
        <v>0</v>
      </c>
      <c r="H340" s="56">
        <v>0</v>
      </c>
      <c r="I340" s="56">
        <f t="shared" si="35"/>
        <v>0</v>
      </c>
      <c r="J340" s="56">
        <f t="shared" si="36"/>
        <v>13125</v>
      </c>
      <c r="K340" s="57">
        <f t="shared" si="37"/>
        <v>1</v>
      </c>
      <c r="L340" s="57">
        <f t="shared" si="38"/>
        <v>-1</v>
      </c>
      <c r="M340" s="57">
        <f t="shared" si="39"/>
        <v>-1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276</v>
      </c>
      <c r="C341" s="51" t="s">
        <v>277</v>
      </c>
      <c r="D341" s="56">
        <v>750000</v>
      </c>
      <c r="E341" s="56">
        <v>750000</v>
      </c>
      <c r="F341" s="56">
        <v>0</v>
      </c>
      <c r="G341" s="56">
        <v>0</v>
      </c>
      <c r="H341" s="56">
        <v>0</v>
      </c>
      <c r="I341" s="56">
        <f t="shared" si="35"/>
        <v>0</v>
      </c>
      <c r="J341" s="56">
        <f t="shared" si="36"/>
        <v>750000</v>
      </c>
      <c r="K341" s="57">
        <f t="shared" si="37"/>
        <v>1</v>
      </c>
      <c r="L341" s="57">
        <f t="shared" si="38"/>
        <v>-1</v>
      </c>
      <c r="M341" s="57">
        <f t="shared" si="39"/>
        <v>-1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154</v>
      </c>
      <c r="C342" s="51" t="s">
        <v>155</v>
      </c>
      <c r="D342" s="56">
        <v>0</v>
      </c>
      <c r="E342" s="56">
        <v>0</v>
      </c>
      <c r="F342" s="56">
        <v>156266.82000000007</v>
      </c>
      <c r="G342" s="56">
        <v>156266.82000000007</v>
      </c>
      <c r="H342" s="56">
        <v>0</v>
      </c>
      <c r="I342" s="56">
        <f t="shared" si="35"/>
        <v>156266.82000000007</v>
      </c>
      <c r="J342" s="56">
        <f t="shared" si="36"/>
        <v>-156266.82000000007</v>
      </c>
      <c r="K342" s="57" t="str">
        <f t="shared" si="37"/>
        <v>NA</v>
      </c>
      <c r="L342" s="57" t="str">
        <f t="shared" si="38"/>
        <v>NA</v>
      </c>
      <c r="M342" s="57" t="str">
        <f t="shared" si="39"/>
        <v>NA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156</v>
      </c>
      <c r="C343" s="51" t="s">
        <v>157</v>
      </c>
      <c r="D343" s="56">
        <v>1707417.8500000013</v>
      </c>
      <c r="E343" s="56">
        <v>1707417.8500000013</v>
      </c>
      <c r="F343" s="56">
        <v>80750.569999999992</v>
      </c>
      <c r="G343" s="56">
        <v>845219.37999999989</v>
      </c>
      <c r="H343" s="56">
        <v>0</v>
      </c>
      <c r="I343" s="56">
        <f t="shared" si="35"/>
        <v>845219.37999999989</v>
      </c>
      <c r="J343" s="56">
        <f t="shared" si="36"/>
        <v>862198.47000000137</v>
      </c>
      <c r="K343" s="57">
        <f t="shared" si="37"/>
        <v>0.50497215429720421</v>
      </c>
      <c r="L343" s="57">
        <f t="shared" si="38"/>
        <v>-0.95270602916561986</v>
      </c>
      <c r="M343" s="57">
        <f t="shared" si="39"/>
        <v>0.48508353710838714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158</v>
      </c>
      <c r="C344" s="51" t="s">
        <v>159</v>
      </c>
      <c r="D344" s="56">
        <v>1768963.29</v>
      </c>
      <c r="E344" s="56">
        <v>1943255.29</v>
      </c>
      <c r="F344" s="56">
        <v>80637.279999999999</v>
      </c>
      <c r="G344" s="56">
        <v>505978.38</v>
      </c>
      <c r="H344" s="56">
        <v>179690.55</v>
      </c>
      <c r="I344" s="56">
        <f t="shared" si="35"/>
        <v>685668.92999999993</v>
      </c>
      <c r="J344" s="56">
        <f t="shared" si="36"/>
        <v>1257586.3600000001</v>
      </c>
      <c r="K344" s="57">
        <f t="shared" si="37"/>
        <v>0.64715447654847247</v>
      </c>
      <c r="L344" s="57">
        <f t="shared" si="38"/>
        <v>-0.95850402136303969</v>
      </c>
      <c r="M344" s="57">
        <f t="shared" si="39"/>
        <v>-0.21886993036308675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325</v>
      </c>
      <c r="C345" s="51" t="s">
        <v>326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f t="shared" si="35"/>
        <v>0</v>
      </c>
      <c r="J345" s="56">
        <f t="shared" si="36"/>
        <v>0</v>
      </c>
      <c r="K345" s="57" t="str">
        <f t="shared" si="37"/>
        <v>NA</v>
      </c>
      <c r="L345" s="57" t="str">
        <f t="shared" si="38"/>
        <v>NA</v>
      </c>
      <c r="M345" s="57" t="str">
        <f t="shared" si="39"/>
        <v>NA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327</v>
      </c>
      <c r="C346" s="51" t="s">
        <v>328</v>
      </c>
      <c r="D346" s="56">
        <v>550000</v>
      </c>
      <c r="E346" s="56">
        <v>550000</v>
      </c>
      <c r="F346" s="56">
        <v>0</v>
      </c>
      <c r="G346" s="56">
        <v>0</v>
      </c>
      <c r="H346" s="56">
        <v>0</v>
      </c>
      <c r="I346" s="56">
        <f t="shared" si="35"/>
        <v>0</v>
      </c>
      <c r="J346" s="56">
        <f t="shared" si="36"/>
        <v>550000</v>
      </c>
      <c r="K346" s="57">
        <f t="shared" si="37"/>
        <v>1</v>
      </c>
      <c r="L346" s="57">
        <f t="shared" si="38"/>
        <v>-1</v>
      </c>
      <c r="M346" s="57">
        <f t="shared" si="39"/>
        <v>-1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329</v>
      </c>
      <c r="C347" s="51" t="s">
        <v>330</v>
      </c>
      <c r="D347" s="56">
        <v>800000</v>
      </c>
      <c r="E347" s="56">
        <v>800000</v>
      </c>
      <c r="F347" s="56">
        <v>0</v>
      </c>
      <c r="G347" s="56">
        <v>0</v>
      </c>
      <c r="H347" s="56">
        <v>0</v>
      </c>
      <c r="I347" s="56">
        <f t="shared" si="35"/>
        <v>0</v>
      </c>
      <c r="J347" s="56">
        <f t="shared" si="36"/>
        <v>800000</v>
      </c>
      <c r="K347" s="57">
        <f t="shared" si="37"/>
        <v>1</v>
      </c>
      <c r="L347" s="57">
        <f t="shared" si="38"/>
        <v>-1</v>
      </c>
      <c r="M347" s="57">
        <f t="shared" si="39"/>
        <v>-1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331</v>
      </c>
      <c r="C348" s="51" t="s">
        <v>332</v>
      </c>
      <c r="D348" s="56">
        <v>0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35"/>
        <v>0</v>
      </c>
      <c r="J348" s="56">
        <f t="shared" si="36"/>
        <v>0</v>
      </c>
      <c r="K348" s="57" t="str">
        <f t="shared" si="37"/>
        <v>NA</v>
      </c>
      <c r="L348" s="57" t="str">
        <f t="shared" si="38"/>
        <v>NA</v>
      </c>
      <c r="M348" s="57" t="str">
        <f t="shared" si="39"/>
        <v>NA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333</v>
      </c>
      <c r="C349" s="51" t="s">
        <v>334</v>
      </c>
      <c r="D349" s="56">
        <v>0</v>
      </c>
      <c r="E349" s="56">
        <v>0</v>
      </c>
      <c r="F349" s="56">
        <v>0</v>
      </c>
      <c r="G349" s="56">
        <v>0</v>
      </c>
      <c r="H349" s="56">
        <v>0</v>
      </c>
      <c r="I349" s="56">
        <f t="shared" si="35"/>
        <v>0</v>
      </c>
      <c r="J349" s="56">
        <f t="shared" si="36"/>
        <v>0</v>
      </c>
      <c r="K349" s="57" t="str">
        <f t="shared" si="37"/>
        <v>NA</v>
      </c>
      <c r="L349" s="57" t="str">
        <f t="shared" si="38"/>
        <v>NA</v>
      </c>
      <c r="M349" s="57" t="str">
        <f t="shared" si="39"/>
        <v>NA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335</v>
      </c>
      <c r="C350" s="51" t="s">
        <v>336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35"/>
        <v>0</v>
      </c>
      <c r="J350" s="56">
        <f t="shared" si="36"/>
        <v>0</v>
      </c>
      <c r="K350" s="57" t="str">
        <f t="shared" si="37"/>
        <v>NA</v>
      </c>
      <c r="L350" s="57" t="str">
        <f t="shared" si="38"/>
        <v>NA</v>
      </c>
      <c r="M350" s="57" t="str">
        <f t="shared" si="39"/>
        <v>NA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337</v>
      </c>
      <c r="C351" s="51" t="s">
        <v>338</v>
      </c>
      <c r="D351" s="56">
        <v>5427000</v>
      </c>
      <c r="E351" s="56">
        <v>5737000</v>
      </c>
      <c r="F351" s="56">
        <v>234193.91</v>
      </c>
      <c r="G351" s="56">
        <v>2124702.14</v>
      </c>
      <c r="H351" s="56">
        <v>3513088.36</v>
      </c>
      <c r="I351" s="56">
        <f t="shared" si="35"/>
        <v>5637790.5</v>
      </c>
      <c r="J351" s="56">
        <f t="shared" si="36"/>
        <v>99209.5</v>
      </c>
      <c r="K351" s="57">
        <f t="shared" si="37"/>
        <v>1.729292313055604E-2</v>
      </c>
      <c r="L351" s="57">
        <f t="shared" si="38"/>
        <v>-0.95917833188077395</v>
      </c>
      <c r="M351" s="57">
        <f t="shared" si="39"/>
        <v>0.11105219104061367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339</v>
      </c>
      <c r="C352" s="51" t="s">
        <v>340</v>
      </c>
      <c r="D352" s="56">
        <v>1670000</v>
      </c>
      <c r="E352" s="56">
        <v>1670000</v>
      </c>
      <c r="F352" s="56">
        <v>0</v>
      </c>
      <c r="G352" s="56">
        <v>5201</v>
      </c>
      <c r="H352" s="56">
        <v>50638.13</v>
      </c>
      <c r="I352" s="56">
        <f t="shared" si="35"/>
        <v>55839.13</v>
      </c>
      <c r="J352" s="56">
        <f t="shared" si="36"/>
        <v>1614160.87</v>
      </c>
      <c r="K352" s="57">
        <f t="shared" si="37"/>
        <v>0.9665633952095809</v>
      </c>
      <c r="L352" s="57">
        <f t="shared" si="38"/>
        <v>-1</v>
      </c>
      <c r="M352" s="57">
        <f t="shared" si="39"/>
        <v>-0.99065688622754489</v>
      </c>
      <c r="R352" s="53"/>
      <c r="S352" s="53"/>
      <c r="T352" s="53"/>
      <c r="U352" s="53"/>
      <c r="V352" s="53"/>
    </row>
    <row r="353" spans="2:22" s="51" customFormat="1" x14ac:dyDescent="0.2">
      <c r="B353" s="66" t="s">
        <v>341</v>
      </c>
      <c r="C353" s="51" t="s">
        <v>342</v>
      </c>
      <c r="D353" s="56">
        <v>1600000</v>
      </c>
      <c r="E353" s="56">
        <v>1600000</v>
      </c>
      <c r="F353" s="56">
        <v>0</v>
      </c>
      <c r="G353" s="56">
        <v>0</v>
      </c>
      <c r="H353" s="56">
        <v>0</v>
      </c>
      <c r="I353" s="56">
        <f t="shared" si="35"/>
        <v>0</v>
      </c>
      <c r="J353" s="56">
        <f t="shared" si="36"/>
        <v>1600000</v>
      </c>
      <c r="K353" s="57">
        <f t="shared" si="37"/>
        <v>1</v>
      </c>
      <c r="L353" s="57">
        <f t="shared" si="38"/>
        <v>-1</v>
      </c>
      <c r="M353" s="57">
        <f t="shared" si="39"/>
        <v>-1</v>
      </c>
      <c r="R353" s="53"/>
      <c r="S353" s="53"/>
      <c r="T353" s="53"/>
      <c r="U353" s="53"/>
      <c r="V353" s="53"/>
    </row>
    <row r="354" spans="2:22" s="51" customFormat="1" x14ac:dyDescent="0.2">
      <c r="B354" s="66" t="s">
        <v>166</v>
      </c>
      <c r="C354" s="51" t="s">
        <v>167</v>
      </c>
      <c r="D354" s="56">
        <v>10625500</v>
      </c>
      <c r="E354" s="56">
        <v>9369500</v>
      </c>
      <c r="F354" s="56">
        <v>1338124.02</v>
      </c>
      <c r="G354" s="56">
        <v>3718362.7500000005</v>
      </c>
      <c r="H354" s="56">
        <v>4664696.4400000004</v>
      </c>
      <c r="I354" s="56">
        <f t="shared" si="35"/>
        <v>8383059.1900000013</v>
      </c>
      <c r="J354" s="56">
        <f t="shared" si="36"/>
        <v>986440.80999999866</v>
      </c>
      <c r="K354" s="57">
        <f t="shared" si="37"/>
        <v>0.10528211857623125</v>
      </c>
      <c r="L354" s="57">
        <f t="shared" si="38"/>
        <v>-0.85718298521799463</v>
      </c>
      <c r="M354" s="57">
        <f t="shared" si="39"/>
        <v>0.19057455040290325</v>
      </c>
      <c r="R354" s="53"/>
      <c r="S354" s="53"/>
      <c r="T354" s="53"/>
      <c r="U354" s="53"/>
      <c r="V354" s="53"/>
    </row>
    <row r="355" spans="2:22" s="51" customFormat="1" x14ac:dyDescent="0.2">
      <c r="B355" s="66" t="s">
        <v>343</v>
      </c>
      <c r="C355" s="51" t="s">
        <v>344</v>
      </c>
      <c r="D355" s="56">
        <v>300000</v>
      </c>
      <c r="E355" s="56">
        <v>300000</v>
      </c>
      <c r="F355" s="56">
        <v>0</v>
      </c>
      <c r="G355" s="56">
        <v>45046.64</v>
      </c>
      <c r="H355" s="56">
        <v>0</v>
      </c>
      <c r="I355" s="56">
        <f t="shared" si="35"/>
        <v>45046.64</v>
      </c>
      <c r="J355" s="56">
        <f t="shared" si="36"/>
        <v>254953.36</v>
      </c>
      <c r="K355" s="57">
        <f t="shared" si="37"/>
        <v>0.84984453333333332</v>
      </c>
      <c r="L355" s="57">
        <f t="shared" si="38"/>
        <v>-1</v>
      </c>
      <c r="M355" s="57">
        <f t="shared" si="39"/>
        <v>-0.54953359999999996</v>
      </c>
      <c r="R355" s="53"/>
      <c r="S355" s="53"/>
      <c r="T355" s="53"/>
      <c r="U355" s="53"/>
      <c r="V355" s="53"/>
    </row>
    <row r="356" spans="2:22" s="51" customFormat="1" x14ac:dyDescent="0.2">
      <c r="B356" s="66" t="s">
        <v>345</v>
      </c>
      <c r="C356" s="51" t="s">
        <v>346</v>
      </c>
      <c r="D356" s="56">
        <v>300000</v>
      </c>
      <c r="E356" s="56">
        <v>300000</v>
      </c>
      <c r="F356" s="56">
        <v>0</v>
      </c>
      <c r="G356" s="56">
        <v>65914.98</v>
      </c>
      <c r="H356" s="56">
        <v>75251.100000000006</v>
      </c>
      <c r="I356" s="56">
        <f t="shared" si="35"/>
        <v>141166.08000000002</v>
      </c>
      <c r="J356" s="56">
        <f t="shared" si="36"/>
        <v>158833.91999999998</v>
      </c>
      <c r="K356" s="57">
        <f t="shared" si="37"/>
        <v>0.52944639999999998</v>
      </c>
      <c r="L356" s="57">
        <f t="shared" si="38"/>
        <v>-1</v>
      </c>
      <c r="M356" s="57">
        <f t="shared" si="39"/>
        <v>-0.34085020000000005</v>
      </c>
      <c r="R356" s="53"/>
      <c r="S356" s="53"/>
      <c r="T356" s="53"/>
      <c r="U356" s="53"/>
      <c r="V356" s="53"/>
    </row>
    <row r="357" spans="2:22" s="51" customFormat="1" x14ac:dyDescent="0.2">
      <c r="B357" s="66" t="s">
        <v>347</v>
      </c>
      <c r="C357" s="51" t="s">
        <v>348</v>
      </c>
      <c r="D357" s="56">
        <v>300000</v>
      </c>
      <c r="E357" s="56">
        <v>300000</v>
      </c>
      <c r="F357" s="56">
        <v>0</v>
      </c>
      <c r="G357" s="56">
        <v>21736.62</v>
      </c>
      <c r="H357" s="56">
        <v>1190</v>
      </c>
      <c r="I357" s="56">
        <f t="shared" si="35"/>
        <v>22926.62</v>
      </c>
      <c r="J357" s="56">
        <f t="shared" si="36"/>
        <v>277073.38</v>
      </c>
      <c r="K357" s="57">
        <f t="shared" si="37"/>
        <v>0.92357793333333338</v>
      </c>
      <c r="L357" s="57">
        <f t="shared" si="38"/>
        <v>-1</v>
      </c>
      <c r="M357" s="57">
        <f t="shared" si="39"/>
        <v>-0.78263380000000005</v>
      </c>
      <c r="R357" s="53"/>
      <c r="S357" s="53"/>
      <c r="T357" s="53"/>
      <c r="U357" s="53"/>
      <c r="V357" s="53"/>
    </row>
    <row r="358" spans="2:22" s="51" customFormat="1" x14ac:dyDescent="0.2">
      <c r="B358" s="66" t="s">
        <v>349</v>
      </c>
      <c r="C358" s="51" t="s">
        <v>350</v>
      </c>
      <c r="D358" s="56">
        <v>300000</v>
      </c>
      <c r="E358" s="56">
        <v>300000</v>
      </c>
      <c r="F358" s="56">
        <v>0</v>
      </c>
      <c r="G358" s="56">
        <v>79894.52</v>
      </c>
      <c r="H358" s="56">
        <v>6194</v>
      </c>
      <c r="I358" s="56">
        <f t="shared" si="35"/>
        <v>86088.52</v>
      </c>
      <c r="J358" s="56">
        <f t="shared" si="36"/>
        <v>213911.47999999998</v>
      </c>
      <c r="K358" s="57">
        <f t="shared" si="37"/>
        <v>0.71303826666666659</v>
      </c>
      <c r="L358" s="57">
        <f t="shared" si="38"/>
        <v>-1</v>
      </c>
      <c r="M358" s="57">
        <f t="shared" si="39"/>
        <v>-0.20105479999999995</v>
      </c>
      <c r="R358" s="53"/>
      <c r="S358" s="53"/>
      <c r="T358" s="53"/>
      <c r="U358" s="53"/>
      <c r="V358" s="53"/>
    </row>
    <row r="359" spans="2:22" s="51" customFormat="1" x14ac:dyDescent="0.2">
      <c r="B359" s="66" t="s">
        <v>351</v>
      </c>
      <c r="C359" s="51" t="s">
        <v>352</v>
      </c>
      <c r="D359" s="56">
        <v>300000</v>
      </c>
      <c r="E359" s="56">
        <v>300000</v>
      </c>
      <c r="F359" s="56">
        <v>0</v>
      </c>
      <c r="G359" s="56">
        <v>47992.54</v>
      </c>
      <c r="H359" s="56">
        <v>5158.42</v>
      </c>
      <c r="I359" s="56">
        <f t="shared" si="35"/>
        <v>53150.96</v>
      </c>
      <c r="J359" s="56">
        <f t="shared" si="36"/>
        <v>246849.04</v>
      </c>
      <c r="K359" s="57">
        <f t="shared" si="37"/>
        <v>0.82283013333333332</v>
      </c>
      <c r="L359" s="57">
        <f t="shared" si="38"/>
        <v>-1</v>
      </c>
      <c r="M359" s="57">
        <f t="shared" si="39"/>
        <v>-0.52007459999999994</v>
      </c>
      <c r="R359" s="53"/>
      <c r="S359" s="53"/>
      <c r="T359" s="53"/>
      <c r="U359" s="53"/>
      <c r="V359" s="53"/>
    </row>
    <row r="360" spans="2:22" s="51" customFormat="1" x14ac:dyDescent="0.2">
      <c r="B360" s="66" t="s">
        <v>353</v>
      </c>
      <c r="C360" s="51" t="s">
        <v>354</v>
      </c>
      <c r="D360" s="56">
        <v>300000</v>
      </c>
      <c r="E360" s="56">
        <v>300000</v>
      </c>
      <c r="F360" s="56">
        <v>0</v>
      </c>
      <c r="G360" s="56">
        <v>37956.080000000002</v>
      </c>
      <c r="H360" s="56">
        <v>10672.5</v>
      </c>
      <c r="I360" s="56">
        <f t="shared" si="35"/>
        <v>48628.58</v>
      </c>
      <c r="J360" s="56">
        <f t="shared" si="36"/>
        <v>251371.41999999998</v>
      </c>
      <c r="K360" s="57">
        <f t="shared" si="37"/>
        <v>0.83790473333333326</v>
      </c>
      <c r="L360" s="57">
        <f t="shared" si="38"/>
        <v>-1</v>
      </c>
      <c r="M360" s="57">
        <f t="shared" si="39"/>
        <v>-0.62043919999999997</v>
      </c>
      <c r="R360" s="53"/>
      <c r="S360" s="53"/>
      <c r="T360" s="53"/>
      <c r="U360" s="53"/>
      <c r="V360" s="53"/>
    </row>
    <row r="361" spans="2:22" s="51" customFormat="1" x14ac:dyDescent="0.2">
      <c r="B361" s="66" t="s">
        <v>355</v>
      </c>
      <c r="C361" s="51" t="s">
        <v>356</v>
      </c>
      <c r="D361" s="56">
        <v>300000</v>
      </c>
      <c r="E361" s="56">
        <v>300000</v>
      </c>
      <c r="F361" s="56">
        <v>0</v>
      </c>
      <c r="G361" s="56">
        <v>21953.51</v>
      </c>
      <c r="H361" s="56">
        <v>19000.57</v>
      </c>
      <c r="I361" s="56">
        <f t="shared" si="35"/>
        <v>40954.080000000002</v>
      </c>
      <c r="J361" s="56">
        <f t="shared" si="36"/>
        <v>259045.91999999998</v>
      </c>
      <c r="K361" s="57">
        <f t="shared" si="37"/>
        <v>0.86348639999999999</v>
      </c>
      <c r="L361" s="57">
        <f t="shared" si="38"/>
        <v>-1</v>
      </c>
      <c r="M361" s="57">
        <f t="shared" si="39"/>
        <v>-0.78046490000000002</v>
      </c>
      <c r="R361" s="53"/>
      <c r="S361" s="53"/>
      <c r="T361" s="53"/>
      <c r="U361" s="53"/>
      <c r="V361" s="53"/>
    </row>
    <row r="362" spans="2:22" s="51" customFormat="1" x14ac:dyDescent="0.2">
      <c r="B362" s="66" t="s">
        <v>357</v>
      </c>
      <c r="C362" s="51" t="s">
        <v>358</v>
      </c>
      <c r="D362" s="56">
        <v>2170000</v>
      </c>
      <c r="E362" s="56">
        <v>2170000</v>
      </c>
      <c r="F362" s="56">
        <v>0</v>
      </c>
      <c r="G362" s="56">
        <v>0</v>
      </c>
      <c r="H362" s="56">
        <v>349950</v>
      </c>
      <c r="I362" s="56">
        <f t="shared" si="35"/>
        <v>349950</v>
      </c>
      <c r="J362" s="56">
        <f t="shared" si="36"/>
        <v>1820050</v>
      </c>
      <c r="K362" s="57">
        <f t="shared" si="37"/>
        <v>0.83873271889400924</v>
      </c>
      <c r="L362" s="57">
        <f t="shared" si="38"/>
        <v>-1</v>
      </c>
      <c r="M362" s="57">
        <f t="shared" si="39"/>
        <v>-1</v>
      </c>
      <c r="R362" s="53"/>
      <c r="S362" s="53"/>
      <c r="T362" s="53"/>
      <c r="U362" s="53"/>
      <c r="V362" s="53"/>
    </row>
    <row r="363" spans="2:22" s="51" customFormat="1" x14ac:dyDescent="0.2">
      <c r="B363" s="66" t="s">
        <v>359</v>
      </c>
      <c r="C363" s="51" t="s">
        <v>360</v>
      </c>
      <c r="D363" s="56">
        <v>25000000</v>
      </c>
      <c r="E363" s="56">
        <v>24603000</v>
      </c>
      <c r="F363" s="56">
        <v>256836.88</v>
      </c>
      <c r="G363" s="56">
        <v>1836213.11</v>
      </c>
      <c r="H363" s="56">
        <v>647509.18999999994</v>
      </c>
      <c r="I363" s="56">
        <f t="shared" si="35"/>
        <v>2483722.2999999998</v>
      </c>
      <c r="J363" s="56">
        <f t="shared" si="36"/>
        <v>22119277.699999999</v>
      </c>
      <c r="K363" s="57">
        <f t="shared" si="37"/>
        <v>0.89904799008251024</v>
      </c>
      <c r="L363" s="57">
        <f t="shared" si="38"/>
        <v>-0.98956074950209327</v>
      </c>
      <c r="M363" s="57">
        <f t="shared" si="39"/>
        <v>-0.77609887696622359</v>
      </c>
      <c r="R363" s="53"/>
      <c r="S363" s="53"/>
      <c r="T363" s="53"/>
      <c r="U363" s="53"/>
      <c r="V363" s="53"/>
    </row>
    <row r="364" spans="2:22" s="51" customFormat="1" x14ac:dyDescent="0.2">
      <c r="B364" s="66" t="s">
        <v>361</v>
      </c>
      <c r="C364" s="51" t="s">
        <v>362</v>
      </c>
      <c r="D364" s="56">
        <v>3500000</v>
      </c>
      <c r="E364" s="56">
        <v>3500000</v>
      </c>
      <c r="F364" s="56">
        <v>0</v>
      </c>
      <c r="G364" s="56">
        <v>99232</v>
      </c>
      <c r="H364" s="56">
        <v>8694.7800000000007</v>
      </c>
      <c r="I364" s="56">
        <f t="shared" si="35"/>
        <v>107926.78</v>
      </c>
      <c r="J364" s="56">
        <f t="shared" si="36"/>
        <v>3392073.22</v>
      </c>
      <c r="K364" s="57">
        <f t="shared" si="37"/>
        <v>0.96916377714285717</v>
      </c>
      <c r="L364" s="57">
        <f t="shared" si="38"/>
        <v>-1</v>
      </c>
      <c r="M364" s="57">
        <f t="shared" si="39"/>
        <v>-0.91494399999999998</v>
      </c>
      <c r="R364" s="53"/>
      <c r="S364" s="53"/>
      <c r="T364" s="53"/>
      <c r="U364" s="53"/>
      <c r="V364" s="53"/>
    </row>
    <row r="365" spans="2:22" s="51" customFormat="1" x14ac:dyDescent="0.2">
      <c r="B365" s="66" t="s">
        <v>363</v>
      </c>
      <c r="C365" s="51" t="s">
        <v>364</v>
      </c>
      <c r="D365" s="56">
        <v>1500000</v>
      </c>
      <c r="E365" s="56">
        <v>1500000</v>
      </c>
      <c r="F365" s="56">
        <v>0</v>
      </c>
      <c r="G365" s="56">
        <v>0</v>
      </c>
      <c r="H365" s="56">
        <v>0</v>
      </c>
      <c r="I365" s="56">
        <f t="shared" si="35"/>
        <v>0</v>
      </c>
      <c r="J365" s="56">
        <f t="shared" si="36"/>
        <v>1500000</v>
      </c>
      <c r="K365" s="57">
        <f t="shared" si="37"/>
        <v>1</v>
      </c>
      <c r="L365" s="57">
        <f t="shared" si="38"/>
        <v>-1</v>
      </c>
      <c r="M365" s="57">
        <f t="shared" si="39"/>
        <v>-1</v>
      </c>
      <c r="R365" s="53"/>
      <c r="S365" s="53"/>
      <c r="T365" s="53"/>
      <c r="U365" s="53"/>
      <c r="V365" s="53"/>
    </row>
    <row r="366" spans="2:22" s="51" customFormat="1" x14ac:dyDescent="0.2">
      <c r="B366" s="66" t="s">
        <v>365</v>
      </c>
      <c r="C366" s="51" t="s">
        <v>366</v>
      </c>
      <c r="D366" s="56">
        <v>3500000</v>
      </c>
      <c r="E366" s="56">
        <v>3500000</v>
      </c>
      <c r="F366" s="56">
        <v>0</v>
      </c>
      <c r="G366" s="56">
        <v>60000</v>
      </c>
      <c r="H366" s="56">
        <v>73395</v>
      </c>
      <c r="I366" s="56">
        <f t="shared" si="35"/>
        <v>133395</v>
      </c>
      <c r="J366" s="56">
        <f t="shared" si="36"/>
        <v>3366605</v>
      </c>
      <c r="K366" s="57">
        <f t="shared" si="37"/>
        <v>0.96188714285714283</v>
      </c>
      <c r="L366" s="57">
        <f t="shared" si="38"/>
        <v>-1</v>
      </c>
      <c r="M366" s="57">
        <f t="shared" si="39"/>
        <v>-0.94857142857142862</v>
      </c>
      <c r="R366" s="53"/>
      <c r="S366" s="53"/>
      <c r="T366" s="53"/>
      <c r="U366" s="53"/>
      <c r="V366" s="53"/>
    </row>
    <row r="367" spans="2:22" s="51" customFormat="1" x14ac:dyDescent="0.2">
      <c r="B367" s="66" t="s">
        <v>367</v>
      </c>
      <c r="C367" s="51" t="s">
        <v>368</v>
      </c>
      <c r="D367" s="56">
        <v>8000000</v>
      </c>
      <c r="E367" s="56">
        <v>8000000</v>
      </c>
      <c r="F367" s="56">
        <v>807902.89</v>
      </c>
      <c r="G367" s="56">
        <v>3434966.56</v>
      </c>
      <c r="H367" s="56">
        <v>3901719.27</v>
      </c>
      <c r="I367" s="56">
        <f t="shared" si="35"/>
        <v>7336685.8300000001</v>
      </c>
      <c r="J367" s="56">
        <f t="shared" si="36"/>
        <v>663314.16999999993</v>
      </c>
      <c r="K367" s="57">
        <f t="shared" si="37"/>
        <v>8.2914271249999991E-2</v>
      </c>
      <c r="L367" s="57">
        <f t="shared" si="38"/>
        <v>-0.89901213875000008</v>
      </c>
      <c r="M367" s="57">
        <f t="shared" si="39"/>
        <v>0.28811246000000007</v>
      </c>
      <c r="R367" s="53"/>
      <c r="S367" s="53"/>
      <c r="T367" s="53"/>
      <c r="U367" s="53"/>
      <c r="V367" s="53"/>
    </row>
    <row r="368" spans="2:22" s="51" customFormat="1" x14ac:dyDescent="0.2">
      <c r="B368" s="66" t="s">
        <v>369</v>
      </c>
      <c r="C368" s="51" t="s">
        <v>370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35"/>
        <v>0</v>
      </c>
      <c r="J368" s="56">
        <f t="shared" si="36"/>
        <v>0</v>
      </c>
      <c r="K368" s="57" t="str">
        <f t="shared" si="37"/>
        <v>NA</v>
      </c>
      <c r="L368" s="57" t="str">
        <f t="shared" si="38"/>
        <v>NA</v>
      </c>
      <c r="M368" s="57" t="str">
        <f t="shared" si="39"/>
        <v>NA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371</v>
      </c>
      <c r="C369" s="51" t="s">
        <v>372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35"/>
        <v>0</v>
      </c>
      <c r="J369" s="56">
        <f t="shared" si="36"/>
        <v>0</v>
      </c>
      <c r="K369" s="57" t="str">
        <f t="shared" si="37"/>
        <v>NA</v>
      </c>
      <c r="L369" s="57" t="str">
        <f t="shared" si="38"/>
        <v>NA</v>
      </c>
      <c r="M369" s="57" t="str">
        <f t="shared" si="39"/>
        <v>NA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373</v>
      </c>
      <c r="C370" s="51" t="s">
        <v>374</v>
      </c>
      <c r="D370" s="56">
        <v>500000</v>
      </c>
      <c r="E370" s="56">
        <v>500000</v>
      </c>
      <c r="F370" s="56">
        <v>0</v>
      </c>
      <c r="G370" s="56">
        <v>0</v>
      </c>
      <c r="H370" s="56">
        <v>0</v>
      </c>
      <c r="I370" s="56">
        <f t="shared" si="35"/>
        <v>0</v>
      </c>
      <c r="J370" s="56">
        <f t="shared" si="36"/>
        <v>500000</v>
      </c>
      <c r="K370" s="57">
        <f t="shared" si="37"/>
        <v>1</v>
      </c>
      <c r="L370" s="57">
        <f t="shared" si="38"/>
        <v>-1</v>
      </c>
      <c r="M370" s="57">
        <f t="shared" si="39"/>
        <v>-1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242</v>
      </c>
      <c r="C371" s="51" t="s">
        <v>243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35"/>
        <v>0</v>
      </c>
      <c r="J371" s="56">
        <f t="shared" si="36"/>
        <v>0</v>
      </c>
      <c r="K371" s="57" t="str">
        <f t="shared" si="37"/>
        <v>NA</v>
      </c>
      <c r="L371" s="57" t="str">
        <f t="shared" si="38"/>
        <v>NA</v>
      </c>
      <c r="M371" s="57" t="str">
        <f t="shared" si="39"/>
        <v>NA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168</v>
      </c>
      <c r="C372" s="51" t="s">
        <v>169</v>
      </c>
      <c r="D372" s="56">
        <v>166770</v>
      </c>
      <c r="E372" s="56">
        <v>166770</v>
      </c>
      <c r="F372" s="56">
        <v>0</v>
      </c>
      <c r="G372" s="56">
        <v>24615</v>
      </c>
      <c r="H372" s="56">
        <v>39150</v>
      </c>
      <c r="I372" s="56">
        <f t="shared" si="35"/>
        <v>63765</v>
      </c>
      <c r="J372" s="56">
        <f t="shared" si="36"/>
        <v>103005</v>
      </c>
      <c r="K372" s="57">
        <f t="shared" si="37"/>
        <v>0.61764705882352944</v>
      </c>
      <c r="L372" s="57">
        <f t="shared" si="38"/>
        <v>-1</v>
      </c>
      <c r="M372" s="57">
        <f t="shared" si="39"/>
        <v>-0.55720453318942254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170</v>
      </c>
      <c r="C373" s="51" t="s">
        <v>171</v>
      </c>
      <c r="D373" s="56">
        <v>2202500</v>
      </c>
      <c r="E373" s="56">
        <v>2202500</v>
      </c>
      <c r="F373" s="56">
        <v>162148.48000000001</v>
      </c>
      <c r="G373" s="56">
        <v>513311.76</v>
      </c>
      <c r="H373" s="56">
        <v>369485.17</v>
      </c>
      <c r="I373" s="56">
        <f t="shared" si="35"/>
        <v>882796.92999999993</v>
      </c>
      <c r="J373" s="56">
        <f t="shared" si="36"/>
        <v>1319703.07</v>
      </c>
      <c r="K373" s="57">
        <f t="shared" si="37"/>
        <v>0.59918414074914872</v>
      </c>
      <c r="L373" s="57">
        <f t="shared" si="38"/>
        <v>-0.92637980476730986</v>
      </c>
      <c r="M373" s="57">
        <f t="shared" si="39"/>
        <v>-0.3008239364358683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244</v>
      </c>
      <c r="C374" s="51" t="s">
        <v>245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35"/>
        <v>0</v>
      </c>
      <c r="J374" s="56">
        <f t="shared" si="36"/>
        <v>0</v>
      </c>
      <c r="K374" s="57" t="str">
        <f t="shared" si="37"/>
        <v>NA</v>
      </c>
      <c r="L374" s="57" t="str">
        <f t="shared" si="38"/>
        <v>NA</v>
      </c>
      <c r="M374" s="57" t="str">
        <f t="shared" si="39"/>
        <v>NA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375</v>
      </c>
      <c r="C375" s="51" t="s">
        <v>376</v>
      </c>
      <c r="D375" s="56">
        <v>1433934</v>
      </c>
      <c r="E375" s="56">
        <v>1683934</v>
      </c>
      <c r="F375" s="56">
        <v>0</v>
      </c>
      <c r="G375" s="56">
        <v>1690665.58</v>
      </c>
      <c r="H375" s="56">
        <v>437659.5</v>
      </c>
      <c r="I375" s="56">
        <f t="shared" si="35"/>
        <v>2128325.08</v>
      </c>
      <c r="J375" s="56">
        <f t="shared" si="36"/>
        <v>-444391.08000000007</v>
      </c>
      <c r="K375" s="57">
        <f t="shared" si="37"/>
        <v>-0.26390053291874865</v>
      </c>
      <c r="L375" s="57">
        <f t="shared" si="38"/>
        <v>-1</v>
      </c>
      <c r="M375" s="57">
        <f t="shared" si="39"/>
        <v>2.0119925959093408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281</v>
      </c>
      <c r="C376" s="51" t="s">
        <v>282</v>
      </c>
      <c r="D376" s="56">
        <v>2598922.4900000002</v>
      </c>
      <c r="E376" s="56">
        <v>3163922.49</v>
      </c>
      <c r="F376" s="56">
        <v>0</v>
      </c>
      <c r="G376" s="56">
        <v>3114746.64</v>
      </c>
      <c r="H376" s="56">
        <v>31580</v>
      </c>
      <c r="I376" s="56">
        <f t="shared" si="35"/>
        <v>3146326.64</v>
      </c>
      <c r="J376" s="56">
        <f t="shared" si="36"/>
        <v>17595.850000000093</v>
      </c>
      <c r="K376" s="57">
        <f t="shared" si="37"/>
        <v>5.5614036233865172E-3</v>
      </c>
      <c r="L376" s="57">
        <f t="shared" si="38"/>
        <v>-1</v>
      </c>
      <c r="M376" s="57">
        <f t="shared" si="39"/>
        <v>1.9533719455940275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172</v>
      </c>
      <c r="C377" s="51" t="s">
        <v>173</v>
      </c>
      <c r="D377" s="56">
        <v>35820</v>
      </c>
      <c r="E377" s="56">
        <v>35820</v>
      </c>
      <c r="F377" s="56">
        <v>0</v>
      </c>
      <c r="G377" s="56">
        <v>1040.55</v>
      </c>
      <c r="H377" s="56">
        <v>820.25</v>
      </c>
      <c r="I377" s="56">
        <f t="shared" si="35"/>
        <v>1860.8</v>
      </c>
      <c r="J377" s="56">
        <f t="shared" si="36"/>
        <v>33959.199999999997</v>
      </c>
      <c r="K377" s="57">
        <f t="shared" si="37"/>
        <v>0.94805136795086531</v>
      </c>
      <c r="L377" s="57">
        <f t="shared" si="38"/>
        <v>-1</v>
      </c>
      <c r="M377" s="57">
        <f t="shared" si="39"/>
        <v>-0.91285175879396996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174</v>
      </c>
      <c r="C378" s="51" t="s">
        <v>175</v>
      </c>
      <c r="D378" s="56">
        <v>0</v>
      </c>
      <c r="E378" s="56">
        <v>3000</v>
      </c>
      <c r="F378" s="56">
        <v>900</v>
      </c>
      <c r="G378" s="56">
        <v>1300</v>
      </c>
      <c r="H378" s="56">
        <v>0</v>
      </c>
      <c r="I378" s="56">
        <f t="shared" si="35"/>
        <v>1300</v>
      </c>
      <c r="J378" s="56">
        <f t="shared" si="36"/>
        <v>1700</v>
      </c>
      <c r="K378" s="57">
        <f t="shared" si="37"/>
        <v>0.56666666666666665</v>
      </c>
      <c r="L378" s="57">
        <f t="shared" si="38"/>
        <v>-0.7</v>
      </c>
      <c r="M378" s="57">
        <f t="shared" si="39"/>
        <v>0.3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180</v>
      </c>
      <c r="C379" s="51" t="s">
        <v>181</v>
      </c>
      <c r="D379" s="56">
        <v>380000</v>
      </c>
      <c r="E379" s="56">
        <v>430000</v>
      </c>
      <c r="F379" s="56">
        <v>1053.22</v>
      </c>
      <c r="G379" s="56">
        <v>32034.65</v>
      </c>
      <c r="H379" s="56">
        <v>0</v>
      </c>
      <c r="I379" s="56">
        <f t="shared" si="35"/>
        <v>32034.65</v>
      </c>
      <c r="J379" s="56">
        <f t="shared" si="36"/>
        <v>397965.35</v>
      </c>
      <c r="K379" s="57">
        <f t="shared" si="37"/>
        <v>0.92550081395348827</v>
      </c>
      <c r="L379" s="57">
        <f t="shared" si="38"/>
        <v>-0.99755065116279074</v>
      </c>
      <c r="M379" s="57">
        <f t="shared" si="39"/>
        <v>-0.77650244186046513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182</v>
      </c>
      <c r="C380" s="51" t="s">
        <v>183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f t="shared" si="35"/>
        <v>0</v>
      </c>
      <c r="J380" s="56">
        <f t="shared" si="36"/>
        <v>0</v>
      </c>
      <c r="K380" s="57" t="str">
        <f t="shared" si="37"/>
        <v>NA</v>
      </c>
      <c r="L380" s="57" t="str">
        <f t="shared" si="38"/>
        <v>NA</v>
      </c>
      <c r="M380" s="57" t="str">
        <f t="shared" si="39"/>
        <v>NA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184</v>
      </c>
      <c r="C381" s="51" t="s">
        <v>185</v>
      </c>
      <c r="D381" s="56">
        <v>90000</v>
      </c>
      <c r="E381" s="56">
        <v>90000</v>
      </c>
      <c r="F381" s="56">
        <v>0</v>
      </c>
      <c r="G381" s="56">
        <v>0</v>
      </c>
      <c r="H381" s="56">
        <v>0</v>
      </c>
      <c r="I381" s="56">
        <f t="shared" si="35"/>
        <v>0</v>
      </c>
      <c r="J381" s="56">
        <f t="shared" si="36"/>
        <v>90000</v>
      </c>
      <c r="K381" s="57">
        <f t="shared" si="37"/>
        <v>1</v>
      </c>
      <c r="L381" s="57">
        <f t="shared" si="38"/>
        <v>-1</v>
      </c>
      <c r="M381" s="57">
        <f t="shared" si="39"/>
        <v>-1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186</v>
      </c>
      <c r="C382" s="51" t="s">
        <v>187</v>
      </c>
      <c r="D382" s="56">
        <v>4702300</v>
      </c>
      <c r="E382" s="56">
        <v>4702000</v>
      </c>
      <c r="F382" s="56">
        <v>108426.33</v>
      </c>
      <c r="G382" s="56">
        <v>642941.2699999999</v>
      </c>
      <c r="H382" s="56">
        <v>1183303.22</v>
      </c>
      <c r="I382" s="56">
        <f t="shared" si="35"/>
        <v>1826244.4899999998</v>
      </c>
      <c r="J382" s="56">
        <f t="shared" si="36"/>
        <v>2875755.5100000002</v>
      </c>
      <c r="K382" s="57">
        <f t="shared" si="37"/>
        <v>0.61160261803487881</v>
      </c>
      <c r="L382" s="57">
        <f t="shared" si="38"/>
        <v>-0.97694038068906841</v>
      </c>
      <c r="M382" s="57">
        <f t="shared" si="39"/>
        <v>-0.58978651424925566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190</v>
      </c>
      <c r="C383" s="51" t="s">
        <v>191</v>
      </c>
      <c r="D383" s="56">
        <v>47700</v>
      </c>
      <c r="E383" s="56">
        <v>47200</v>
      </c>
      <c r="F383" s="56">
        <v>40.9</v>
      </c>
      <c r="G383" s="56">
        <v>2643.52</v>
      </c>
      <c r="H383" s="56">
        <v>360.96</v>
      </c>
      <c r="I383" s="56">
        <f t="shared" si="35"/>
        <v>3004.48</v>
      </c>
      <c r="J383" s="56">
        <f t="shared" si="36"/>
        <v>44195.519999999997</v>
      </c>
      <c r="K383" s="57">
        <f t="shared" si="37"/>
        <v>0.93634576271186432</v>
      </c>
      <c r="L383" s="57">
        <f t="shared" si="38"/>
        <v>-0.99913347457627111</v>
      </c>
      <c r="M383" s="57">
        <f t="shared" si="39"/>
        <v>-0.83197966101694909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192</v>
      </c>
      <c r="C384" s="51" t="s">
        <v>193</v>
      </c>
      <c r="D384" s="56">
        <v>40770</v>
      </c>
      <c r="E384" s="56">
        <v>437770</v>
      </c>
      <c r="F384" s="56">
        <v>0</v>
      </c>
      <c r="G384" s="56">
        <v>397000</v>
      </c>
      <c r="H384" s="56">
        <v>0</v>
      </c>
      <c r="I384" s="56">
        <f t="shared" si="35"/>
        <v>397000</v>
      </c>
      <c r="J384" s="56">
        <f t="shared" si="36"/>
        <v>40770</v>
      </c>
      <c r="K384" s="57">
        <f t="shared" si="37"/>
        <v>9.3131096237750413E-2</v>
      </c>
      <c r="L384" s="57">
        <f t="shared" si="38"/>
        <v>-1</v>
      </c>
      <c r="M384" s="57">
        <f t="shared" si="39"/>
        <v>1.7206067112867485</v>
      </c>
      <c r="R384" s="53"/>
      <c r="S384" s="53"/>
      <c r="T384" s="53"/>
      <c r="U384" s="53"/>
      <c r="V384" s="53"/>
    </row>
    <row r="385" spans="1:22" s="51" customFormat="1" x14ac:dyDescent="0.2">
      <c r="B385" s="66" t="s">
        <v>194</v>
      </c>
      <c r="C385" s="51" t="s">
        <v>195</v>
      </c>
      <c r="D385" s="56">
        <v>3929500</v>
      </c>
      <c r="E385" s="56">
        <v>4529500</v>
      </c>
      <c r="F385" s="56">
        <v>365629.08999999997</v>
      </c>
      <c r="G385" s="56">
        <v>1515417.81</v>
      </c>
      <c r="H385" s="56">
        <v>2472294.1800000002</v>
      </c>
      <c r="I385" s="56">
        <f t="shared" si="35"/>
        <v>3987711.99</v>
      </c>
      <c r="J385" s="56">
        <f t="shared" si="36"/>
        <v>541788.00999999978</v>
      </c>
      <c r="K385" s="57">
        <f t="shared" si="37"/>
        <v>0.1196132045479633</v>
      </c>
      <c r="L385" s="57">
        <f t="shared" si="38"/>
        <v>-0.91927826691687831</v>
      </c>
      <c r="M385" s="57">
        <f t="shared" si="39"/>
        <v>3.6987371674578654E-3</v>
      </c>
      <c r="R385" s="53"/>
      <c r="S385" s="53"/>
      <c r="T385" s="53"/>
      <c r="U385" s="53"/>
      <c r="V385" s="53"/>
    </row>
    <row r="386" spans="1:22" s="51" customFormat="1" x14ac:dyDescent="0.2">
      <c r="B386" s="66" t="s">
        <v>198</v>
      </c>
      <c r="C386" s="51" t="s">
        <v>199</v>
      </c>
      <c r="D386" s="56">
        <v>40500</v>
      </c>
      <c r="E386" s="56">
        <v>41300</v>
      </c>
      <c r="F386" s="56">
        <v>3431</v>
      </c>
      <c r="G386" s="56">
        <v>7266.54</v>
      </c>
      <c r="H386" s="56">
        <v>6998.56</v>
      </c>
      <c r="I386" s="56">
        <f t="shared" si="35"/>
        <v>14265.1</v>
      </c>
      <c r="J386" s="56">
        <f t="shared" si="36"/>
        <v>27034.9</v>
      </c>
      <c r="K386" s="57">
        <f t="shared" si="37"/>
        <v>0.65459806295399514</v>
      </c>
      <c r="L386" s="57">
        <f t="shared" si="38"/>
        <v>-0.91692493946731235</v>
      </c>
      <c r="M386" s="57">
        <f t="shared" si="39"/>
        <v>-0.47216416464891037</v>
      </c>
      <c r="R386" s="53"/>
      <c r="S386" s="53"/>
      <c r="T386" s="53"/>
      <c r="U386" s="53"/>
      <c r="V386" s="53"/>
    </row>
    <row r="387" spans="1:22" s="51" customFormat="1" x14ac:dyDescent="0.2">
      <c r="B387" s="66" t="s">
        <v>262</v>
      </c>
      <c r="C387" s="51" t="s">
        <v>263</v>
      </c>
      <c r="D387" s="56">
        <v>22500000</v>
      </c>
      <c r="E387" s="56">
        <v>22500000</v>
      </c>
      <c r="F387" s="56">
        <v>17310.009999999998</v>
      </c>
      <c r="G387" s="56">
        <v>5351758.92</v>
      </c>
      <c r="H387" s="56">
        <v>13841529.93</v>
      </c>
      <c r="I387" s="56">
        <f t="shared" ref="I387:I450" si="40">SUM(G387:H387)</f>
        <v>19193288.850000001</v>
      </c>
      <c r="J387" s="56">
        <f t="shared" ref="J387:J450" si="41">E387-I387</f>
        <v>3306711.1499999985</v>
      </c>
      <c r="K387" s="57">
        <f t="shared" ref="K387:K450" si="42">IF(E387=0,"NA",J387/E387)</f>
        <v>0.14696493999999993</v>
      </c>
      <c r="L387" s="57">
        <f t="shared" ref="L387:L450" si="43">IF(E387=0,"NA",(  ( F387 - (E387/$L$6)) / (E387/$L$6)))</f>
        <v>-0.99923066622222212</v>
      </c>
      <c r="M387" s="57">
        <f t="shared" ref="M387:M450" si="44">IF(E387=0,"NA",(  ( G387 - ($M$6*(E387/12))) / ($M$6*(E387/12))))</f>
        <v>-0.286432144</v>
      </c>
      <c r="R387" s="53"/>
      <c r="S387" s="53"/>
      <c r="T387" s="53"/>
      <c r="U387" s="53"/>
      <c r="V387" s="53"/>
    </row>
    <row r="388" spans="1:22" s="51" customFormat="1" x14ac:dyDescent="0.2">
      <c r="B388" s="66" t="s">
        <v>377</v>
      </c>
      <c r="C388" s="51" t="s">
        <v>378</v>
      </c>
      <c r="D388" s="56">
        <v>2500000</v>
      </c>
      <c r="E388" s="56">
        <v>2500000</v>
      </c>
      <c r="F388" s="56">
        <v>-114373.99</v>
      </c>
      <c r="G388" s="56">
        <v>471010.46</v>
      </c>
      <c r="H388" s="56">
        <v>1728989.54</v>
      </c>
      <c r="I388" s="56">
        <f t="shared" si="40"/>
        <v>2200000</v>
      </c>
      <c r="J388" s="56">
        <f t="shared" si="41"/>
        <v>300000</v>
      </c>
      <c r="K388" s="57">
        <f t="shared" si="42"/>
        <v>0.12</v>
      </c>
      <c r="L388" s="57">
        <f t="shared" si="43"/>
        <v>-1.0457495960000001</v>
      </c>
      <c r="M388" s="57">
        <f t="shared" si="44"/>
        <v>-0.43478744800000002</v>
      </c>
      <c r="R388" s="53"/>
      <c r="S388" s="53"/>
      <c r="T388" s="53"/>
      <c r="U388" s="53"/>
      <c r="V388" s="53"/>
    </row>
    <row r="389" spans="1:22" s="51" customFormat="1" x14ac:dyDescent="0.2">
      <c r="B389" s="66" t="s">
        <v>379</v>
      </c>
      <c r="C389" s="51" t="s">
        <v>380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40"/>
        <v>0</v>
      </c>
      <c r="J389" s="56">
        <f t="shared" si="41"/>
        <v>0</v>
      </c>
      <c r="K389" s="57" t="str">
        <f t="shared" si="42"/>
        <v>NA</v>
      </c>
      <c r="L389" s="57" t="str">
        <f t="shared" si="43"/>
        <v>NA</v>
      </c>
      <c r="M389" s="57" t="str">
        <f t="shared" si="44"/>
        <v>NA</v>
      </c>
      <c r="R389" s="53"/>
      <c r="S389" s="53"/>
      <c r="T389" s="53"/>
      <c r="U389" s="53"/>
      <c r="V389" s="53"/>
    </row>
    <row r="390" spans="1:22" s="51" customFormat="1" x14ac:dyDescent="0.2">
      <c r="B390" s="66" t="s">
        <v>206</v>
      </c>
      <c r="C390" s="51" t="s">
        <v>207</v>
      </c>
      <c r="D390" s="56">
        <v>9000</v>
      </c>
      <c r="E390" s="56">
        <v>9000</v>
      </c>
      <c r="F390" s="56">
        <v>0</v>
      </c>
      <c r="G390" s="56">
        <v>0</v>
      </c>
      <c r="H390" s="56">
        <v>0</v>
      </c>
      <c r="I390" s="56">
        <f t="shared" si="40"/>
        <v>0</v>
      </c>
      <c r="J390" s="56">
        <f t="shared" si="41"/>
        <v>9000</v>
      </c>
      <c r="K390" s="57">
        <f t="shared" si="42"/>
        <v>1</v>
      </c>
      <c r="L390" s="57">
        <f t="shared" si="43"/>
        <v>-1</v>
      </c>
      <c r="M390" s="57">
        <f t="shared" si="44"/>
        <v>-1</v>
      </c>
      <c r="R390" s="53"/>
      <c r="S390" s="53"/>
      <c r="T390" s="53"/>
      <c r="U390" s="53"/>
      <c r="V390" s="53"/>
    </row>
    <row r="391" spans="1:22" s="51" customFormat="1" x14ac:dyDescent="0.2">
      <c r="B391" s="66" t="s">
        <v>381</v>
      </c>
      <c r="C391" s="51" t="s">
        <v>382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f t="shared" si="40"/>
        <v>0</v>
      </c>
      <c r="J391" s="56">
        <f t="shared" si="41"/>
        <v>0</v>
      </c>
      <c r="K391" s="57" t="str">
        <f t="shared" si="42"/>
        <v>NA</v>
      </c>
      <c r="L391" s="57" t="str">
        <f t="shared" si="43"/>
        <v>NA</v>
      </c>
      <c r="M391" s="57" t="str">
        <f t="shared" si="44"/>
        <v>NA</v>
      </c>
      <c r="R391" s="53"/>
      <c r="S391" s="53"/>
      <c r="T391" s="53"/>
      <c r="U391" s="53"/>
      <c r="V391" s="53"/>
    </row>
    <row r="392" spans="1:22" s="51" customFormat="1" x14ac:dyDescent="0.2">
      <c r="B392" s="66" t="s">
        <v>208</v>
      </c>
      <c r="C392" s="51" t="s">
        <v>209</v>
      </c>
      <c r="D392" s="56">
        <v>2225000</v>
      </c>
      <c r="E392" s="56">
        <v>2475000</v>
      </c>
      <c r="F392" s="56">
        <v>0</v>
      </c>
      <c r="G392" s="56">
        <v>128765.23</v>
      </c>
      <c r="H392" s="56">
        <v>421201.62</v>
      </c>
      <c r="I392" s="56">
        <f t="shared" si="40"/>
        <v>549966.85</v>
      </c>
      <c r="J392" s="56">
        <f t="shared" si="41"/>
        <v>1925033.15</v>
      </c>
      <c r="K392" s="57">
        <f t="shared" si="42"/>
        <v>0.77779117171717171</v>
      </c>
      <c r="L392" s="57">
        <f t="shared" si="43"/>
        <v>-1</v>
      </c>
      <c r="M392" s="57">
        <f t="shared" si="44"/>
        <v>-0.8439209333333334</v>
      </c>
      <c r="R392" s="53"/>
      <c r="S392" s="53"/>
      <c r="T392" s="53"/>
      <c r="U392" s="53"/>
      <c r="V392" s="53"/>
    </row>
    <row r="393" spans="1:22" s="51" customFormat="1" x14ac:dyDescent="0.2">
      <c r="B393" s="66" t="s">
        <v>210</v>
      </c>
      <c r="C393" s="51" t="s">
        <v>211</v>
      </c>
      <c r="D393" s="56">
        <v>0</v>
      </c>
      <c r="E393" s="56">
        <v>0</v>
      </c>
      <c r="F393" s="56">
        <v>0</v>
      </c>
      <c r="G393" s="56">
        <v>258879.93</v>
      </c>
      <c r="H393" s="56">
        <v>135785.54999999999</v>
      </c>
      <c r="I393" s="56">
        <f t="shared" si="40"/>
        <v>394665.48</v>
      </c>
      <c r="J393" s="56">
        <f t="shared" si="41"/>
        <v>-394665.48</v>
      </c>
      <c r="K393" s="57" t="str">
        <f t="shared" si="42"/>
        <v>NA</v>
      </c>
      <c r="L393" s="57" t="str">
        <f t="shared" si="43"/>
        <v>NA</v>
      </c>
      <c r="M393" s="57" t="str">
        <f t="shared" si="44"/>
        <v>NA</v>
      </c>
      <c r="R393" s="53"/>
      <c r="S393" s="53"/>
      <c r="T393" s="53"/>
      <c r="U393" s="53"/>
      <c r="V393" s="53"/>
    </row>
    <row r="394" spans="1:22" s="51" customFormat="1" x14ac:dyDescent="0.2">
      <c r="B394" s="66" t="s">
        <v>212</v>
      </c>
      <c r="C394" s="51" t="s">
        <v>213</v>
      </c>
      <c r="D394" s="56">
        <v>6628000</v>
      </c>
      <c r="E394" s="56">
        <v>6614000</v>
      </c>
      <c r="F394" s="56">
        <v>0</v>
      </c>
      <c r="G394" s="56">
        <v>735744.66</v>
      </c>
      <c r="H394" s="56">
        <v>836809.03</v>
      </c>
      <c r="I394" s="56">
        <f t="shared" si="40"/>
        <v>1572553.69</v>
      </c>
      <c r="J394" s="56">
        <f t="shared" si="41"/>
        <v>5041446.3100000005</v>
      </c>
      <c r="K394" s="57">
        <f t="shared" si="42"/>
        <v>0.76223863169035388</v>
      </c>
      <c r="L394" s="57">
        <f t="shared" si="43"/>
        <v>-1</v>
      </c>
      <c r="M394" s="57">
        <f t="shared" si="44"/>
        <v>-0.66627850317508308</v>
      </c>
      <c r="R394" s="53"/>
      <c r="S394" s="53"/>
      <c r="T394" s="53"/>
      <c r="U394" s="53"/>
      <c r="V394" s="53"/>
    </row>
    <row r="395" spans="1:22" s="51" customFormat="1" x14ac:dyDescent="0.2">
      <c r="B395" s="66" t="s">
        <v>383</v>
      </c>
      <c r="C395" s="51" t="s">
        <v>384</v>
      </c>
      <c r="D395" s="56">
        <v>450000</v>
      </c>
      <c r="E395" s="56">
        <v>450000</v>
      </c>
      <c r="F395" s="56">
        <v>0</v>
      </c>
      <c r="G395" s="56">
        <v>0</v>
      </c>
      <c r="H395" s="56">
        <v>0</v>
      </c>
      <c r="I395" s="56">
        <f t="shared" si="40"/>
        <v>0</v>
      </c>
      <c r="J395" s="56">
        <f t="shared" si="41"/>
        <v>450000</v>
      </c>
      <c r="K395" s="57">
        <f t="shared" si="42"/>
        <v>1</v>
      </c>
      <c r="L395" s="57">
        <f t="shared" si="43"/>
        <v>-1</v>
      </c>
      <c r="M395" s="57">
        <f t="shared" si="44"/>
        <v>-1</v>
      </c>
      <c r="R395" s="53"/>
      <c r="S395" s="53"/>
      <c r="T395" s="53"/>
      <c r="U395" s="53"/>
      <c r="V395" s="53"/>
    </row>
    <row r="396" spans="1:22" s="51" customFormat="1" x14ac:dyDescent="0.2">
      <c r="B396" s="66" t="s">
        <v>385</v>
      </c>
      <c r="C396" s="51" t="s">
        <v>386</v>
      </c>
      <c r="D396" s="56">
        <v>450000</v>
      </c>
      <c r="E396" s="56">
        <v>450000</v>
      </c>
      <c r="F396" s="56">
        <v>0</v>
      </c>
      <c r="G396" s="56">
        <v>0</v>
      </c>
      <c r="H396" s="56">
        <v>40241.449999999997</v>
      </c>
      <c r="I396" s="56">
        <f t="shared" si="40"/>
        <v>40241.449999999997</v>
      </c>
      <c r="J396" s="56">
        <f t="shared" si="41"/>
        <v>409758.55</v>
      </c>
      <c r="K396" s="57">
        <f t="shared" si="42"/>
        <v>0.91057455555555555</v>
      </c>
      <c r="L396" s="57">
        <f t="shared" si="43"/>
        <v>-1</v>
      </c>
      <c r="M396" s="57">
        <f t="shared" si="44"/>
        <v>-1</v>
      </c>
      <c r="R396" s="53"/>
      <c r="S396" s="53"/>
      <c r="T396" s="53"/>
      <c r="U396" s="53"/>
      <c r="V396" s="53"/>
    </row>
    <row r="397" spans="1:22" s="51" customFormat="1" x14ac:dyDescent="0.2">
      <c r="B397" s="66" t="s">
        <v>214</v>
      </c>
      <c r="C397" s="51" t="s">
        <v>215</v>
      </c>
      <c r="D397" s="56">
        <v>2880000</v>
      </c>
      <c r="E397" s="56">
        <v>2317850</v>
      </c>
      <c r="F397" s="56">
        <v>16189</v>
      </c>
      <c r="G397" s="56">
        <v>48239.96</v>
      </c>
      <c r="H397" s="56">
        <v>864561</v>
      </c>
      <c r="I397" s="56">
        <f t="shared" si="40"/>
        <v>912800.96</v>
      </c>
      <c r="J397" s="56">
        <f t="shared" si="41"/>
        <v>1405049.04</v>
      </c>
      <c r="K397" s="57">
        <f t="shared" si="42"/>
        <v>0.60618635373298535</v>
      </c>
      <c r="L397" s="57">
        <f t="shared" si="43"/>
        <v>-0.9930155100632051</v>
      </c>
      <c r="M397" s="57">
        <f t="shared" si="44"/>
        <v>-0.93756287939254057</v>
      </c>
      <c r="R397" s="53"/>
      <c r="S397" s="53"/>
      <c r="T397" s="53"/>
      <c r="U397" s="53"/>
      <c r="V397" s="53"/>
    </row>
    <row r="398" spans="1:22" s="51" customFormat="1" x14ac:dyDescent="0.2">
      <c r="B398" s="66" t="s">
        <v>216</v>
      </c>
      <c r="C398" s="51" t="s">
        <v>217</v>
      </c>
      <c r="D398" s="56">
        <v>148500</v>
      </c>
      <c r="E398" s="56">
        <v>148500</v>
      </c>
      <c r="F398" s="56">
        <v>240.3</v>
      </c>
      <c r="G398" s="56">
        <v>10126.75</v>
      </c>
      <c r="H398" s="56">
        <v>659.7</v>
      </c>
      <c r="I398" s="56">
        <f t="shared" si="40"/>
        <v>10786.45</v>
      </c>
      <c r="J398" s="56">
        <f t="shared" si="41"/>
        <v>137713.54999999999</v>
      </c>
      <c r="K398" s="57">
        <f t="shared" si="42"/>
        <v>0.927363973063973</v>
      </c>
      <c r="L398" s="57">
        <f t="shared" si="43"/>
        <v>-0.99838181818181826</v>
      </c>
      <c r="M398" s="57">
        <f t="shared" si="44"/>
        <v>-0.79541919191919197</v>
      </c>
      <c r="R398" s="53"/>
      <c r="S398" s="53"/>
      <c r="T398" s="53"/>
      <c r="U398" s="53"/>
      <c r="V398" s="53"/>
    </row>
    <row r="399" spans="1:22" s="51" customFormat="1" x14ac:dyDescent="0.2">
      <c r="B399" s="66" t="s">
        <v>218</v>
      </c>
      <c r="C399" s="51" t="s">
        <v>219</v>
      </c>
      <c r="D399" s="56">
        <v>900000</v>
      </c>
      <c r="E399" s="56">
        <v>900000</v>
      </c>
      <c r="F399" s="56">
        <v>0</v>
      </c>
      <c r="G399" s="56">
        <v>0</v>
      </c>
      <c r="H399" s="56">
        <v>0</v>
      </c>
      <c r="I399" s="56">
        <f t="shared" si="40"/>
        <v>0</v>
      </c>
      <c r="J399" s="56">
        <f t="shared" si="41"/>
        <v>900000</v>
      </c>
      <c r="K399" s="57">
        <f t="shared" si="42"/>
        <v>1</v>
      </c>
      <c r="L399" s="57">
        <f t="shared" si="43"/>
        <v>-1</v>
      </c>
      <c r="M399" s="57">
        <f t="shared" si="44"/>
        <v>-1</v>
      </c>
      <c r="R399" s="53"/>
      <c r="S399" s="53"/>
      <c r="T399" s="53"/>
      <c r="U399" s="53"/>
      <c r="V399" s="53"/>
    </row>
    <row r="400" spans="1:22" s="51" customFormat="1" x14ac:dyDescent="0.2">
      <c r="A400" s="63" t="s">
        <v>387</v>
      </c>
      <c r="B400" s="68"/>
      <c r="C400" s="63"/>
      <c r="D400" s="64">
        <v>221490060.35000002</v>
      </c>
      <c r="E400" s="64">
        <v>222375240.60000002</v>
      </c>
      <c r="F400" s="64">
        <v>9344994.870000001</v>
      </c>
      <c r="G400" s="64">
        <v>49940009.109999992</v>
      </c>
      <c r="H400" s="64">
        <v>35919441.969999999</v>
      </c>
      <c r="I400" s="64">
        <f t="shared" si="40"/>
        <v>85859451.079999983</v>
      </c>
      <c r="J400" s="64">
        <f t="shared" si="41"/>
        <v>136515789.52000004</v>
      </c>
      <c r="K400" s="65">
        <f t="shared" si="42"/>
        <v>0.61389833306829045</v>
      </c>
      <c r="L400" s="65">
        <f t="shared" si="43"/>
        <v>-0.95797645976779666</v>
      </c>
      <c r="M400" s="65">
        <f t="shared" si="44"/>
        <v>-0.32627379322552169</v>
      </c>
      <c r="R400" s="53"/>
      <c r="S400" s="53"/>
      <c r="T400" s="53"/>
      <c r="U400" s="53"/>
      <c r="V400" s="53"/>
    </row>
    <row r="401" spans="1:22" s="51" customFormat="1" x14ac:dyDescent="0.2">
      <c r="A401" s="51" t="s">
        <v>388</v>
      </c>
      <c r="B401" s="66" t="s">
        <v>101</v>
      </c>
      <c r="C401" s="51" t="s">
        <v>102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40"/>
        <v>0</v>
      </c>
      <c r="J401" s="56">
        <f t="shared" si="41"/>
        <v>0</v>
      </c>
      <c r="K401" s="57" t="str">
        <f t="shared" si="42"/>
        <v>NA</v>
      </c>
      <c r="L401" s="57" t="str">
        <f t="shared" si="43"/>
        <v>NA</v>
      </c>
      <c r="M401" s="57" t="str">
        <f t="shared" si="44"/>
        <v>NA</v>
      </c>
      <c r="R401" s="53"/>
      <c r="S401" s="53"/>
      <c r="T401" s="53"/>
      <c r="U401" s="53"/>
      <c r="V401" s="53"/>
    </row>
    <row r="402" spans="1:22" s="51" customFormat="1" x14ac:dyDescent="0.2">
      <c r="B402" s="66" t="s">
        <v>108</v>
      </c>
      <c r="C402" s="51" t="s">
        <v>109</v>
      </c>
      <c r="D402" s="56">
        <v>0</v>
      </c>
      <c r="E402" s="56">
        <v>0</v>
      </c>
      <c r="F402" s="56">
        <v>0</v>
      </c>
      <c r="G402" s="56">
        <v>0</v>
      </c>
      <c r="H402" s="56">
        <v>0</v>
      </c>
      <c r="I402" s="56">
        <f t="shared" si="40"/>
        <v>0</v>
      </c>
      <c r="J402" s="56">
        <f t="shared" si="41"/>
        <v>0</v>
      </c>
      <c r="K402" s="57" t="str">
        <f t="shared" si="42"/>
        <v>NA</v>
      </c>
      <c r="L402" s="57" t="str">
        <f t="shared" si="43"/>
        <v>NA</v>
      </c>
      <c r="M402" s="57" t="str">
        <f t="shared" si="44"/>
        <v>NA</v>
      </c>
      <c r="R402" s="53"/>
      <c r="S402" s="53"/>
      <c r="T402" s="53"/>
      <c r="U402" s="53"/>
      <c r="V402" s="53"/>
    </row>
    <row r="403" spans="1:22" s="51" customFormat="1" x14ac:dyDescent="0.2">
      <c r="B403" s="66" t="s">
        <v>118</v>
      </c>
      <c r="C403" s="51" t="s">
        <v>119</v>
      </c>
      <c r="D403" s="56">
        <v>100464.32000000001</v>
      </c>
      <c r="E403" s="56">
        <v>100464.32000000001</v>
      </c>
      <c r="F403" s="56">
        <v>0</v>
      </c>
      <c r="G403" s="56">
        <v>0</v>
      </c>
      <c r="H403" s="56">
        <v>0</v>
      </c>
      <c r="I403" s="56">
        <f t="shared" si="40"/>
        <v>0</v>
      </c>
      <c r="J403" s="56">
        <f t="shared" si="41"/>
        <v>100464.32000000001</v>
      </c>
      <c r="K403" s="57">
        <f t="shared" si="42"/>
        <v>1</v>
      </c>
      <c r="L403" s="57">
        <f t="shared" si="43"/>
        <v>-1</v>
      </c>
      <c r="M403" s="57">
        <f t="shared" si="44"/>
        <v>-1</v>
      </c>
      <c r="R403" s="53"/>
      <c r="S403" s="53"/>
      <c r="T403" s="53"/>
      <c r="U403" s="53"/>
      <c r="V403" s="53"/>
    </row>
    <row r="404" spans="1:22" s="51" customFormat="1" x14ac:dyDescent="0.2">
      <c r="B404" s="66" t="s">
        <v>254</v>
      </c>
      <c r="C404" s="51" t="s">
        <v>255</v>
      </c>
      <c r="D404" s="56">
        <v>22863212.399999999</v>
      </c>
      <c r="E404" s="56">
        <v>22864712.399999999</v>
      </c>
      <c r="F404" s="56">
        <v>2191464.27</v>
      </c>
      <c r="G404" s="56">
        <v>4416189.63</v>
      </c>
      <c r="H404" s="56">
        <v>0</v>
      </c>
      <c r="I404" s="56">
        <f t="shared" si="40"/>
        <v>4416189.63</v>
      </c>
      <c r="J404" s="56">
        <f t="shared" si="41"/>
        <v>18448522.77</v>
      </c>
      <c r="K404" s="57">
        <f t="shared" si="42"/>
        <v>0.80685566681346055</v>
      </c>
      <c r="L404" s="57">
        <f t="shared" si="43"/>
        <v>-0.90415517887729913</v>
      </c>
      <c r="M404" s="57">
        <f t="shared" si="44"/>
        <v>-0.42056700044038164</v>
      </c>
      <c r="R404" s="53"/>
      <c r="S404" s="53"/>
      <c r="T404" s="53"/>
      <c r="U404" s="53"/>
      <c r="V404" s="53"/>
    </row>
    <row r="405" spans="1:22" s="51" customFormat="1" x14ac:dyDescent="0.2">
      <c r="B405" s="66" t="s">
        <v>319</v>
      </c>
      <c r="C405" s="51" t="s">
        <v>320</v>
      </c>
      <c r="D405" s="56">
        <v>6352581.2000000002</v>
      </c>
      <c r="E405" s="56">
        <v>6352581.2000000002</v>
      </c>
      <c r="F405" s="56">
        <v>1745962.76</v>
      </c>
      <c r="G405" s="56">
        <v>5490478.5699999994</v>
      </c>
      <c r="H405" s="56">
        <v>0</v>
      </c>
      <c r="I405" s="56">
        <f t="shared" si="40"/>
        <v>5490478.5699999994</v>
      </c>
      <c r="J405" s="56">
        <f t="shared" si="41"/>
        <v>862102.63000000082</v>
      </c>
      <c r="K405" s="57">
        <f t="shared" si="42"/>
        <v>0.13570902958312453</v>
      </c>
      <c r="L405" s="57">
        <f t="shared" si="43"/>
        <v>-0.72515695509724465</v>
      </c>
      <c r="M405" s="57">
        <f t="shared" si="44"/>
        <v>1.5928729112506261</v>
      </c>
      <c r="R405" s="53"/>
      <c r="S405" s="53"/>
      <c r="T405" s="53"/>
      <c r="U405" s="53"/>
      <c r="V405" s="53"/>
    </row>
    <row r="406" spans="1:22" s="51" customFormat="1" x14ac:dyDescent="0.2">
      <c r="B406" s="66" t="s">
        <v>130</v>
      </c>
      <c r="C406" s="51" t="s">
        <v>131</v>
      </c>
      <c r="D406" s="56">
        <v>1724067.78</v>
      </c>
      <c r="E406" s="56">
        <v>1897773.3</v>
      </c>
      <c r="F406" s="56">
        <v>166701.77000000002</v>
      </c>
      <c r="G406" s="56">
        <v>929686.27</v>
      </c>
      <c r="H406" s="56">
        <v>0</v>
      </c>
      <c r="I406" s="56">
        <f t="shared" si="40"/>
        <v>929686.27</v>
      </c>
      <c r="J406" s="56">
        <f t="shared" si="41"/>
        <v>968087.03</v>
      </c>
      <c r="K406" s="57">
        <f t="shared" si="42"/>
        <v>0.51011732012459021</v>
      </c>
      <c r="L406" s="57">
        <f t="shared" si="43"/>
        <v>-0.9121592816170403</v>
      </c>
      <c r="M406" s="57">
        <f t="shared" si="44"/>
        <v>0.46964803962622942</v>
      </c>
      <c r="R406" s="53"/>
      <c r="S406" s="53"/>
      <c r="T406" s="53"/>
      <c r="U406" s="53"/>
      <c r="V406" s="53"/>
    </row>
    <row r="407" spans="1:22" s="51" customFormat="1" x14ac:dyDescent="0.2">
      <c r="B407" s="66" t="s">
        <v>234</v>
      </c>
      <c r="C407" s="51" t="s">
        <v>235</v>
      </c>
      <c r="D407" s="56">
        <v>186456.07</v>
      </c>
      <c r="E407" s="56">
        <v>186456.07</v>
      </c>
      <c r="F407" s="56">
        <v>11669.78</v>
      </c>
      <c r="G407" s="56">
        <v>46580.44</v>
      </c>
      <c r="H407" s="56">
        <v>0</v>
      </c>
      <c r="I407" s="56">
        <f t="shared" si="40"/>
        <v>46580.44</v>
      </c>
      <c r="J407" s="56">
        <f t="shared" si="41"/>
        <v>139875.63</v>
      </c>
      <c r="K407" s="57">
        <f t="shared" si="42"/>
        <v>0.75018008263286895</v>
      </c>
      <c r="L407" s="57">
        <f t="shared" si="43"/>
        <v>-0.93741271067227794</v>
      </c>
      <c r="M407" s="57">
        <f t="shared" si="44"/>
        <v>-0.2505402478986069</v>
      </c>
      <c r="R407" s="53"/>
      <c r="S407" s="53"/>
      <c r="T407" s="53"/>
      <c r="U407" s="53"/>
      <c r="V407" s="53"/>
    </row>
    <row r="408" spans="1:22" s="51" customFormat="1" x14ac:dyDescent="0.2">
      <c r="B408" s="66" t="s">
        <v>132</v>
      </c>
      <c r="C408" s="51" t="s">
        <v>133</v>
      </c>
      <c r="D408" s="56">
        <v>1015507.37</v>
      </c>
      <c r="E408" s="56">
        <v>1015507.37</v>
      </c>
      <c r="F408" s="56">
        <v>1390</v>
      </c>
      <c r="G408" s="56">
        <v>10090</v>
      </c>
      <c r="H408" s="56">
        <v>0</v>
      </c>
      <c r="I408" s="56">
        <f t="shared" si="40"/>
        <v>10090</v>
      </c>
      <c r="J408" s="56">
        <f t="shared" si="41"/>
        <v>1005417.37</v>
      </c>
      <c r="K408" s="57">
        <f t="shared" si="42"/>
        <v>0.99006407998791779</v>
      </c>
      <c r="L408" s="57">
        <f t="shared" si="43"/>
        <v>-0.99863122608356847</v>
      </c>
      <c r="M408" s="57">
        <f t="shared" si="44"/>
        <v>-0.97019223996375326</v>
      </c>
      <c r="R408" s="53"/>
      <c r="S408" s="53"/>
      <c r="T408" s="53"/>
      <c r="U408" s="53"/>
      <c r="V408" s="53"/>
    </row>
    <row r="409" spans="1:22" s="51" customFormat="1" x14ac:dyDescent="0.2">
      <c r="B409" s="66" t="s">
        <v>134</v>
      </c>
      <c r="C409" s="51" t="s">
        <v>135</v>
      </c>
      <c r="D409" s="56">
        <v>0</v>
      </c>
      <c r="E409" s="56">
        <v>2820</v>
      </c>
      <c r="F409" s="56">
        <v>0</v>
      </c>
      <c r="G409" s="56">
        <v>0</v>
      </c>
      <c r="H409" s="56">
        <v>2750</v>
      </c>
      <c r="I409" s="56">
        <f t="shared" si="40"/>
        <v>2750</v>
      </c>
      <c r="J409" s="56">
        <f t="shared" si="41"/>
        <v>70</v>
      </c>
      <c r="K409" s="57">
        <f t="shared" si="42"/>
        <v>2.4822695035460994E-2</v>
      </c>
      <c r="L409" s="57">
        <f t="shared" si="43"/>
        <v>-1</v>
      </c>
      <c r="M409" s="57">
        <f t="shared" si="44"/>
        <v>-1</v>
      </c>
      <c r="R409" s="53"/>
      <c r="S409" s="53"/>
      <c r="T409" s="53"/>
      <c r="U409" s="53"/>
      <c r="V409" s="53"/>
    </row>
    <row r="410" spans="1:22" s="51" customFormat="1" x14ac:dyDescent="0.2">
      <c r="B410" s="66" t="s">
        <v>138</v>
      </c>
      <c r="C410" s="51" t="s">
        <v>139</v>
      </c>
      <c r="D410" s="56">
        <v>13986000</v>
      </c>
      <c r="E410" s="56">
        <v>13986000</v>
      </c>
      <c r="F410" s="56">
        <v>478421.74</v>
      </c>
      <c r="G410" s="56">
        <v>1139335.3400000001</v>
      </c>
      <c r="H410" s="56">
        <v>0</v>
      </c>
      <c r="I410" s="56">
        <f t="shared" si="40"/>
        <v>1139335.3400000001</v>
      </c>
      <c r="J410" s="56">
        <f t="shared" si="41"/>
        <v>12846664.66</v>
      </c>
      <c r="K410" s="57">
        <f t="shared" si="42"/>
        <v>0.91853744172744178</v>
      </c>
      <c r="L410" s="57">
        <f t="shared" si="43"/>
        <v>-0.96579281138281137</v>
      </c>
      <c r="M410" s="57">
        <f t="shared" si="44"/>
        <v>-0.75561232518232524</v>
      </c>
      <c r="R410" s="53"/>
      <c r="S410" s="53"/>
      <c r="T410" s="53"/>
      <c r="U410" s="53"/>
      <c r="V410" s="53"/>
    </row>
    <row r="411" spans="1:22" s="51" customFormat="1" x14ac:dyDescent="0.2">
      <c r="B411" s="66" t="s">
        <v>140</v>
      </c>
      <c r="C411" s="51" t="s">
        <v>141</v>
      </c>
      <c r="D411" s="56">
        <v>0</v>
      </c>
      <c r="E411" s="56">
        <v>0</v>
      </c>
      <c r="F411" s="56">
        <v>8674.3700000000008</v>
      </c>
      <c r="G411" s="56">
        <v>8674.3700000000008</v>
      </c>
      <c r="H411" s="56">
        <v>0</v>
      </c>
      <c r="I411" s="56">
        <f t="shared" si="40"/>
        <v>8674.3700000000008</v>
      </c>
      <c r="J411" s="56">
        <f t="shared" si="41"/>
        <v>-8674.3700000000008</v>
      </c>
      <c r="K411" s="57" t="str">
        <f t="shared" si="42"/>
        <v>NA</v>
      </c>
      <c r="L411" s="57" t="str">
        <f t="shared" si="43"/>
        <v>NA</v>
      </c>
      <c r="M411" s="57" t="str">
        <f t="shared" si="44"/>
        <v>NA</v>
      </c>
      <c r="R411" s="53"/>
      <c r="S411" s="53"/>
      <c r="T411" s="53"/>
      <c r="U411" s="53"/>
      <c r="V411" s="53"/>
    </row>
    <row r="412" spans="1:22" s="51" customFormat="1" x14ac:dyDescent="0.2">
      <c r="B412" s="66" t="s">
        <v>142</v>
      </c>
      <c r="C412" s="51" t="s">
        <v>143</v>
      </c>
      <c r="D412" s="56">
        <v>6295608.3799999999</v>
      </c>
      <c r="E412" s="56">
        <v>6295608.3799999999</v>
      </c>
      <c r="F412" s="56">
        <v>128344.51</v>
      </c>
      <c r="G412" s="56">
        <v>503241.52</v>
      </c>
      <c r="H412" s="56">
        <v>0</v>
      </c>
      <c r="I412" s="56">
        <f t="shared" si="40"/>
        <v>503241.52</v>
      </c>
      <c r="J412" s="56">
        <f t="shared" si="41"/>
        <v>5792366.8599999994</v>
      </c>
      <c r="K412" s="57">
        <f t="shared" si="42"/>
        <v>0.92006467212943122</v>
      </c>
      <c r="L412" s="57">
        <f t="shared" si="43"/>
        <v>-0.9796136445831467</v>
      </c>
      <c r="M412" s="57">
        <f t="shared" si="44"/>
        <v>-0.76019401638829376</v>
      </c>
      <c r="R412" s="53"/>
      <c r="S412" s="53"/>
      <c r="T412" s="53"/>
      <c r="U412" s="53"/>
      <c r="V412" s="53"/>
    </row>
    <row r="413" spans="1:22" s="51" customFormat="1" x14ac:dyDescent="0.2">
      <c r="B413" s="66" t="s">
        <v>144</v>
      </c>
      <c r="C413" s="51" t="s">
        <v>145</v>
      </c>
      <c r="D413" s="56">
        <v>210000</v>
      </c>
      <c r="E413" s="56">
        <v>210000</v>
      </c>
      <c r="F413" s="56">
        <v>0</v>
      </c>
      <c r="G413" s="56">
        <v>0</v>
      </c>
      <c r="H413" s="56">
        <v>0</v>
      </c>
      <c r="I413" s="56">
        <f t="shared" si="40"/>
        <v>0</v>
      </c>
      <c r="J413" s="56">
        <f t="shared" si="41"/>
        <v>210000</v>
      </c>
      <c r="K413" s="57">
        <f t="shared" si="42"/>
        <v>1</v>
      </c>
      <c r="L413" s="57">
        <f t="shared" si="43"/>
        <v>-1</v>
      </c>
      <c r="M413" s="57">
        <f t="shared" si="44"/>
        <v>-1</v>
      </c>
      <c r="R413" s="53"/>
      <c r="S413" s="53"/>
      <c r="T413" s="53"/>
      <c r="U413" s="53"/>
      <c r="V413" s="53"/>
    </row>
    <row r="414" spans="1:22" s="51" customFormat="1" x14ac:dyDescent="0.2">
      <c r="B414" s="66" t="s">
        <v>276</v>
      </c>
      <c r="C414" s="51" t="s">
        <v>277</v>
      </c>
      <c r="D414" s="56">
        <v>700000</v>
      </c>
      <c r="E414" s="56">
        <v>700000</v>
      </c>
      <c r="F414" s="56">
        <v>0</v>
      </c>
      <c r="G414" s="56">
        <v>0</v>
      </c>
      <c r="H414" s="56">
        <v>0</v>
      </c>
      <c r="I414" s="56">
        <f t="shared" si="40"/>
        <v>0</v>
      </c>
      <c r="J414" s="56">
        <f t="shared" si="41"/>
        <v>700000</v>
      </c>
      <c r="K414" s="57">
        <f t="shared" si="42"/>
        <v>1</v>
      </c>
      <c r="L414" s="57">
        <f t="shared" si="43"/>
        <v>-1</v>
      </c>
      <c r="M414" s="57">
        <f t="shared" si="44"/>
        <v>-1</v>
      </c>
      <c r="R414" s="53"/>
      <c r="S414" s="53"/>
      <c r="T414" s="53"/>
      <c r="U414" s="53"/>
      <c r="V414" s="53"/>
    </row>
    <row r="415" spans="1:22" s="51" customFormat="1" x14ac:dyDescent="0.2">
      <c r="B415" s="66" t="s">
        <v>154</v>
      </c>
      <c r="C415" s="51" t="s">
        <v>155</v>
      </c>
      <c r="D415" s="56">
        <v>0</v>
      </c>
      <c r="E415" s="56">
        <v>0</v>
      </c>
      <c r="F415" s="56">
        <v>552.29999999999995</v>
      </c>
      <c r="G415" s="56">
        <v>552.29999999999995</v>
      </c>
      <c r="H415" s="56">
        <v>0</v>
      </c>
      <c r="I415" s="56">
        <f t="shared" si="40"/>
        <v>552.29999999999995</v>
      </c>
      <c r="J415" s="56">
        <f t="shared" si="41"/>
        <v>-552.29999999999995</v>
      </c>
      <c r="K415" s="57" t="str">
        <f t="shared" si="42"/>
        <v>NA</v>
      </c>
      <c r="L415" s="57" t="str">
        <f t="shared" si="43"/>
        <v>NA</v>
      </c>
      <c r="M415" s="57" t="str">
        <f t="shared" si="44"/>
        <v>NA</v>
      </c>
      <c r="R415" s="53"/>
      <c r="S415" s="53"/>
      <c r="T415" s="53"/>
      <c r="U415" s="53"/>
      <c r="V415" s="53"/>
    </row>
    <row r="416" spans="1:22" s="51" customFormat="1" x14ac:dyDescent="0.2">
      <c r="B416" s="66" t="s">
        <v>156</v>
      </c>
      <c r="C416" s="51" t="s">
        <v>157</v>
      </c>
      <c r="D416" s="56">
        <v>890627.10999999987</v>
      </c>
      <c r="E416" s="56">
        <v>890627.10999999987</v>
      </c>
      <c r="F416" s="56">
        <v>247736.62000000002</v>
      </c>
      <c r="G416" s="56">
        <v>671965.85999999987</v>
      </c>
      <c r="H416" s="56">
        <v>0</v>
      </c>
      <c r="I416" s="56">
        <f t="shared" si="40"/>
        <v>671965.85999999987</v>
      </c>
      <c r="J416" s="56">
        <f t="shared" si="41"/>
        <v>218661.25</v>
      </c>
      <c r="K416" s="57">
        <f t="shared" si="42"/>
        <v>0.24551380431255909</v>
      </c>
      <c r="L416" s="57">
        <f t="shared" si="43"/>
        <v>-0.7218402435560265</v>
      </c>
      <c r="M416" s="57">
        <f t="shared" si="44"/>
        <v>1.2634585870623225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158</v>
      </c>
      <c r="C417" s="51" t="s">
        <v>159</v>
      </c>
      <c r="D417" s="56">
        <v>1811630</v>
      </c>
      <c r="E417" s="56">
        <v>1787320</v>
      </c>
      <c r="F417" s="56">
        <v>1535</v>
      </c>
      <c r="G417" s="56">
        <v>19494</v>
      </c>
      <c r="H417" s="56">
        <v>179909.53</v>
      </c>
      <c r="I417" s="56">
        <f t="shared" si="40"/>
        <v>199403.53</v>
      </c>
      <c r="J417" s="56">
        <f t="shared" si="41"/>
        <v>1587916.47</v>
      </c>
      <c r="K417" s="57">
        <f t="shared" si="42"/>
        <v>0.88843434303873958</v>
      </c>
      <c r="L417" s="57">
        <f t="shared" si="43"/>
        <v>-0.99914117225790566</v>
      </c>
      <c r="M417" s="57">
        <f t="shared" si="44"/>
        <v>-0.96727950227155746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160</v>
      </c>
      <c r="C418" s="51" t="s">
        <v>161</v>
      </c>
      <c r="D418" s="56">
        <v>36000</v>
      </c>
      <c r="E418" s="56">
        <v>36000</v>
      </c>
      <c r="F418" s="56">
        <v>0</v>
      </c>
      <c r="G418" s="56">
        <v>0</v>
      </c>
      <c r="H418" s="56">
        <v>0</v>
      </c>
      <c r="I418" s="56">
        <f t="shared" si="40"/>
        <v>0</v>
      </c>
      <c r="J418" s="56">
        <f t="shared" si="41"/>
        <v>36000</v>
      </c>
      <c r="K418" s="57">
        <f t="shared" si="42"/>
        <v>1</v>
      </c>
      <c r="L418" s="57">
        <f t="shared" si="43"/>
        <v>-1</v>
      </c>
      <c r="M418" s="57">
        <f t="shared" si="44"/>
        <v>-1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279</v>
      </c>
      <c r="C419" s="51" t="s">
        <v>280</v>
      </c>
      <c r="D419" s="56">
        <v>25000</v>
      </c>
      <c r="E419" s="56">
        <v>25000</v>
      </c>
      <c r="F419" s="56">
        <v>0</v>
      </c>
      <c r="G419" s="56">
        <v>0</v>
      </c>
      <c r="H419" s="56">
        <v>0</v>
      </c>
      <c r="I419" s="56">
        <f t="shared" si="40"/>
        <v>0</v>
      </c>
      <c r="J419" s="56">
        <f t="shared" si="41"/>
        <v>25000</v>
      </c>
      <c r="K419" s="57">
        <f t="shared" si="42"/>
        <v>1</v>
      </c>
      <c r="L419" s="57">
        <f t="shared" si="43"/>
        <v>-1</v>
      </c>
      <c r="M419" s="57">
        <f t="shared" si="44"/>
        <v>-1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166</v>
      </c>
      <c r="C420" s="51" t="s">
        <v>167</v>
      </c>
      <c r="D420" s="56">
        <v>1948950</v>
      </c>
      <c r="E420" s="56">
        <v>1788732</v>
      </c>
      <c r="F420" s="56">
        <v>-9767.25</v>
      </c>
      <c r="G420" s="56">
        <v>-24338.07</v>
      </c>
      <c r="H420" s="56">
        <v>6555.83</v>
      </c>
      <c r="I420" s="56">
        <f t="shared" si="40"/>
        <v>-17782.239999999998</v>
      </c>
      <c r="J420" s="56">
        <f t="shared" si="41"/>
        <v>1806514.24</v>
      </c>
      <c r="K420" s="57">
        <f t="shared" si="42"/>
        <v>1.0099412544752373</v>
      </c>
      <c r="L420" s="57">
        <f t="shared" si="43"/>
        <v>-1.0054604323062371</v>
      </c>
      <c r="M420" s="57">
        <f t="shared" si="44"/>
        <v>-1.0408189767947349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246</v>
      </c>
      <c r="C421" s="51" t="s">
        <v>247</v>
      </c>
      <c r="D421" s="56">
        <v>832500</v>
      </c>
      <c r="E421" s="56">
        <v>1165464</v>
      </c>
      <c r="F421" s="56">
        <v>95446.32</v>
      </c>
      <c r="G421" s="56">
        <v>134114.32</v>
      </c>
      <c r="H421" s="56">
        <v>605046.36</v>
      </c>
      <c r="I421" s="56">
        <f t="shared" si="40"/>
        <v>739160.67999999993</v>
      </c>
      <c r="J421" s="56">
        <f t="shared" si="41"/>
        <v>426303.32000000007</v>
      </c>
      <c r="K421" s="57">
        <f t="shared" si="42"/>
        <v>0.36577991254985143</v>
      </c>
      <c r="L421" s="57">
        <f t="shared" si="43"/>
        <v>-0.91810444595457252</v>
      </c>
      <c r="M421" s="57">
        <f t="shared" si="44"/>
        <v>-0.65477873190420299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172</v>
      </c>
      <c r="C422" s="51" t="s">
        <v>173</v>
      </c>
      <c r="D422" s="56">
        <v>167850</v>
      </c>
      <c r="E422" s="56">
        <v>167850</v>
      </c>
      <c r="F422" s="56">
        <v>501.73</v>
      </c>
      <c r="G422" s="56">
        <v>1648.92</v>
      </c>
      <c r="H422" s="56">
        <v>6806.39</v>
      </c>
      <c r="I422" s="56">
        <f t="shared" si="40"/>
        <v>8455.3100000000013</v>
      </c>
      <c r="J422" s="56">
        <f t="shared" si="41"/>
        <v>159394.69</v>
      </c>
      <c r="K422" s="57">
        <f t="shared" si="42"/>
        <v>0.94962579684241888</v>
      </c>
      <c r="L422" s="57">
        <f t="shared" si="43"/>
        <v>-0.9970108430145963</v>
      </c>
      <c r="M422" s="57">
        <f t="shared" si="44"/>
        <v>-0.97052868632707778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174</v>
      </c>
      <c r="C423" s="51" t="s">
        <v>175</v>
      </c>
      <c r="D423" s="56">
        <v>26550</v>
      </c>
      <c r="E423" s="56">
        <v>26550</v>
      </c>
      <c r="F423" s="56">
        <v>0</v>
      </c>
      <c r="G423" s="56">
        <v>0</v>
      </c>
      <c r="H423" s="56">
        <v>0</v>
      </c>
      <c r="I423" s="56">
        <f t="shared" si="40"/>
        <v>0</v>
      </c>
      <c r="J423" s="56">
        <f t="shared" si="41"/>
        <v>26550</v>
      </c>
      <c r="K423" s="57">
        <f t="shared" si="42"/>
        <v>1</v>
      </c>
      <c r="L423" s="57">
        <f t="shared" si="43"/>
        <v>-1</v>
      </c>
      <c r="M423" s="57">
        <f t="shared" si="44"/>
        <v>-1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180</v>
      </c>
      <c r="C424" s="51" t="s">
        <v>181</v>
      </c>
      <c r="D424" s="56">
        <v>130500</v>
      </c>
      <c r="E424" s="56">
        <v>129815</v>
      </c>
      <c r="F424" s="56">
        <v>3856.04</v>
      </c>
      <c r="G424" s="56">
        <v>16724.43</v>
      </c>
      <c r="H424" s="56">
        <v>0</v>
      </c>
      <c r="I424" s="56">
        <f t="shared" si="40"/>
        <v>16724.43</v>
      </c>
      <c r="J424" s="56">
        <f t="shared" si="41"/>
        <v>113090.57</v>
      </c>
      <c r="K424" s="57">
        <f t="shared" si="42"/>
        <v>0.87116719947617771</v>
      </c>
      <c r="L424" s="57">
        <f t="shared" si="43"/>
        <v>-0.97029588260216471</v>
      </c>
      <c r="M424" s="57">
        <f t="shared" si="44"/>
        <v>-0.61350159842853291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184</v>
      </c>
      <c r="C425" s="51" t="s">
        <v>185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f t="shared" si="40"/>
        <v>0</v>
      </c>
      <c r="J425" s="56">
        <f t="shared" si="41"/>
        <v>0</v>
      </c>
      <c r="K425" s="57" t="str">
        <f t="shared" si="42"/>
        <v>NA</v>
      </c>
      <c r="L425" s="57" t="str">
        <f t="shared" si="43"/>
        <v>NA</v>
      </c>
      <c r="M425" s="57" t="str">
        <f t="shared" si="44"/>
        <v>NA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186</v>
      </c>
      <c r="C426" s="51" t="s">
        <v>187</v>
      </c>
      <c r="D426" s="56">
        <v>517504</v>
      </c>
      <c r="E426" s="56">
        <v>514429</v>
      </c>
      <c r="F426" s="56">
        <v>24604.42</v>
      </c>
      <c r="G426" s="56">
        <v>58918.18</v>
      </c>
      <c r="H426" s="56">
        <v>328890.57999999996</v>
      </c>
      <c r="I426" s="56">
        <f t="shared" si="40"/>
        <v>387808.75999999995</v>
      </c>
      <c r="J426" s="56">
        <f t="shared" si="41"/>
        <v>126620.24000000005</v>
      </c>
      <c r="K426" s="57">
        <f t="shared" si="42"/>
        <v>0.24613744559501904</v>
      </c>
      <c r="L426" s="57">
        <f t="shared" si="43"/>
        <v>-0.95217139780222348</v>
      </c>
      <c r="M426" s="57">
        <f t="shared" si="44"/>
        <v>-0.65640634567646849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190</v>
      </c>
      <c r="C427" s="51" t="s">
        <v>191</v>
      </c>
      <c r="D427" s="56">
        <v>0</v>
      </c>
      <c r="E427" s="56">
        <v>2110</v>
      </c>
      <c r="F427" s="56">
        <v>495</v>
      </c>
      <c r="G427" s="56">
        <v>1727.23</v>
      </c>
      <c r="H427" s="56">
        <v>0</v>
      </c>
      <c r="I427" s="56">
        <f t="shared" si="40"/>
        <v>1727.23</v>
      </c>
      <c r="J427" s="56">
        <f t="shared" si="41"/>
        <v>382.77</v>
      </c>
      <c r="K427" s="57">
        <f t="shared" si="42"/>
        <v>0.18140758293838863</v>
      </c>
      <c r="L427" s="57">
        <f t="shared" si="43"/>
        <v>-0.7654028436018957</v>
      </c>
      <c r="M427" s="57">
        <f t="shared" si="44"/>
        <v>1.4557772511848339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192</v>
      </c>
      <c r="C428" s="51" t="s">
        <v>193</v>
      </c>
      <c r="D428" s="56">
        <v>884750</v>
      </c>
      <c r="E428" s="56">
        <v>884750</v>
      </c>
      <c r="F428" s="56">
        <v>13848</v>
      </c>
      <c r="G428" s="56">
        <v>68323</v>
      </c>
      <c r="H428" s="56">
        <v>0</v>
      </c>
      <c r="I428" s="56">
        <f t="shared" si="40"/>
        <v>68323</v>
      </c>
      <c r="J428" s="56">
        <f t="shared" si="41"/>
        <v>816427</v>
      </c>
      <c r="K428" s="57">
        <f t="shared" si="42"/>
        <v>0.92277705566544221</v>
      </c>
      <c r="L428" s="57">
        <f t="shared" si="43"/>
        <v>-0.98434812093811808</v>
      </c>
      <c r="M428" s="57">
        <f t="shared" si="44"/>
        <v>-0.76833116699632664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194</v>
      </c>
      <c r="C429" s="51" t="s">
        <v>195</v>
      </c>
      <c r="D429" s="56">
        <v>5535404.4700000007</v>
      </c>
      <c r="E429" s="56">
        <v>5719932.4700000007</v>
      </c>
      <c r="F429" s="56">
        <v>458828.02</v>
      </c>
      <c r="G429" s="56">
        <v>1714971.46</v>
      </c>
      <c r="H429" s="56">
        <v>1816114.13</v>
      </c>
      <c r="I429" s="56">
        <f t="shared" si="40"/>
        <v>3531085.59</v>
      </c>
      <c r="J429" s="56">
        <f t="shared" si="41"/>
        <v>2188846.8800000008</v>
      </c>
      <c r="K429" s="57">
        <f t="shared" si="42"/>
        <v>0.38267005624281447</v>
      </c>
      <c r="L429" s="57">
        <f t="shared" si="43"/>
        <v>-0.9197843641675022</v>
      </c>
      <c r="M429" s="57">
        <f t="shared" si="44"/>
        <v>-0.10052882494957163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198</v>
      </c>
      <c r="C430" s="51" t="s">
        <v>199</v>
      </c>
      <c r="D430" s="56">
        <v>66400.2</v>
      </c>
      <c r="E430" s="56">
        <v>66400.2</v>
      </c>
      <c r="F430" s="56">
        <v>319.22000000000003</v>
      </c>
      <c r="G430" s="56">
        <v>1602.69</v>
      </c>
      <c r="H430" s="56">
        <v>5311.61</v>
      </c>
      <c r="I430" s="56">
        <f t="shared" si="40"/>
        <v>6914.2999999999993</v>
      </c>
      <c r="J430" s="56">
        <f t="shared" si="41"/>
        <v>59485.899999999994</v>
      </c>
      <c r="K430" s="57">
        <f t="shared" si="42"/>
        <v>0.89586928955033263</v>
      </c>
      <c r="L430" s="57">
        <f t="shared" si="43"/>
        <v>-0.99519248435998686</v>
      </c>
      <c r="M430" s="57">
        <f t="shared" si="44"/>
        <v>-0.92758952533275507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262</v>
      </c>
      <c r="C431" s="51" t="s">
        <v>263</v>
      </c>
      <c r="D431" s="56">
        <v>7290000</v>
      </c>
      <c r="E431" s="56">
        <v>7290800</v>
      </c>
      <c r="F431" s="56">
        <v>1039878.99</v>
      </c>
      <c r="G431" s="56">
        <v>1853283.72</v>
      </c>
      <c r="H431" s="56">
        <v>3050937.29</v>
      </c>
      <c r="I431" s="56">
        <f t="shared" si="40"/>
        <v>4904221.01</v>
      </c>
      <c r="J431" s="56">
        <f t="shared" si="41"/>
        <v>2386578.9900000002</v>
      </c>
      <c r="K431" s="57">
        <f t="shared" si="42"/>
        <v>0.32734116832172055</v>
      </c>
      <c r="L431" s="57">
        <f t="shared" si="43"/>
        <v>-0.85737107176167227</v>
      </c>
      <c r="M431" s="57">
        <f t="shared" si="44"/>
        <v>-0.23741548801228943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389</v>
      </c>
      <c r="C432" s="51" t="s">
        <v>390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40"/>
        <v>0</v>
      </c>
      <c r="J432" s="56">
        <f t="shared" si="41"/>
        <v>0</v>
      </c>
      <c r="K432" s="57" t="str">
        <f t="shared" si="42"/>
        <v>NA</v>
      </c>
      <c r="L432" s="57" t="str">
        <f t="shared" si="43"/>
        <v>NA</v>
      </c>
      <c r="M432" s="57" t="str">
        <f t="shared" si="44"/>
        <v>NA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208</v>
      </c>
      <c r="C433" s="51" t="s">
        <v>209</v>
      </c>
      <c r="D433" s="56">
        <v>675000</v>
      </c>
      <c r="E433" s="56">
        <v>675000</v>
      </c>
      <c r="F433" s="56">
        <v>0</v>
      </c>
      <c r="G433" s="56">
        <v>0</v>
      </c>
      <c r="H433" s="56">
        <v>0</v>
      </c>
      <c r="I433" s="56">
        <f t="shared" si="40"/>
        <v>0</v>
      </c>
      <c r="J433" s="56">
        <f t="shared" si="41"/>
        <v>675000</v>
      </c>
      <c r="K433" s="57">
        <f t="shared" si="42"/>
        <v>1</v>
      </c>
      <c r="L433" s="57">
        <f t="shared" si="43"/>
        <v>-1</v>
      </c>
      <c r="M433" s="57">
        <f t="shared" si="44"/>
        <v>-1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212</v>
      </c>
      <c r="C434" s="51" t="s">
        <v>213</v>
      </c>
      <c r="D434" s="56">
        <v>1611737.7</v>
      </c>
      <c r="E434" s="56">
        <v>1611737.7</v>
      </c>
      <c r="F434" s="56">
        <v>0</v>
      </c>
      <c r="G434" s="56">
        <v>733670</v>
      </c>
      <c r="H434" s="56">
        <v>448040</v>
      </c>
      <c r="I434" s="56">
        <f t="shared" si="40"/>
        <v>1181710</v>
      </c>
      <c r="J434" s="56">
        <f t="shared" si="41"/>
        <v>430027.69999999995</v>
      </c>
      <c r="K434" s="57">
        <f t="shared" si="42"/>
        <v>0.26680997782703719</v>
      </c>
      <c r="L434" s="57">
        <f t="shared" si="43"/>
        <v>-1</v>
      </c>
      <c r="M434" s="57">
        <f t="shared" si="44"/>
        <v>0.3656130274795954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391</v>
      </c>
      <c r="C435" s="51" t="s">
        <v>392</v>
      </c>
      <c r="D435" s="56">
        <v>2925000</v>
      </c>
      <c r="E435" s="56">
        <v>2925000</v>
      </c>
      <c r="F435" s="56">
        <v>0</v>
      </c>
      <c r="G435" s="56">
        <v>0</v>
      </c>
      <c r="H435" s="56">
        <v>1958990</v>
      </c>
      <c r="I435" s="56">
        <f t="shared" si="40"/>
        <v>1958990</v>
      </c>
      <c r="J435" s="56">
        <f t="shared" si="41"/>
        <v>966010</v>
      </c>
      <c r="K435" s="57">
        <f t="shared" si="42"/>
        <v>0.33025982905982904</v>
      </c>
      <c r="L435" s="57">
        <f t="shared" si="43"/>
        <v>-1</v>
      </c>
      <c r="M435" s="57">
        <f t="shared" si="44"/>
        <v>-1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214</v>
      </c>
      <c r="C436" s="51" t="s">
        <v>215</v>
      </c>
      <c r="D436" s="56">
        <v>27000</v>
      </c>
      <c r="E436" s="56">
        <v>26000</v>
      </c>
      <c r="F436" s="56">
        <v>0</v>
      </c>
      <c r="G436" s="56">
        <v>0</v>
      </c>
      <c r="H436" s="56">
        <v>14.13</v>
      </c>
      <c r="I436" s="56">
        <f t="shared" si="40"/>
        <v>14.13</v>
      </c>
      <c r="J436" s="56">
        <f t="shared" si="41"/>
        <v>25985.87</v>
      </c>
      <c r="K436" s="57">
        <f t="shared" si="42"/>
        <v>0.99945653846153837</v>
      </c>
      <c r="L436" s="57">
        <f t="shared" si="43"/>
        <v>-1</v>
      </c>
      <c r="M436" s="57">
        <f t="shared" si="44"/>
        <v>-1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216</v>
      </c>
      <c r="C437" s="51" t="s">
        <v>217</v>
      </c>
      <c r="D437" s="56">
        <v>150300</v>
      </c>
      <c r="E437" s="56">
        <v>151950</v>
      </c>
      <c r="F437" s="56">
        <v>4599</v>
      </c>
      <c r="G437" s="56">
        <v>9766</v>
      </c>
      <c r="H437" s="56">
        <v>4207</v>
      </c>
      <c r="I437" s="56">
        <f t="shared" si="40"/>
        <v>13973</v>
      </c>
      <c r="J437" s="56">
        <f t="shared" si="41"/>
        <v>137977</v>
      </c>
      <c r="K437" s="57">
        <f t="shared" si="42"/>
        <v>0.90804211911813093</v>
      </c>
      <c r="L437" s="57">
        <f t="shared" si="43"/>
        <v>-0.96973346495557744</v>
      </c>
      <c r="M437" s="57">
        <f t="shared" si="44"/>
        <v>-0.80718657453109577</v>
      </c>
      <c r="R437" s="53"/>
      <c r="S437" s="53"/>
      <c r="T437" s="53"/>
      <c r="U437" s="53"/>
      <c r="V437" s="53"/>
    </row>
    <row r="438" spans="1:22" s="51" customFormat="1" x14ac:dyDescent="0.2">
      <c r="B438" s="66" t="s">
        <v>218</v>
      </c>
      <c r="C438" s="51" t="s">
        <v>219</v>
      </c>
      <c r="D438" s="56">
        <v>900000</v>
      </c>
      <c r="E438" s="56">
        <v>900000</v>
      </c>
      <c r="F438" s="56">
        <v>0</v>
      </c>
      <c r="G438" s="56">
        <v>0</v>
      </c>
      <c r="H438" s="56">
        <v>0</v>
      </c>
      <c r="I438" s="56">
        <f t="shared" si="40"/>
        <v>0</v>
      </c>
      <c r="J438" s="56">
        <f t="shared" si="41"/>
        <v>900000</v>
      </c>
      <c r="K438" s="57">
        <f t="shared" si="42"/>
        <v>1</v>
      </c>
      <c r="L438" s="57">
        <f t="shared" si="43"/>
        <v>-1</v>
      </c>
      <c r="M438" s="57">
        <f t="shared" si="44"/>
        <v>-1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393</v>
      </c>
      <c r="C439" s="51" t="s">
        <v>394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40"/>
        <v>0</v>
      </c>
      <c r="J439" s="56">
        <f t="shared" si="41"/>
        <v>0</v>
      </c>
      <c r="K439" s="57" t="str">
        <f t="shared" si="42"/>
        <v>NA</v>
      </c>
      <c r="L439" s="57" t="str">
        <f t="shared" si="43"/>
        <v>NA</v>
      </c>
      <c r="M439" s="57" t="str">
        <f t="shared" si="44"/>
        <v>NA</v>
      </c>
      <c r="R439" s="53"/>
      <c r="S439" s="53"/>
      <c r="T439" s="53"/>
      <c r="U439" s="53"/>
      <c r="V439" s="53"/>
    </row>
    <row r="440" spans="1:22" s="51" customFormat="1" x14ac:dyDescent="0.2">
      <c r="A440" s="63" t="s">
        <v>395</v>
      </c>
      <c r="B440" s="68"/>
      <c r="C440" s="63"/>
      <c r="D440" s="64">
        <v>79886601.000000015</v>
      </c>
      <c r="E440" s="64">
        <v>80397390.519999996</v>
      </c>
      <c r="F440" s="64">
        <v>6615062.6100000003</v>
      </c>
      <c r="G440" s="64">
        <v>17806700.179999996</v>
      </c>
      <c r="H440" s="64">
        <v>8413572.8499999996</v>
      </c>
      <c r="I440" s="64">
        <f t="shared" si="40"/>
        <v>26220273.029999994</v>
      </c>
      <c r="J440" s="64">
        <f t="shared" si="41"/>
        <v>54177117.490000002</v>
      </c>
      <c r="K440" s="65">
        <f t="shared" si="42"/>
        <v>0.67386661606290155</v>
      </c>
      <c r="L440" s="65">
        <f t="shared" si="43"/>
        <v>-0.91772043138198112</v>
      </c>
      <c r="M440" s="65">
        <f t="shared" si="44"/>
        <v>-0.33554932324935377</v>
      </c>
      <c r="R440" s="53"/>
      <c r="S440" s="53"/>
      <c r="T440" s="53"/>
      <c r="U440" s="53"/>
      <c r="V440" s="53"/>
    </row>
    <row r="441" spans="1:22" s="51" customFormat="1" x14ac:dyDescent="0.2">
      <c r="A441" s="51" t="s">
        <v>396</v>
      </c>
      <c r="B441" s="66" t="s">
        <v>105</v>
      </c>
      <c r="C441" s="51" t="s">
        <v>104</v>
      </c>
      <c r="D441" s="56">
        <v>853353.84</v>
      </c>
      <c r="E441" s="56">
        <v>853353.84</v>
      </c>
      <c r="F441" s="56">
        <v>60961.8</v>
      </c>
      <c r="G441" s="56">
        <v>243474.43</v>
      </c>
      <c r="H441" s="56">
        <v>0</v>
      </c>
      <c r="I441" s="56">
        <f t="shared" si="40"/>
        <v>243474.43</v>
      </c>
      <c r="J441" s="56">
        <f t="shared" si="41"/>
        <v>609879.40999999992</v>
      </c>
      <c r="K441" s="57">
        <f t="shared" si="42"/>
        <v>0.7146852588136241</v>
      </c>
      <c r="L441" s="57">
        <f t="shared" si="43"/>
        <v>-0.92856210736685729</v>
      </c>
      <c r="M441" s="57">
        <f t="shared" si="44"/>
        <v>-0.14405577644087234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108</v>
      </c>
      <c r="C442" s="51" t="s">
        <v>109</v>
      </c>
      <c r="D442" s="56">
        <v>0</v>
      </c>
      <c r="E442" s="56">
        <v>0</v>
      </c>
      <c r="F442" s="56">
        <v>17350</v>
      </c>
      <c r="G442" s="56">
        <v>17350</v>
      </c>
      <c r="H442" s="56">
        <v>0</v>
      </c>
      <c r="I442" s="56">
        <f t="shared" si="40"/>
        <v>17350</v>
      </c>
      <c r="J442" s="56">
        <f t="shared" si="41"/>
        <v>-17350</v>
      </c>
      <c r="K442" s="57" t="str">
        <f t="shared" si="42"/>
        <v>NA</v>
      </c>
      <c r="L442" s="57" t="str">
        <f t="shared" si="43"/>
        <v>NA</v>
      </c>
      <c r="M442" s="57" t="str">
        <f t="shared" si="44"/>
        <v>NA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252</v>
      </c>
      <c r="C443" s="51" t="s">
        <v>253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f t="shared" si="40"/>
        <v>0</v>
      </c>
      <c r="J443" s="56">
        <f t="shared" si="41"/>
        <v>0</v>
      </c>
      <c r="K443" s="57" t="str">
        <f t="shared" si="42"/>
        <v>NA</v>
      </c>
      <c r="L443" s="57" t="str">
        <f t="shared" si="43"/>
        <v>NA</v>
      </c>
      <c r="M443" s="57" t="str">
        <f t="shared" si="44"/>
        <v>NA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118</v>
      </c>
      <c r="C444" s="51" t="s">
        <v>119</v>
      </c>
      <c r="D444" s="56">
        <v>1558934.17</v>
      </c>
      <c r="E444" s="56">
        <v>1558934.17</v>
      </c>
      <c r="F444" s="56">
        <v>126669.81</v>
      </c>
      <c r="G444" s="56">
        <v>490411.89</v>
      </c>
      <c r="H444" s="56">
        <v>0</v>
      </c>
      <c r="I444" s="56">
        <f t="shared" si="40"/>
        <v>490411.89</v>
      </c>
      <c r="J444" s="56">
        <f t="shared" si="41"/>
        <v>1068522.2799999998</v>
      </c>
      <c r="K444" s="57">
        <f t="shared" si="42"/>
        <v>0.68541847408476508</v>
      </c>
      <c r="L444" s="57">
        <f t="shared" si="43"/>
        <v>-0.91874588905829158</v>
      </c>
      <c r="M444" s="57">
        <f t="shared" si="44"/>
        <v>-5.6255422254295667E-2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397</v>
      </c>
      <c r="C445" s="51" t="s">
        <v>398</v>
      </c>
      <c r="D445" s="56">
        <v>0</v>
      </c>
      <c r="E445" s="56">
        <v>0</v>
      </c>
      <c r="F445" s="56">
        <v>10318.379999999999</v>
      </c>
      <c r="G445" s="56">
        <v>10318.379999999999</v>
      </c>
      <c r="H445" s="56">
        <v>0</v>
      </c>
      <c r="I445" s="56">
        <f t="shared" si="40"/>
        <v>10318.379999999999</v>
      </c>
      <c r="J445" s="56">
        <f t="shared" si="41"/>
        <v>-10318.379999999999</v>
      </c>
      <c r="K445" s="57" t="str">
        <f t="shared" si="42"/>
        <v>NA</v>
      </c>
      <c r="L445" s="57" t="str">
        <f t="shared" si="43"/>
        <v>NA</v>
      </c>
      <c r="M445" s="57" t="str">
        <f t="shared" si="44"/>
        <v>NA</v>
      </c>
      <c r="R445" s="53"/>
      <c r="S445" s="53"/>
      <c r="T445" s="53"/>
      <c r="U445" s="53"/>
      <c r="V445" s="53"/>
    </row>
    <row r="446" spans="1:22" s="51" customFormat="1" x14ac:dyDescent="0.2">
      <c r="B446" s="66" t="s">
        <v>130</v>
      </c>
      <c r="C446" s="51" t="s">
        <v>131</v>
      </c>
      <c r="D446" s="56">
        <v>3278490.53</v>
      </c>
      <c r="E446" s="56">
        <v>3374193.4699999997</v>
      </c>
      <c r="F446" s="56">
        <v>217880.33000000002</v>
      </c>
      <c r="G446" s="56">
        <v>907674.95000000019</v>
      </c>
      <c r="H446" s="56">
        <v>0</v>
      </c>
      <c r="I446" s="56">
        <f t="shared" si="40"/>
        <v>907674.95000000019</v>
      </c>
      <c r="J446" s="56">
        <f t="shared" si="41"/>
        <v>2466518.5199999996</v>
      </c>
      <c r="K446" s="57">
        <f t="shared" si="42"/>
        <v>0.73099498944854513</v>
      </c>
      <c r="L446" s="57">
        <f t="shared" si="43"/>
        <v>-0.93542743415954743</v>
      </c>
      <c r="M446" s="57">
        <f t="shared" si="44"/>
        <v>-0.19298496834563522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234</v>
      </c>
      <c r="C447" s="51" t="s">
        <v>235</v>
      </c>
      <c r="D447" s="56">
        <v>12540690.380000001</v>
      </c>
      <c r="E447" s="56">
        <v>13523014.41</v>
      </c>
      <c r="F447" s="56">
        <v>934859.36</v>
      </c>
      <c r="G447" s="56">
        <v>3805837.37</v>
      </c>
      <c r="H447" s="56">
        <v>0</v>
      </c>
      <c r="I447" s="56">
        <f t="shared" si="40"/>
        <v>3805837.37</v>
      </c>
      <c r="J447" s="56">
        <f t="shared" si="41"/>
        <v>9717177.0399999991</v>
      </c>
      <c r="K447" s="57">
        <f t="shared" si="42"/>
        <v>0.71856590146161048</v>
      </c>
      <c r="L447" s="57">
        <f t="shared" si="43"/>
        <v>-0.93086901103139474</v>
      </c>
      <c r="M447" s="57">
        <f t="shared" si="44"/>
        <v>-0.15569770438483169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132</v>
      </c>
      <c r="C448" s="51" t="s">
        <v>133</v>
      </c>
      <c r="D448" s="56">
        <v>611260.42000000004</v>
      </c>
      <c r="E448" s="56">
        <v>611260.42000000004</v>
      </c>
      <c r="F448" s="56">
        <v>15036.26</v>
      </c>
      <c r="G448" s="56">
        <v>228674.80000000002</v>
      </c>
      <c r="H448" s="56">
        <v>0</v>
      </c>
      <c r="I448" s="56">
        <f t="shared" si="40"/>
        <v>228674.80000000002</v>
      </c>
      <c r="J448" s="56">
        <f t="shared" si="41"/>
        <v>382585.62</v>
      </c>
      <c r="K448" s="57">
        <f t="shared" si="42"/>
        <v>0.62589627510971502</v>
      </c>
      <c r="L448" s="57">
        <f t="shared" si="43"/>
        <v>-0.97540122097223303</v>
      </c>
      <c r="M448" s="57">
        <f t="shared" si="44"/>
        <v>0.12231117467085464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134</v>
      </c>
      <c r="C449" s="51" t="s">
        <v>135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si="40"/>
        <v>0</v>
      </c>
      <c r="J449" s="56">
        <f t="shared" si="41"/>
        <v>0</v>
      </c>
      <c r="K449" s="57" t="str">
        <f t="shared" si="42"/>
        <v>NA</v>
      </c>
      <c r="L449" s="57" t="str">
        <f t="shared" si="43"/>
        <v>NA</v>
      </c>
      <c r="M449" s="57" t="str">
        <f t="shared" si="44"/>
        <v>NA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138</v>
      </c>
      <c r="C450" s="51" t="s">
        <v>139</v>
      </c>
      <c r="D450" s="56">
        <v>2614950</v>
      </c>
      <c r="E450" s="56">
        <v>2628450</v>
      </c>
      <c r="F450" s="56">
        <v>153126.29999999999</v>
      </c>
      <c r="G450" s="56">
        <v>643227.82999999996</v>
      </c>
      <c r="H450" s="56">
        <v>0</v>
      </c>
      <c r="I450" s="56">
        <f t="shared" si="40"/>
        <v>643227.82999999996</v>
      </c>
      <c r="J450" s="56">
        <f t="shared" si="41"/>
        <v>1985222.17</v>
      </c>
      <c r="K450" s="57">
        <f t="shared" si="42"/>
        <v>0.75528245543951755</v>
      </c>
      <c r="L450" s="57">
        <f t="shared" si="43"/>
        <v>-0.94174273811561959</v>
      </c>
      <c r="M450" s="57">
        <f t="shared" si="44"/>
        <v>-0.26584736631855282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140</v>
      </c>
      <c r="C451" s="51" t="s">
        <v>141</v>
      </c>
      <c r="D451" s="56">
        <v>0</v>
      </c>
      <c r="E451" s="56">
        <v>0</v>
      </c>
      <c r="F451" s="56">
        <v>17812.110000000004</v>
      </c>
      <c r="G451" s="56">
        <v>17812.110000000004</v>
      </c>
      <c r="H451" s="56">
        <v>0</v>
      </c>
      <c r="I451" s="56">
        <f t="shared" ref="I451:I483" si="45">SUM(G451:H451)</f>
        <v>17812.110000000004</v>
      </c>
      <c r="J451" s="56">
        <f t="shared" ref="J451:J483" si="46">E451-I451</f>
        <v>-17812.110000000004</v>
      </c>
      <c r="K451" s="57" t="str">
        <f t="shared" ref="K451:K483" si="47">IF(E451=0,"NA",J451/E451)</f>
        <v>NA</v>
      </c>
      <c r="L451" s="57" t="str">
        <f t="shared" ref="L451:L483" si="48">IF(E451=0,"NA",(  ( F451 - (E451/$L$6)) / (E451/$L$6)))</f>
        <v>NA</v>
      </c>
      <c r="M451" s="57" t="str">
        <f t="shared" ref="M451:M483" si="49">IF(E451=0,"NA",(  ( G451 - ($M$6*(E451/12))) / ($M$6*(E451/12))))</f>
        <v>NA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142</v>
      </c>
      <c r="C452" s="51" t="s">
        <v>143</v>
      </c>
      <c r="D452" s="56">
        <v>3519320.8699999996</v>
      </c>
      <c r="E452" s="56">
        <v>3531408.5799999996</v>
      </c>
      <c r="F452" s="56">
        <v>252654.4</v>
      </c>
      <c r="G452" s="56">
        <v>996531.99</v>
      </c>
      <c r="H452" s="56">
        <v>0</v>
      </c>
      <c r="I452" s="56">
        <f t="shared" si="45"/>
        <v>996531.99</v>
      </c>
      <c r="J452" s="56">
        <f t="shared" si="46"/>
        <v>2534876.59</v>
      </c>
      <c r="K452" s="57">
        <f t="shared" si="47"/>
        <v>0.71780892314646871</v>
      </c>
      <c r="L452" s="57">
        <f t="shared" si="48"/>
        <v>-0.9284550642395506</v>
      </c>
      <c r="M452" s="57">
        <f t="shared" si="49"/>
        <v>-0.15342676943940581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321</v>
      </c>
      <c r="C453" s="51" t="s">
        <v>322</v>
      </c>
      <c r="D453" s="56">
        <v>0</v>
      </c>
      <c r="E453" s="56">
        <v>0</v>
      </c>
      <c r="F453" s="56">
        <v>6529.8</v>
      </c>
      <c r="G453" s="56">
        <v>32381.11</v>
      </c>
      <c r="H453" s="56">
        <v>0</v>
      </c>
      <c r="I453" s="56">
        <f t="shared" si="45"/>
        <v>32381.11</v>
      </c>
      <c r="J453" s="56">
        <f t="shared" si="46"/>
        <v>-32381.11</v>
      </c>
      <c r="K453" s="57" t="str">
        <f t="shared" si="47"/>
        <v>NA</v>
      </c>
      <c r="L453" s="57" t="str">
        <f t="shared" si="48"/>
        <v>NA</v>
      </c>
      <c r="M453" s="57" t="str">
        <f t="shared" si="49"/>
        <v>NA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144</v>
      </c>
      <c r="C454" s="51" t="s">
        <v>145</v>
      </c>
      <c r="D454" s="56">
        <v>6250</v>
      </c>
      <c r="E454" s="56">
        <v>6250</v>
      </c>
      <c r="F454" s="56">
        <v>0</v>
      </c>
      <c r="G454" s="56">
        <v>0</v>
      </c>
      <c r="H454" s="56">
        <v>0</v>
      </c>
      <c r="I454" s="56">
        <f t="shared" si="45"/>
        <v>0</v>
      </c>
      <c r="J454" s="56">
        <f t="shared" si="46"/>
        <v>6250</v>
      </c>
      <c r="K454" s="57">
        <f t="shared" si="47"/>
        <v>1</v>
      </c>
      <c r="L454" s="57">
        <f t="shared" si="48"/>
        <v>-1</v>
      </c>
      <c r="M454" s="57">
        <f t="shared" si="49"/>
        <v>-1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276</v>
      </c>
      <c r="C455" s="51" t="s">
        <v>277</v>
      </c>
      <c r="D455" s="56">
        <v>185000</v>
      </c>
      <c r="E455" s="56">
        <v>185000</v>
      </c>
      <c r="F455" s="56">
        <v>0</v>
      </c>
      <c r="G455" s="56">
        <v>0</v>
      </c>
      <c r="H455" s="56">
        <v>0</v>
      </c>
      <c r="I455" s="56">
        <f t="shared" si="45"/>
        <v>0</v>
      </c>
      <c r="J455" s="56">
        <f t="shared" si="46"/>
        <v>185000</v>
      </c>
      <c r="K455" s="57">
        <f t="shared" si="47"/>
        <v>1</v>
      </c>
      <c r="L455" s="57">
        <f t="shared" si="48"/>
        <v>-1</v>
      </c>
      <c r="M455" s="57">
        <f t="shared" si="49"/>
        <v>-1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156</v>
      </c>
      <c r="C456" s="51" t="s">
        <v>157</v>
      </c>
      <c r="D456" s="56">
        <v>557432.24999999977</v>
      </c>
      <c r="E456" s="56">
        <v>559035.47999999986</v>
      </c>
      <c r="F456" s="56">
        <v>25738.489999999998</v>
      </c>
      <c r="G456" s="56">
        <v>189579.79000000004</v>
      </c>
      <c r="H456" s="56">
        <v>0</v>
      </c>
      <c r="I456" s="56">
        <f t="shared" si="45"/>
        <v>189579.79000000004</v>
      </c>
      <c r="J456" s="56">
        <f t="shared" si="46"/>
        <v>369455.68999999983</v>
      </c>
      <c r="K456" s="57">
        <f t="shared" si="47"/>
        <v>0.6608805759519949</v>
      </c>
      <c r="L456" s="57">
        <f t="shared" si="48"/>
        <v>-0.95395911186173732</v>
      </c>
      <c r="M456" s="57">
        <f t="shared" si="49"/>
        <v>1.7358272144015401E-2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158</v>
      </c>
      <c r="C457" s="51" t="s">
        <v>159</v>
      </c>
      <c r="D457" s="56">
        <v>1028904.26</v>
      </c>
      <c r="E457" s="56">
        <v>3211172.2600000002</v>
      </c>
      <c r="F457" s="56">
        <v>1295007.71</v>
      </c>
      <c r="G457" s="56">
        <v>1812514.8</v>
      </c>
      <c r="H457" s="56">
        <v>964053.08</v>
      </c>
      <c r="I457" s="56">
        <f t="shared" si="45"/>
        <v>2776567.88</v>
      </c>
      <c r="J457" s="56">
        <f t="shared" si="46"/>
        <v>434604.38000000035</v>
      </c>
      <c r="K457" s="57">
        <f t="shared" si="47"/>
        <v>0.13534134727484234</v>
      </c>
      <c r="L457" s="57">
        <f t="shared" si="48"/>
        <v>-0.59671808139000304</v>
      </c>
      <c r="M457" s="57">
        <f t="shared" si="49"/>
        <v>0.69332068158810012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162</v>
      </c>
      <c r="C458" s="51" t="s">
        <v>163</v>
      </c>
      <c r="D458" s="56">
        <v>54000</v>
      </c>
      <c r="E458" s="56">
        <v>54000</v>
      </c>
      <c r="F458" s="56">
        <v>0</v>
      </c>
      <c r="G458" s="56">
        <v>1515.34</v>
      </c>
      <c r="H458" s="56">
        <v>2995</v>
      </c>
      <c r="I458" s="56">
        <f t="shared" si="45"/>
        <v>4510.34</v>
      </c>
      <c r="J458" s="56">
        <f t="shared" si="46"/>
        <v>49489.66</v>
      </c>
      <c r="K458" s="57">
        <f t="shared" si="47"/>
        <v>0.91647518518518523</v>
      </c>
      <c r="L458" s="57">
        <f t="shared" si="48"/>
        <v>-1</v>
      </c>
      <c r="M458" s="57">
        <f t="shared" si="49"/>
        <v>-0.91581444444444449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166</v>
      </c>
      <c r="C459" s="51" t="s">
        <v>167</v>
      </c>
      <c r="D459" s="56">
        <v>0</v>
      </c>
      <c r="E459" s="56">
        <v>0</v>
      </c>
      <c r="F459" s="56">
        <v>0</v>
      </c>
      <c r="G459" s="56">
        <v>0</v>
      </c>
      <c r="H459" s="56">
        <v>795</v>
      </c>
      <c r="I459" s="56">
        <f t="shared" si="45"/>
        <v>795</v>
      </c>
      <c r="J459" s="56">
        <f t="shared" si="46"/>
        <v>-795</v>
      </c>
      <c r="K459" s="57" t="str">
        <f t="shared" si="47"/>
        <v>NA</v>
      </c>
      <c r="L459" s="57" t="str">
        <f t="shared" si="48"/>
        <v>NA</v>
      </c>
      <c r="M459" s="57" t="str">
        <f t="shared" si="49"/>
        <v>NA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242</v>
      </c>
      <c r="C460" s="51" t="s">
        <v>243</v>
      </c>
      <c r="D460" s="56">
        <v>1811457.27</v>
      </c>
      <c r="E460" s="56">
        <v>2020256.27</v>
      </c>
      <c r="F460" s="56">
        <v>159537.75</v>
      </c>
      <c r="G460" s="56">
        <v>876473.9</v>
      </c>
      <c r="H460" s="56">
        <v>1120700.17</v>
      </c>
      <c r="I460" s="56">
        <f t="shared" si="45"/>
        <v>1997174.0699999998</v>
      </c>
      <c r="J460" s="56">
        <f t="shared" si="46"/>
        <v>23082.200000000186</v>
      </c>
      <c r="K460" s="57">
        <f t="shared" si="47"/>
        <v>1.1425382186785732E-2</v>
      </c>
      <c r="L460" s="57">
        <f t="shared" si="48"/>
        <v>-0.9210309343576496</v>
      </c>
      <c r="M460" s="57">
        <f t="shared" si="49"/>
        <v>0.30152879070138955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168</v>
      </c>
      <c r="C461" s="51" t="s">
        <v>169</v>
      </c>
      <c r="D461" s="56">
        <v>0</v>
      </c>
      <c r="E461" s="56">
        <v>0</v>
      </c>
      <c r="F461" s="56">
        <v>0</v>
      </c>
      <c r="G461" s="56">
        <v>0</v>
      </c>
      <c r="H461" s="56">
        <v>0</v>
      </c>
      <c r="I461" s="56">
        <f t="shared" si="45"/>
        <v>0</v>
      </c>
      <c r="J461" s="56">
        <f t="shared" si="46"/>
        <v>0</v>
      </c>
      <c r="K461" s="57" t="str">
        <f t="shared" si="47"/>
        <v>NA</v>
      </c>
      <c r="L461" s="57" t="str">
        <f t="shared" si="48"/>
        <v>NA</v>
      </c>
      <c r="M461" s="57" t="str">
        <f t="shared" si="49"/>
        <v>NA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170</v>
      </c>
      <c r="C462" s="51" t="s">
        <v>171</v>
      </c>
      <c r="D462" s="56">
        <v>0</v>
      </c>
      <c r="E462" s="56">
        <v>0</v>
      </c>
      <c r="F462" s="56">
        <v>0</v>
      </c>
      <c r="G462" s="56">
        <v>0</v>
      </c>
      <c r="H462" s="56">
        <v>0</v>
      </c>
      <c r="I462" s="56">
        <f t="shared" si="45"/>
        <v>0</v>
      </c>
      <c r="J462" s="56">
        <f t="shared" si="46"/>
        <v>0</v>
      </c>
      <c r="K462" s="57" t="str">
        <f t="shared" si="47"/>
        <v>NA</v>
      </c>
      <c r="L462" s="57" t="str">
        <f t="shared" si="48"/>
        <v>NA</v>
      </c>
      <c r="M462" s="57" t="str">
        <f t="shared" si="49"/>
        <v>NA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172</v>
      </c>
      <c r="C463" s="51" t="s">
        <v>173</v>
      </c>
      <c r="D463" s="56">
        <v>2676531.5499999998</v>
      </c>
      <c r="E463" s="56">
        <v>2693531.55</v>
      </c>
      <c r="F463" s="56">
        <v>44486.9</v>
      </c>
      <c r="G463" s="56">
        <v>450176.5</v>
      </c>
      <c r="H463" s="56">
        <v>538747.38</v>
      </c>
      <c r="I463" s="56">
        <f t="shared" si="45"/>
        <v>988923.88</v>
      </c>
      <c r="J463" s="56">
        <f t="shared" si="46"/>
        <v>1704607.67</v>
      </c>
      <c r="K463" s="57">
        <f t="shared" si="47"/>
        <v>0.63285231242232898</v>
      </c>
      <c r="L463" s="57">
        <f t="shared" si="48"/>
        <v>-0.98348380214815012</v>
      </c>
      <c r="M463" s="57">
        <f t="shared" si="49"/>
        <v>-0.49860268018765175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174</v>
      </c>
      <c r="C464" s="51" t="s">
        <v>175</v>
      </c>
      <c r="D464" s="56">
        <v>1134</v>
      </c>
      <c r="E464" s="56">
        <v>29232</v>
      </c>
      <c r="F464" s="56">
        <v>2000</v>
      </c>
      <c r="G464" s="56">
        <v>3487</v>
      </c>
      <c r="H464" s="56">
        <v>0</v>
      </c>
      <c r="I464" s="56">
        <f t="shared" si="45"/>
        <v>3487</v>
      </c>
      <c r="J464" s="56">
        <f t="shared" si="46"/>
        <v>25745</v>
      </c>
      <c r="K464" s="57">
        <f t="shared" si="47"/>
        <v>0.88071291735084833</v>
      </c>
      <c r="L464" s="57">
        <f t="shared" si="48"/>
        <v>-0.93158182813355228</v>
      </c>
      <c r="M464" s="57">
        <f t="shared" si="49"/>
        <v>-0.64213875205254511</v>
      </c>
      <c r="R464" s="53"/>
      <c r="S464" s="53"/>
      <c r="T464" s="53"/>
      <c r="U464" s="53"/>
      <c r="V464" s="53"/>
    </row>
    <row r="465" spans="1:22" s="51" customFormat="1" x14ac:dyDescent="0.2">
      <c r="B465" s="66" t="s">
        <v>180</v>
      </c>
      <c r="C465" s="51" t="s">
        <v>181</v>
      </c>
      <c r="D465" s="56">
        <v>189000</v>
      </c>
      <c r="E465" s="56">
        <v>189000</v>
      </c>
      <c r="F465" s="56">
        <v>1950.25</v>
      </c>
      <c r="G465" s="56">
        <v>15670.900000000001</v>
      </c>
      <c r="H465" s="56">
        <v>299.39</v>
      </c>
      <c r="I465" s="56">
        <f t="shared" si="45"/>
        <v>15970.29</v>
      </c>
      <c r="J465" s="56">
        <f t="shared" si="46"/>
        <v>173029.71</v>
      </c>
      <c r="K465" s="57">
        <f t="shared" si="47"/>
        <v>0.9155011111111111</v>
      </c>
      <c r="L465" s="57">
        <f t="shared" si="48"/>
        <v>-0.98968121693121691</v>
      </c>
      <c r="M465" s="57">
        <f t="shared" si="49"/>
        <v>-0.75125555555555557</v>
      </c>
      <c r="R465" s="53"/>
      <c r="S465" s="53"/>
      <c r="T465" s="53"/>
      <c r="U465" s="53"/>
      <c r="V465" s="53"/>
    </row>
    <row r="466" spans="1:22" s="51" customFormat="1" x14ac:dyDescent="0.2">
      <c r="B466" s="66" t="s">
        <v>186</v>
      </c>
      <c r="C466" s="51" t="s">
        <v>187</v>
      </c>
      <c r="D466" s="56">
        <v>588190</v>
      </c>
      <c r="E466" s="56">
        <v>586590</v>
      </c>
      <c r="F466" s="56">
        <v>25242.32</v>
      </c>
      <c r="G466" s="56">
        <v>43034.45</v>
      </c>
      <c r="H466" s="56">
        <v>47870.42</v>
      </c>
      <c r="I466" s="56">
        <f t="shared" si="45"/>
        <v>90904.87</v>
      </c>
      <c r="J466" s="56">
        <f t="shared" si="46"/>
        <v>495685.13</v>
      </c>
      <c r="K466" s="57">
        <f t="shared" si="47"/>
        <v>0.8450282650573655</v>
      </c>
      <c r="L466" s="57">
        <f t="shared" si="48"/>
        <v>-0.95696769464191356</v>
      </c>
      <c r="M466" s="57">
        <f t="shared" si="49"/>
        <v>-0.77990870966092152</v>
      </c>
      <c r="R466" s="53"/>
      <c r="S466" s="53"/>
      <c r="T466" s="53"/>
      <c r="U466" s="53"/>
      <c r="V466" s="53"/>
    </row>
    <row r="467" spans="1:22" s="51" customFormat="1" x14ac:dyDescent="0.2">
      <c r="B467" s="66" t="s">
        <v>188</v>
      </c>
      <c r="C467" s="51" t="s">
        <v>189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45"/>
        <v>0</v>
      </c>
      <c r="J467" s="56">
        <f t="shared" si="46"/>
        <v>0</v>
      </c>
      <c r="K467" s="57" t="str">
        <f t="shared" si="47"/>
        <v>NA</v>
      </c>
      <c r="L467" s="57" t="str">
        <f t="shared" si="48"/>
        <v>NA</v>
      </c>
      <c r="M467" s="57" t="str">
        <f t="shared" si="49"/>
        <v>NA</v>
      </c>
      <c r="R467" s="53"/>
      <c r="S467" s="53"/>
      <c r="T467" s="53"/>
      <c r="U467" s="53"/>
      <c r="V467" s="53"/>
    </row>
    <row r="468" spans="1:22" s="51" customFormat="1" x14ac:dyDescent="0.2">
      <c r="B468" s="66" t="s">
        <v>190</v>
      </c>
      <c r="C468" s="51" t="s">
        <v>191</v>
      </c>
      <c r="D468" s="56">
        <v>450</v>
      </c>
      <c r="E468" s="56">
        <v>1584</v>
      </c>
      <c r="F468" s="56">
        <v>0</v>
      </c>
      <c r="G468" s="56">
        <v>1111.98</v>
      </c>
      <c r="H468" s="56">
        <v>190.95</v>
      </c>
      <c r="I468" s="56">
        <f t="shared" si="45"/>
        <v>1302.93</v>
      </c>
      <c r="J468" s="56">
        <f t="shared" si="46"/>
        <v>281.06999999999994</v>
      </c>
      <c r="K468" s="57">
        <f t="shared" si="47"/>
        <v>0.17744318181818178</v>
      </c>
      <c r="L468" s="57">
        <f t="shared" si="48"/>
        <v>-1</v>
      </c>
      <c r="M468" s="57">
        <f t="shared" si="49"/>
        <v>1.1060227272727272</v>
      </c>
      <c r="R468" s="53"/>
      <c r="S468" s="53"/>
      <c r="T468" s="53"/>
      <c r="U468" s="53"/>
      <c r="V468" s="53"/>
    </row>
    <row r="469" spans="1:22" s="51" customFormat="1" x14ac:dyDescent="0.2">
      <c r="B469" s="66" t="s">
        <v>192</v>
      </c>
      <c r="C469" s="51" t="s">
        <v>193</v>
      </c>
      <c r="D469" s="56">
        <v>586459.67000000004</v>
      </c>
      <c r="E469" s="56">
        <v>586459.67000000004</v>
      </c>
      <c r="F469" s="56">
        <v>110308</v>
      </c>
      <c r="G469" s="56">
        <v>344542</v>
      </c>
      <c r="H469" s="56">
        <v>0</v>
      </c>
      <c r="I469" s="56">
        <f t="shared" si="45"/>
        <v>344542</v>
      </c>
      <c r="J469" s="56">
        <f t="shared" si="46"/>
        <v>241917.67000000004</v>
      </c>
      <c r="K469" s="57">
        <f t="shared" si="47"/>
        <v>0.41250521114265204</v>
      </c>
      <c r="L469" s="57">
        <f t="shared" si="48"/>
        <v>-0.81190863474039066</v>
      </c>
      <c r="M469" s="57">
        <f t="shared" si="49"/>
        <v>0.76248436657204399</v>
      </c>
      <c r="R469" s="53"/>
      <c r="S469" s="53"/>
      <c r="T469" s="53"/>
      <c r="U469" s="53"/>
      <c r="V469" s="53"/>
    </row>
    <row r="470" spans="1:22" s="51" customFormat="1" x14ac:dyDescent="0.2">
      <c r="B470" s="66" t="s">
        <v>194</v>
      </c>
      <c r="C470" s="51" t="s">
        <v>195</v>
      </c>
      <c r="D470" s="56">
        <v>119700</v>
      </c>
      <c r="E470" s="56">
        <v>123550</v>
      </c>
      <c r="F470" s="56">
        <v>0</v>
      </c>
      <c r="G470" s="56">
        <v>3652.23</v>
      </c>
      <c r="H470" s="56">
        <v>6744.62</v>
      </c>
      <c r="I470" s="56">
        <f t="shared" si="45"/>
        <v>10396.85</v>
      </c>
      <c r="J470" s="56">
        <f t="shared" si="46"/>
        <v>113153.15</v>
      </c>
      <c r="K470" s="57">
        <f t="shared" si="47"/>
        <v>0.9158490489680291</v>
      </c>
      <c r="L470" s="57">
        <f t="shared" si="48"/>
        <v>-1</v>
      </c>
      <c r="M470" s="57">
        <f t="shared" si="49"/>
        <v>-0.91131776608660453</v>
      </c>
      <c r="R470" s="53"/>
      <c r="S470" s="53"/>
      <c r="T470" s="53"/>
      <c r="U470" s="53"/>
      <c r="V470" s="53"/>
    </row>
    <row r="471" spans="1:22" s="51" customFormat="1" x14ac:dyDescent="0.2">
      <c r="B471" s="66" t="s">
        <v>196</v>
      </c>
      <c r="C471" s="51" t="s">
        <v>197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45"/>
        <v>0</v>
      </c>
      <c r="J471" s="56">
        <f t="shared" si="46"/>
        <v>0</v>
      </c>
      <c r="K471" s="57" t="str">
        <f t="shared" si="47"/>
        <v>NA</v>
      </c>
      <c r="L471" s="57" t="str">
        <f t="shared" si="48"/>
        <v>NA</v>
      </c>
      <c r="M471" s="57" t="str">
        <f t="shared" si="49"/>
        <v>NA</v>
      </c>
      <c r="R471" s="53"/>
      <c r="S471" s="53"/>
      <c r="T471" s="53"/>
      <c r="U471" s="53"/>
      <c r="V471" s="53"/>
    </row>
    <row r="472" spans="1:22" s="51" customFormat="1" x14ac:dyDescent="0.2">
      <c r="B472" s="66" t="s">
        <v>198</v>
      </c>
      <c r="C472" s="51" t="s">
        <v>199</v>
      </c>
      <c r="D472" s="56">
        <v>37620</v>
      </c>
      <c r="E472" s="56">
        <v>39020</v>
      </c>
      <c r="F472" s="56">
        <v>0</v>
      </c>
      <c r="G472" s="56">
        <v>3596.5</v>
      </c>
      <c r="H472" s="56">
        <v>18465.990000000002</v>
      </c>
      <c r="I472" s="56">
        <f t="shared" si="45"/>
        <v>22062.49</v>
      </c>
      <c r="J472" s="56">
        <f t="shared" si="46"/>
        <v>16957.509999999998</v>
      </c>
      <c r="K472" s="57">
        <f t="shared" si="47"/>
        <v>0.43458508457201434</v>
      </c>
      <c r="L472" s="57">
        <f t="shared" si="48"/>
        <v>-1</v>
      </c>
      <c r="M472" s="57">
        <f t="shared" si="49"/>
        <v>-0.72348795489492568</v>
      </c>
      <c r="R472" s="53"/>
      <c r="S472" s="53"/>
      <c r="T472" s="53"/>
      <c r="U472" s="53"/>
      <c r="V472" s="53"/>
    </row>
    <row r="473" spans="1:22" s="51" customFormat="1" x14ac:dyDescent="0.2">
      <c r="B473" s="66" t="s">
        <v>200</v>
      </c>
      <c r="C473" s="51" t="s">
        <v>201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f t="shared" si="45"/>
        <v>0</v>
      </c>
      <c r="J473" s="56">
        <f t="shared" si="46"/>
        <v>0</v>
      </c>
      <c r="K473" s="57" t="str">
        <f t="shared" si="47"/>
        <v>NA</v>
      </c>
      <c r="L473" s="57" t="str">
        <f t="shared" si="48"/>
        <v>NA</v>
      </c>
      <c r="M473" s="57" t="str">
        <f t="shared" si="49"/>
        <v>NA</v>
      </c>
      <c r="R473" s="53"/>
      <c r="S473" s="53"/>
      <c r="T473" s="53"/>
      <c r="U473" s="53"/>
      <c r="V473" s="53"/>
    </row>
    <row r="474" spans="1:22" s="51" customFormat="1" x14ac:dyDescent="0.2">
      <c r="B474" s="66" t="s">
        <v>206</v>
      </c>
      <c r="C474" s="51" t="s">
        <v>207</v>
      </c>
      <c r="D474" s="56">
        <v>2250</v>
      </c>
      <c r="E474" s="56">
        <v>2250</v>
      </c>
      <c r="F474" s="56">
        <v>0</v>
      </c>
      <c r="G474" s="56">
        <v>0</v>
      </c>
      <c r="H474" s="56">
        <v>1181.4100000000001</v>
      </c>
      <c r="I474" s="56">
        <f t="shared" si="45"/>
        <v>1181.4100000000001</v>
      </c>
      <c r="J474" s="56">
        <f t="shared" si="46"/>
        <v>1068.5899999999999</v>
      </c>
      <c r="K474" s="57">
        <f t="shared" si="47"/>
        <v>0.47492888888888884</v>
      </c>
      <c r="L474" s="57">
        <f t="shared" si="48"/>
        <v>-1</v>
      </c>
      <c r="M474" s="57">
        <f t="shared" si="49"/>
        <v>-1</v>
      </c>
      <c r="R474" s="53"/>
      <c r="S474" s="53"/>
      <c r="T474" s="53"/>
      <c r="U474" s="53"/>
      <c r="V474" s="53"/>
    </row>
    <row r="475" spans="1:22" s="51" customFormat="1" x14ac:dyDescent="0.2">
      <c r="B475" s="66" t="s">
        <v>212</v>
      </c>
      <c r="C475" s="51" t="s">
        <v>213</v>
      </c>
      <c r="D475" s="56">
        <v>40500</v>
      </c>
      <c r="E475" s="56">
        <v>34500</v>
      </c>
      <c r="F475" s="56">
        <v>0</v>
      </c>
      <c r="G475" s="56">
        <v>9420.85</v>
      </c>
      <c r="H475" s="56">
        <v>8061.84</v>
      </c>
      <c r="I475" s="56">
        <f t="shared" si="45"/>
        <v>17482.690000000002</v>
      </c>
      <c r="J475" s="56">
        <f t="shared" si="46"/>
        <v>17017.309999999998</v>
      </c>
      <c r="K475" s="57">
        <f t="shared" si="47"/>
        <v>0.49325536231884048</v>
      </c>
      <c r="L475" s="57">
        <f t="shared" si="48"/>
        <v>-1</v>
      </c>
      <c r="M475" s="57">
        <f t="shared" si="49"/>
        <v>-0.18079565217391302</v>
      </c>
      <c r="R475" s="53"/>
      <c r="S475" s="53"/>
      <c r="T475" s="53"/>
      <c r="U475" s="53"/>
      <c r="V475" s="53"/>
    </row>
    <row r="476" spans="1:22" s="51" customFormat="1" x14ac:dyDescent="0.2">
      <c r="B476" s="66" t="s">
        <v>248</v>
      </c>
      <c r="C476" s="51" t="s">
        <v>249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45"/>
        <v>0</v>
      </c>
      <c r="J476" s="56">
        <f t="shared" si="46"/>
        <v>0</v>
      </c>
      <c r="K476" s="57" t="str">
        <f t="shared" si="47"/>
        <v>NA</v>
      </c>
      <c r="L476" s="57" t="str">
        <f t="shared" si="48"/>
        <v>NA</v>
      </c>
      <c r="M476" s="57" t="str">
        <f t="shared" si="49"/>
        <v>NA</v>
      </c>
      <c r="R476" s="53"/>
      <c r="S476" s="53"/>
      <c r="T476" s="53"/>
      <c r="U476" s="53"/>
      <c r="V476" s="53"/>
    </row>
    <row r="477" spans="1:22" s="51" customFormat="1" x14ac:dyDescent="0.2">
      <c r="B477" s="66" t="s">
        <v>216</v>
      </c>
      <c r="C477" s="51" t="s">
        <v>217</v>
      </c>
      <c r="D477" s="56">
        <v>279782.08999999997</v>
      </c>
      <c r="E477" s="56">
        <v>285632.08999999997</v>
      </c>
      <c r="F477" s="56">
        <v>0</v>
      </c>
      <c r="G477" s="56">
        <v>43226.9</v>
      </c>
      <c r="H477" s="56">
        <v>15052.119999999999</v>
      </c>
      <c r="I477" s="56">
        <f t="shared" si="45"/>
        <v>58279.020000000004</v>
      </c>
      <c r="J477" s="56">
        <f t="shared" si="46"/>
        <v>227353.06999999995</v>
      </c>
      <c r="K477" s="57">
        <f t="shared" si="47"/>
        <v>0.79596473211395813</v>
      </c>
      <c r="L477" s="57">
        <f t="shared" si="48"/>
        <v>-1</v>
      </c>
      <c r="M477" s="57">
        <f t="shared" si="49"/>
        <v>-0.54598693725204328</v>
      </c>
      <c r="R477" s="53"/>
      <c r="S477" s="53"/>
      <c r="T477" s="53"/>
      <c r="U477" s="53"/>
      <c r="V477" s="53"/>
    </row>
    <row r="478" spans="1:22" s="51" customFormat="1" x14ac:dyDescent="0.2">
      <c r="B478" s="66" t="s">
        <v>218</v>
      </c>
      <c r="C478" s="51" t="s">
        <v>219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f t="shared" si="45"/>
        <v>0</v>
      </c>
      <c r="J478" s="56">
        <f t="shared" si="46"/>
        <v>0</v>
      </c>
      <c r="K478" s="57" t="str">
        <f t="shared" si="47"/>
        <v>NA</v>
      </c>
      <c r="L478" s="57" t="str">
        <f t="shared" si="48"/>
        <v>NA</v>
      </c>
      <c r="M478" s="57" t="str">
        <f t="shared" si="49"/>
        <v>NA</v>
      </c>
      <c r="R478" s="53"/>
      <c r="S478" s="53"/>
      <c r="T478" s="53"/>
      <c r="U478" s="53"/>
      <c r="V478" s="53"/>
    </row>
    <row r="479" spans="1:22" s="51" customFormat="1" x14ac:dyDescent="0.2">
      <c r="A479" s="63" t="s">
        <v>399</v>
      </c>
      <c r="B479" s="68"/>
      <c r="C479" s="63"/>
      <c r="D479" s="64">
        <v>33141661.300000008</v>
      </c>
      <c r="E479" s="64">
        <v>36687678.210000008</v>
      </c>
      <c r="F479" s="64">
        <v>3477469.9699999997</v>
      </c>
      <c r="G479" s="64">
        <v>11191698.000000002</v>
      </c>
      <c r="H479" s="64">
        <v>2725157.3700000006</v>
      </c>
      <c r="I479" s="64">
        <f t="shared" si="45"/>
        <v>13916855.370000003</v>
      </c>
      <c r="J479" s="64">
        <f t="shared" si="46"/>
        <v>22770822.840000004</v>
      </c>
      <c r="K479" s="65">
        <f t="shared" si="47"/>
        <v>0.62066677290560546</v>
      </c>
      <c r="L479" s="65">
        <f t="shared" si="48"/>
        <v>-0.9052142261471281</v>
      </c>
      <c r="M479" s="65">
        <f t="shared" si="49"/>
        <v>-8.484004335688923E-2</v>
      </c>
      <c r="R479" s="53"/>
      <c r="S479" s="53"/>
      <c r="T479" s="53"/>
      <c r="U479" s="53"/>
      <c r="V479" s="53"/>
    </row>
    <row r="480" spans="1:22" s="51" customFormat="1" x14ac:dyDescent="0.2">
      <c r="A480" s="51" t="s">
        <v>400</v>
      </c>
      <c r="B480" s="66" t="s">
        <v>118</v>
      </c>
      <c r="C480" s="51" t="s">
        <v>119</v>
      </c>
      <c r="D480" s="56">
        <v>38508.870000000003</v>
      </c>
      <c r="E480" s="56">
        <v>38508.870000000003</v>
      </c>
      <c r="F480" s="56">
        <v>0</v>
      </c>
      <c r="G480" s="56">
        <v>0</v>
      </c>
      <c r="H480" s="56">
        <v>0</v>
      </c>
      <c r="I480" s="56">
        <f t="shared" si="45"/>
        <v>0</v>
      </c>
      <c r="J480" s="56">
        <f t="shared" si="46"/>
        <v>38508.870000000003</v>
      </c>
      <c r="K480" s="57">
        <f t="shared" si="47"/>
        <v>1</v>
      </c>
      <c r="L480" s="57">
        <f t="shared" si="48"/>
        <v>-1</v>
      </c>
      <c r="M480" s="57">
        <f t="shared" si="49"/>
        <v>-1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232</v>
      </c>
      <c r="C481" s="51" t="s">
        <v>233</v>
      </c>
      <c r="D481" s="56">
        <v>0</v>
      </c>
      <c r="E481" s="56">
        <v>0</v>
      </c>
      <c r="F481" s="56">
        <v>0</v>
      </c>
      <c r="G481" s="56">
        <v>22010.51</v>
      </c>
      <c r="H481" s="56">
        <v>0</v>
      </c>
      <c r="I481" s="56">
        <f t="shared" si="45"/>
        <v>22010.51</v>
      </c>
      <c r="J481" s="56">
        <f t="shared" si="46"/>
        <v>-22010.51</v>
      </c>
      <c r="K481" s="57" t="str">
        <f t="shared" si="47"/>
        <v>NA</v>
      </c>
      <c r="L481" s="57" t="str">
        <f t="shared" si="48"/>
        <v>NA</v>
      </c>
      <c r="M481" s="57" t="str">
        <f t="shared" si="49"/>
        <v>NA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130</v>
      </c>
      <c r="C482" s="51" t="s">
        <v>131</v>
      </c>
      <c r="D482" s="56">
        <v>1013901.27</v>
      </c>
      <c r="E482" s="56">
        <v>1013901.27</v>
      </c>
      <c r="F482" s="56">
        <v>0</v>
      </c>
      <c r="G482" s="56">
        <v>0</v>
      </c>
      <c r="H482" s="56">
        <v>0</v>
      </c>
      <c r="I482" s="56">
        <f t="shared" si="45"/>
        <v>0</v>
      </c>
      <c r="J482" s="56">
        <f t="shared" si="46"/>
        <v>1013901.27</v>
      </c>
      <c r="K482" s="57">
        <f t="shared" si="47"/>
        <v>1</v>
      </c>
      <c r="L482" s="57">
        <f t="shared" si="48"/>
        <v>-1</v>
      </c>
      <c r="M482" s="57">
        <f t="shared" si="49"/>
        <v>-1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132</v>
      </c>
      <c r="C483" s="51" t="s">
        <v>133</v>
      </c>
      <c r="D483" s="56">
        <v>1261655.8599999999</v>
      </c>
      <c r="E483" s="56">
        <v>1201030.1099999999</v>
      </c>
      <c r="F483" s="56">
        <v>111207.83</v>
      </c>
      <c r="G483" s="56">
        <v>255110.33</v>
      </c>
      <c r="H483" s="56">
        <v>0</v>
      </c>
      <c r="I483" s="56">
        <f t="shared" si="45"/>
        <v>255110.33</v>
      </c>
      <c r="J483" s="56">
        <f t="shared" si="46"/>
        <v>945919.77999999991</v>
      </c>
      <c r="K483" s="57">
        <f t="shared" si="47"/>
        <v>0.78759039604760617</v>
      </c>
      <c r="L483" s="57">
        <f t="shared" si="48"/>
        <v>-0.9074062930861907</v>
      </c>
      <c r="M483" s="57">
        <f t="shared" si="49"/>
        <v>-0.36277118814281845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138</v>
      </c>
      <c r="C484" s="51" t="s">
        <v>139</v>
      </c>
      <c r="D484" s="56">
        <v>13500</v>
      </c>
      <c r="E484" s="56">
        <v>13500</v>
      </c>
      <c r="F484" s="56">
        <v>1890</v>
      </c>
      <c r="G484" s="56">
        <v>6630</v>
      </c>
      <c r="H484" s="56">
        <v>0</v>
      </c>
      <c r="I484" s="56">
        <f t="shared" si="25"/>
        <v>6630</v>
      </c>
      <c r="J484" s="56">
        <f t="shared" si="26"/>
        <v>6870</v>
      </c>
      <c r="K484" s="57">
        <f t="shared" si="27"/>
        <v>0.50888888888888884</v>
      </c>
      <c r="L484" s="57">
        <f t="shared" si="28"/>
        <v>-0.86</v>
      </c>
      <c r="M484" s="57">
        <f t="shared" si="29"/>
        <v>0.47333333333333333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140</v>
      </c>
      <c r="C485" s="51" t="s">
        <v>141</v>
      </c>
      <c r="D485" s="56">
        <v>0</v>
      </c>
      <c r="E485" s="56">
        <v>0</v>
      </c>
      <c r="F485" s="56">
        <v>248.15</v>
      </c>
      <c r="G485" s="56">
        <v>248.15</v>
      </c>
      <c r="H485" s="56">
        <v>0</v>
      </c>
      <c r="I485" s="56">
        <f t="shared" si="25"/>
        <v>248.15</v>
      </c>
      <c r="J485" s="56">
        <f t="shared" si="26"/>
        <v>-248.15</v>
      </c>
      <c r="K485" s="57" t="str">
        <f t="shared" si="27"/>
        <v>NA</v>
      </c>
      <c r="L485" s="57" t="str">
        <f t="shared" si="28"/>
        <v>NA</v>
      </c>
      <c r="M485" s="57" t="str">
        <f t="shared" si="29"/>
        <v>NA</v>
      </c>
      <c r="R485" s="53"/>
      <c r="S485" s="53"/>
      <c r="T485" s="53"/>
      <c r="U485" s="53"/>
      <c r="V485" s="53"/>
    </row>
    <row r="486" spans="1:22" s="51" customFormat="1" x14ac:dyDescent="0.2">
      <c r="B486" s="66" t="s">
        <v>142</v>
      </c>
      <c r="C486" s="51" t="s">
        <v>143</v>
      </c>
      <c r="D486" s="56">
        <v>7962.75</v>
      </c>
      <c r="E486" s="56">
        <v>7962.75</v>
      </c>
      <c r="F486" s="56">
        <v>3419.02</v>
      </c>
      <c r="G486" s="56">
        <v>7816.74</v>
      </c>
      <c r="H486" s="56">
        <v>0</v>
      </c>
      <c r="I486" s="56">
        <f t="shared" si="25"/>
        <v>7816.74</v>
      </c>
      <c r="J486" s="56">
        <f t="shared" si="26"/>
        <v>146.01000000000022</v>
      </c>
      <c r="K486" s="57">
        <f t="shared" si="27"/>
        <v>1.8336629933126146E-2</v>
      </c>
      <c r="L486" s="57">
        <f t="shared" si="28"/>
        <v>-0.57062321434177887</v>
      </c>
      <c r="M486" s="57">
        <f t="shared" si="29"/>
        <v>1.9449901102006215</v>
      </c>
      <c r="R486" s="53"/>
      <c r="S486" s="53"/>
      <c r="T486" s="53"/>
      <c r="U486" s="53"/>
      <c r="V486" s="53"/>
    </row>
    <row r="487" spans="1:22" s="51" customFormat="1" x14ac:dyDescent="0.2">
      <c r="B487" s="66" t="s">
        <v>276</v>
      </c>
      <c r="C487" s="51" t="s">
        <v>277</v>
      </c>
      <c r="D487" s="56">
        <v>14000</v>
      </c>
      <c r="E487" s="56">
        <v>14000</v>
      </c>
      <c r="F487" s="56">
        <v>0</v>
      </c>
      <c r="G487" s="56">
        <v>0</v>
      </c>
      <c r="H487" s="56">
        <v>0</v>
      </c>
      <c r="I487" s="56">
        <f t="shared" si="25"/>
        <v>0</v>
      </c>
      <c r="J487" s="56">
        <f t="shared" si="26"/>
        <v>14000</v>
      </c>
      <c r="K487" s="57">
        <f t="shared" si="27"/>
        <v>1</v>
      </c>
      <c r="L487" s="57">
        <f t="shared" si="28"/>
        <v>-1</v>
      </c>
      <c r="M487" s="57">
        <f t="shared" si="29"/>
        <v>-1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156</v>
      </c>
      <c r="C488" s="51" t="s">
        <v>157</v>
      </c>
      <c r="D488" s="56">
        <v>127887.72</v>
      </c>
      <c r="E488" s="56">
        <v>127887.72</v>
      </c>
      <c r="F488" s="56">
        <v>7463.82</v>
      </c>
      <c r="G488" s="56">
        <v>19199.38</v>
      </c>
      <c r="H488" s="56">
        <v>0</v>
      </c>
      <c r="I488" s="56">
        <f t="shared" si="25"/>
        <v>19199.38</v>
      </c>
      <c r="J488" s="56">
        <f t="shared" si="26"/>
        <v>108688.34</v>
      </c>
      <c r="K488" s="57">
        <f t="shared" si="27"/>
        <v>0.84987315435758803</v>
      </c>
      <c r="L488" s="57">
        <f t="shared" si="28"/>
        <v>-0.94163771158012666</v>
      </c>
      <c r="M488" s="57">
        <f t="shared" si="29"/>
        <v>-0.5496194630727641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158</v>
      </c>
      <c r="C489" s="51" t="s">
        <v>159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f t="shared" si="25"/>
        <v>0</v>
      </c>
      <c r="J489" s="56">
        <f t="shared" si="26"/>
        <v>0</v>
      </c>
      <c r="K489" s="57" t="str">
        <f t="shared" si="27"/>
        <v>NA</v>
      </c>
      <c r="L489" s="57" t="str">
        <f t="shared" si="28"/>
        <v>NA</v>
      </c>
      <c r="M489" s="57" t="str">
        <f t="shared" si="29"/>
        <v>NA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186</v>
      </c>
      <c r="C490" s="51" t="s">
        <v>187</v>
      </c>
      <c r="D490" s="56">
        <v>54000</v>
      </c>
      <c r="E490" s="56">
        <v>54000</v>
      </c>
      <c r="F490" s="56">
        <v>0</v>
      </c>
      <c r="G490" s="56">
        <v>0</v>
      </c>
      <c r="H490" s="56">
        <v>0</v>
      </c>
      <c r="I490" s="56">
        <f t="shared" si="25"/>
        <v>0</v>
      </c>
      <c r="J490" s="56">
        <f t="shared" si="26"/>
        <v>54000</v>
      </c>
      <c r="K490" s="57">
        <f t="shared" si="27"/>
        <v>1</v>
      </c>
      <c r="L490" s="57">
        <f t="shared" si="28"/>
        <v>-1</v>
      </c>
      <c r="M490" s="57">
        <f t="shared" si="29"/>
        <v>-1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218</v>
      </c>
      <c r="C491" s="51" t="s">
        <v>219</v>
      </c>
      <c r="D491" s="56">
        <v>900000</v>
      </c>
      <c r="E491" s="56">
        <v>789000</v>
      </c>
      <c r="F491" s="56">
        <v>0</v>
      </c>
      <c r="G491" s="56">
        <v>0</v>
      </c>
      <c r="H491" s="56">
        <v>0</v>
      </c>
      <c r="I491" s="56">
        <f t="shared" si="25"/>
        <v>0</v>
      </c>
      <c r="J491" s="56">
        <f t="shared" si="26"/>
        <v>789000</v>
      </c>
      <c r="K491" s="57">
        <f t="shared" si="27"/>
        <v>1</v>
      </c>
      <c r="L491" s="57">
        <f t="shared" si="28"/>
        <v>-1</v>
      </c>
      <c r="M491" s="57">
        <f t="shared" si="29"/>
        <v>-1</v>
      </c>
      <c r="R491" s="53"/>
      <c r="S491" s="53"/>
      <c r="T491" s="53"/>
      <c r="U491" s="53"/>
      <c r="V491" s="53"/>
    </row>
    <row r="492" spans="1:22" s="51" customFormat="1" x14ac:dyDescent="0.2">
      <c r="A492" s="63" t="s">
        <v>401</v>
      </c>
      <c r="B492" s="68"/>
      <c r="C492" s="63"/>
      <c r="D492" s="64">
        <v>3431416.47</v>
      </c>
      <c r="E492" s="64">
        <v>3259790.72</v>
      </c>
      <c r="F492" s="64">
        <v>124228.82</v>
      </c>
      <c r="G492" s="64">
        <v>311015.11</v>
      </c>
      <c r="H492" s="64">
        <v>0</v>
      </c>
      <c r="I492" s="64">
        <f t="shared" si="25"/>
        <v>311015.11</v>
      </c>
      <c r="J492" s="64">
        <f t="shared" si="26"/>
        <v>2948775.6100000003</v>
      </c>
      <c r="K492" s="65">
        <f t="shared" si="27"/>
        <v>0.90459046708372748</v>
      </c>
      <c r="L492" s="65">
        <f t="shared" si="28"/>
        <v>-0.9618905535138158</v>
      </c>
      <c r="M492" s="65">
        <f t="shared" si="29"/>
        <v>-0.71377140125118221</v>
      </c>
      <c r="R492" s="53"/>
      <c r="S492" s="53"/>
      <c r="T492" s="53"/>
      <c r="U492" s="53"/>
      <c r="V492" s="53"/>
    </row>
    <row r="493" spans="1:22" s="51" customFormat="1" x14ac:dyDescent="0.2">
      <c r="A493" s="51" t="s">
        <v>402</v>
      </c>
      <c r="B493" s="66" t="s">
        <v>132</v>
      </c>
      <c r="C493" s="51" t="s">
        <v>133</v>
      </c>
      <c r="D493" s="56">
        <v>0</v>
      </c>
      <c r="E493" s="56">
        <v>0</v>
      </c>
      <c r="F493" s="56">
        <v>0</v>
      </c>
      <c r="G493" s="56">
        <v>4500</v>
      </c>
      <c r="H493" s="56">
        <v>0</v>
      </c>
      <c r="I493" s="56">
        <f t="shared" si="25"/>
        <v>4500</v>
      </c>
      <c r="J493" s="56">
        <f t="shared" si="26"/>
        <v>-4500</v>
      </c>
      <c r="K493" s="57" t="str">
        <f t="shared" si="27"/>
        <v>NA</v>
      </c>
      <c r="L493" s="57" t="str">
        <f t="shared" si="28"/>
        <v>NA</v>
      </c>
      <c r="M493" s="57" t="str">
        <f t="shared" si="29"/>
        <v>NA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276</v>
      </c>
      <c r="C494" s="51" t="s">
        <v>277</v>
      </c>
      <c r="D494" s="56">
        <v>335000</v>
      </c>
      <c r="E494" s="56">
        <v>335000</v>
      </c>
      <c r="F494" s="56">
        <v>0</v>
      </c>
      <c r="G494" s="56">
        <v>0</v>
      </c>
      <c r="H494" s="56">
        <v>0</v>
      </c>
      <c r="I494" s="56">
        <f t="shared" si="25"/>
        <v>0</v>
      </c>
      <c r="J494" s="56">
        <f t="shared" si="26"/>
        <v>335000</v>
      </c>
      <c r="K494" s="57">
        <f t="shared" si="27"/>
        <v>1</v>
      </c>
      <c r="L494" s="57">
        <f t="shared" si="28"/>
        <v>-1</v>
      </c>
      <c r="M494" s="57">
        <f t="shared" si="29"/>
        <v>-1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156</v>
      </c>
      <c r="C495" s="51" t="s">
        <v>157</v>
      </c>
      <c r="D495" s="56">
        <v>0</v>
      </c>
      <c r="E495" s="56">
        <v>0</v>
      </c>
      <c r="F495" s="56">
        <v>0</v>
      </c>
      <c r="G495" s="56">
        <v>299.24999999999994</v>
      </c>
      <c r="H495" s="56">
        <v>0</v>
      </c>
      <c r="I495" s="56">
        <f t="shared" si="25"/>
        <v>299.24999999999994</v>
      </c>
      <c r="J495" s="56">
        <f t="shared" si="26"/>
        <v>-299.24999999999994</v>
      </c>
      <c r="K495" s="57" t="str">
        <f t="shared" si="27"/>
        <v>NA</v>
      </c>
      <c r="L495" s="57" t="str">
        <f t="shared" si="28"/>
        <v>NA</v>
      </c>
      <c r="M495" s="57" t="str">
        <f t="shared" si="29"/>
        <v>NA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212</v>
      </c>
      <c r="C496" s="51" t="s">
        <v>213</v>
      </c>
      <c r="D496" s="56">
        <v>0</v>
      </c>
      <c r="E496" s="56">
        <v>0</v>
      </c>
      <c r="F496" s="56">
        <v>0</v>
      </c>
      <c r="G496" s="56">
        <v>0</v>
      </c>
      <c r="H496" s="56">
        <v>0</v>
      </c>
      <c r="I496" s="56">
        <f t="shared" si="25"/>
        <v>0</v>
      </c>
      <c r="J496" s="56">
        <f t="shared" si="26"/>
        <v>0</v>
      </c>
      <c r="K496" s="57" t="str">
        <f t="shared" si="27"/>
        <v>NA</v>
      </c>
      <c r="L496" s="57" t="str">
        <f t="shared" si="28"/>
        <v>NA</v>
      </c>
      <c r="M496" s="57" t="str">
        <f t="shared" si="29"/>
        <v>NA</v>
      </c>
      <c r="R496" s="53"/>
      <c r="S496" s="53"/>
      <c r="T496" s="53"/>
      <c r="U496" s="53"/>
      <c r="V496" s="53"/>
    </row>
    <row r="497" spans="1:25" s="51" customFormat="1" x14ac:dyDescent="0.2">
      <c r="A497" s="63" t="s">
        <v>403</v>
      </c>
      <c r="B497" s="68"/>
      <c r="C497" s="63"/>
      <c r="D497" s="64">
        <v>335000</v>
      </c>
      <c r="E497" s="64">
        <v>335000</v>
      </c>
      <c r="F497" s="64">
        <v>0</v>
      </c>
      <c r="G497" s="64">
        <v>4799.25</v>
      </c>
      <c r="H497" s="64">
        <v>0</v>
      </c>
      <c r="I497" s="64">
        <f t="shared" si="25"/>
        <v>4799.25</v>
      </c>
      <c r="J497" s="64">
        <f t="shared" si="26"/>
        <v>330200.75</v>
      </c>
      <c r="K497" s="65">
        <f t="shared" si="27"/>
        <v>0.98567388059701488</v>
      </c>
      <c r="L497" s="65">
        <f t="shared" si="28"/>
        <v>-1</v>
      </c>
      <c r="M497" s="65">
        <f t="shared" si="29"/>
        <v>-0.95702164179104476</v>
      </c>
      <c r="R497" s="53"/>
      <c r="S497" s="53"/>
      <c r="T497" s="53"/>
      <c r="U497" s="53"/>
      <c r="V497" s="53"/>
    </row>
    <row r="498" spans="1:25" s="51" customFormat="1" x14ac:dyDescent="0.2">
      <c r="A498" s="51" t="s">
        <v>404</v>
      </c>
      <c r="B498" s="66" t="s">
        <v>319</v>
      </c>
      <c r="C498" s="51" t="s">
        <v>320</v>
      </c>
      <c r="D498" s="56">
        <v>39282.44</v>
      </c>
      <c r="E498" s="56">
        <v>39282.44</v>
      </c>
      <c r="F498" s="56">
        <v>0</v>
      </c>
      <c r="G498" s="56">
        <v>0</v>
      </c>
      <c r="H498" s="56">
        <v>0</v>
      </c>
      <c r="I498" s="56">
        <f t="shared" si="25"/>
        <v>0</v>
      </c>
      <c r="J498" s="56">
        <f t="shared" si="26"/>
        <v>39282.44</v>
      </c>
      <c r="K498" s="57">
        <f t="shared" si="27"/>
        <v>1</v>
      </c>
      <c r="L498" s="57">
        <f t="shared" si="28"/>
        <v>-1</v>
      </c>
      <c r="M498" s="57">
        <f t="shared" si="29"/>
        <v>-1</v>
      </c>
      <c r="R498" s="53"/>
      <c r="S498" s="53"/>
      <c r="T498" s="53"/>
      <c r="U498" s="53"/>
      <c r="V498" s="53"/>
    </row>
    <row r="499" spans="1:25" s="51" customFormat="1" x14ac:dyDescent="0.2">
      <c r="B499" s="66" t="s">
        <v>132</v>
      </c>
      <c r="C499" s="51" t="s">
        <v>133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f t="shared" si="25"/>
        <v>0</v>
      </c>
      <c r="J499" s="56">
        <f t="shared" si="26"/>
        <v>0</v>
      </c>
      <c r="K499" s="57" t="str">
        <f t="shared" si="27"/>
        <v>NA</v>
      </c>
      <c r="L499" s="57" t="str">
        <f t="shared" si="28"/>
        <v>NA</v>
      </c>
      <c r="M499" s="57" t="str">
        <f t="shared" si="29"/>
        <v>NA</v>
      </c>
      <c r="R499" s="53"/>
      <c r="S499" s="53"/>
      <c r="T499" s="53"/>
      <c r="U499" s="53"/>
      <c r="V499" s="53"/>
    </row>
    <row r="500" spans="1:25" s="51" customFormat="1" x14ac:dyDescent="0.2">
      <c r="B500" s="66" t="s">
        <v>138</v>
      </c>
      <c r="C500" s="51" t="s">
        <v>139</v>
      </c>
      <c r="D500" s="56">
        <v>13500</v>
      </c>
      <c r="E500" s="56">
        <v>13500</v>
      </c>
      <c r="F500" s="56">
        <v>0</v>
      </c>
      <c r="G500" s="56">
        <v>0</v>
      </c>
      <c r="H500" s="56">
        <v>0</v>
      </c>
      <c r="I500" s="56">
        <f t="shared" si="25"/>
        <v>0</v>
      </c>
      <c r="J500" s="56">
        <f t="shared" si="26"/>
        <v>13500</v>
      </c>
      <c r="K500" s="57">
        <f t="shared" si="27"/>
        <v>1</v>
      </c>
      <c r="L500" s="57">
        <f t="shared" si="28"/>
        <v>-1</v>
      </c>
      <c r="M500" s="57">
        <f t="shared" si="29"/>
        <v>-1</v>
      </c>
      <c r="R500" s="53"/>
      <c r="S500" s="53"/>
      <c r="T500" s="53"/>
      <c r="U500" s="53"/>
      <c r="V500" s="53"/>
    </row>
    <row r="501" spans="1:25" s="51" customFormat="1" x14ac:dyDescent="0.2">
      <c r="B501" s="66" t="s">
        <v>142</v>
      </c>
      <c r="C501" s="51" t="s">
        <v>143</v>
      </c>
      <c r="D501" s="56">
        <v>7848.63</v>
      </c>
      <c r="E501" s="56">
        <v>7848.63</v>
      </c>
      <c r="F501" s="56">
        <v>0</v>
      </c>
      <c r="G501" s="56">
        <v>0</v>
      </c>
      <c r="H501" s="56">
        <v>0</v>
      </c>
      <c r="I501" s="56">
        <f t="shared" si="25"/>
        <v>0</v>
      </c>
      <c r="J501" s="56">
        <f t="shared" si="26"/>
        <v>7848.63</v>
      </c>
      <c r="K501" s="57">
        <f t="shared" si="27"/>
        <v>1</v>
      </c>
      <c r="L501" s="57">
        <f t="shared" si="28"/>
        <v>-1</v>
      </c>
      <c r="M501" s="57">
        <f t="shared" si="29"/>
        <v>-1</v>
      </c>
      <c r="R501" s="53"/>
      <c r="S501" s="53"/>
      <c r="T501" s="53"/>
      <c r="U501" s="53"/>
      <c r="V501" s="53"/>
    </row>
    <row r="502" spans="1:25" s="51" customFormat="1" x14ac:dyDescent="0.2">
      <c r="B502" s="66" t="s">
        <v>156</v>
      </c>
      <c r="C502" s="51" t="s">
        <v>157</v>
      </c>
      <c r="D502" s="56">
        <v>1040.98</v>
      </c>
      <c r="E502" s="56">
        <v>1040.98</v>
      </c>
      <c r="F502" s="56">
        <v>0</v>
      </c>
      <c r="G502" s="56">
        <v>0</v>
      </c>
      <c r="H502" s="56">
        <v>0</v>
      </c>
      <c r="I502" s="56">
        <f t="shared" si="25"/>
        <v>0</v>
      </c>
      <c r="J502" s="56">
        <f t="shared" si="26"/>
        <v>1040.98</v>
      </c>
      <c r="K502" s="57">
        <f t="shared" si="27"/>
        <v>1</v>
      </c>
      <c r="L502" s="57">
        <f t="shared" si="28"/>
        <v>-1</v>
      </c>
      <c r="M502" s="57">
        <f t="shared" si="29"/>
        <v>-1</v>
      </c>
      <c r="R502" s="53"/>
      <c r="S502" s="53"/>
      <c r="T502" s="53"/>
      <c r="U502" s="53"/>
      <c r="V502" s="53"/>
    </row>
    <row r="503" spans="1:25" s="51" customFormat="1" x14ac:dyDescent="0.2">
      <c r="A503" s="63" t="s">
        <v>405</v>
      </c>
      <c r="B503" s="68"/>
      <c r="C503" s="63"/>
      <c r="D503" s="64">
        <v>61672.05</v>
      </c>
      <c r="E503" s="64">
        <v>61672.05</v>
      </c>
      <c r="F503" s="64">
        <v>0</v>
      </c>
      <c r="G503" s="64">
        <v>0</v>
      </c>
      <c r="H503" s="64">
        <v>0</v>
      </c>
      <c r="I503" s="64">
        <f t="shared" si="25"/>
        <v>0</v>
      </c>
      <c r="J503" s="64">
        <f t="shared" si="26"/>
        <v>61672.05</v>
      </c>
      <c r="K503" s="65">
        <f t="shared" si="27"/>
        <v>1</v>
      </c>
      <c r="L503" s="65">
        <f t="shared" si="28"/>
        <v>-1</v>
      </c>
      <c r="M503" s="65">
        <f t="shared" si="29"/>
        <v>-1</v>
      </c>
      <c r="R503" s="53"/>
      <c r="S503" s="53"/>
      <c r="T503" s="53"/>
      <c r="U503" s="53"/>
      <c r="V503" s="53"/>
    </row>
    <row r="504" spans="1:25" s="51" customFormat="1" x14ac:dyDescent="0.2">
      <c r="A504" s="51" t="s">
        <v>32</v>
      </c>
      <c r="B504" s="66" t="s">
        <v>218</v>
      </c>
      <c r="C504" s="51" t="s">
        <v>219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f t="shared" si="25"/>
        <v>0</v>
      </c>
      <c r="J504" s="56">
        <f t="shared" si="26"/>
        <v>0</v>
      </c>
      <c r="K504" s="57" t="str">
        <f t="shared" si="27"/>
        <v>NA</v>
      </c>
      <c r="L504" s="57" t="str">
        <f t="shared" si="28"/>
        <v>NA</v>
      </c>
      <c r="M504" s="57" t="str">
        <f t="shared" si="29"/>
        <v>NA</v>
      </c>
      <c r="R504" s="53"/>
      <c r="S504" s="53"/>
      <c r="T504" s="53"/>
      <c r="U504" s="53"/>
      <c r="V504" s="53"/>
    </row>
    <row r="505" spans="1:25" s="51" customFormat="1" x14ac:dyDescent="0.2">
      <c r="B505" s="66" t="s">
        <v>33</v>
      </c>
      <c r="C505" s="51" t="s">
        <v>34</v>
      </c>
      <c r="D505" s="56">
        <v>8341293.6000000006</v>
      </c>
      <c r="E505" s="56">
        <v>8341293.6000000006</v>
      </c>
      <c r="F505" s="56">
        <v>100000</v>
      </c>
      <c r="G505" s="56">
        <v>618765.78</v>
      </c>
      <c r="H505" s="56">
        <v>0</v>
      </c>
      <c r="I505" s="56">
        <f t="shared" si="25"/>
        <v>618765.78</v>
      </c>
      <c r="J505" s="56">
        <f t="shared" si="26"/>
        <v>7722527.8200000003</v>
      </c>
      <c r="K505" s="57">
        <f t="shared" si="27"/>
        <v>0.92581896649699513</v>
      </c>
      <c r="L505" s="57">
        <f t="shared" si="28"/>
        <v>-0.98801145184483141</v>
      </c>
      <c r="M505" s="57">
        <f t="shared" si="29"/>
        <v>-0.7774568994909854</v>
      </c>
      <c r="R505" s="53"/>
      <c r="S505" s="53"/>
      <c r="T505" s="53"/>
      <c r="U505" s="53"/>
      <c r="V505" s="53"/>
    </row>
    <row r="506" spans="1:25" s="51" customFormat="1" x14ac:dyDescent="0.2">
      <c r="B506" s="66" t="s">
        <v>393</v>
      </c>
      <c r="C506" s="51" t="s">
        <v>394</v>
      </c>
      <c r="D506" s="56">
        <v>0</v>
      </c>
      <c r="E506" s="56">
        <v>0</v>
      </c>
      <c r="F506" s="56">
        <v>0</v>
      </c>
      <c r="G506" s="56">
        <v>0</v>
      </c>
      <c r="H506" s="56">
        <v>0</v>
      </c>
      <c r="I506" s="56">
        <f t="shared" si="25"/>
        <v>0</v>
      </c>
      <c r="J506" s="56">
        <f t="shared" si="26"/>
        <v>0</v>
      </c>
      <c r="K506" s="57" t="str">
        <f t="shared" si="27"/>
        <v>NA</v>
      </c>
      <c r="L506" s="57" t="str">
        <f t="shared" si="28"/>
        <v>NA</v>
      </c>
      <c r="M506" s="57" t="str">
        <f t="shared" si="29"/>
        <v>NA</v>
      </c>
      <c r="R506" s="53"/>
      <c r="S506" s="53"/>
      <c r="T506" s="53"/>
      <c r="U506" s="53"/>
      <c r="V506" s="53"/>
    </row>
    <row r="507" spans="1:25" s="51" customFormat="1" x14ac:dyDescent="0.2">
      <c r="A507" s="63" t="s">
        <v>35</v>
      </c>
      <c r="B507" s="68"/>
      <c r="C507" s="63"/>
      <c r="D507" s="64">
        <v>8341293.6000000006</v>
      </c>
      <c r="E507" s="64">
        <v>8341293.6000000006</v>
      </c>
      <c r="F507" s="64">
        <v>100000</v>
      </c>
      <c r="G507" s="64">
        <v>618765.78</v>
      </c>
      <c r="H507" s="64">
        <v>0</v>
      </c>
      <c r="I507" s="64">
        <f t="shared" ref="I507:I510" si="50">SUM(G507:H507)</f>
        <v>618765.78</v>
      </c>
      <c r="J507" s="64">
        <f t="shared" ref="J507:J510" si="51">E507-I507</f>
        <v>7722527.8200000003</v>
      </c>
      <c r="K507" s="65">
        <f t="shared" ref="K507:K510" si="52">IF(E507=0,"NA",J507/E507)</f>
        <v>0.92581896649699513</v>
      </c>
      <c r="L507" s="65">
        <f t="shared" ref="L507:L510" si="53">IF(E507=0,"NA",(  ( F507 - (E507/$L$6)) / (E507/$L$6)))</f>
        <v>-0.98801145184483141</v>
      </c>
      <c r="M507" s="65">
        <f t="shared" ref="M507:M510" si="54">IF(E507=0,"NA",(  ( G507 - ($M$6*(E507/12))) / ($M$6*(E507/12))))</f>
        <v>-0.7774568994909854</v>
      </c>
      <c r="R507" s="53"/>
      <c r="S507" s="53"/>
      <c r="T507" s="53"/>
      <c r="U507" s="53"/>
      <c r="V507" s="53"/>
    </row>
    <row r="508" spans="1:25" s="51" customFormat="1" x14ac:dyDescent="0.2">
      <c r="A508" s="51" t="s">
        <v>36</v>
      </c>
      <c r="B508" s="66" t="s">
        <v>30</v>
      </c>
      <c r="C508" s="51" t="s">
        <v>31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f t="shared" si="50"/>
        <v>0</v>
      </c>
      <c r="J508" s="56">
        <f t="shared" si="51"/>
        <v>0</v>
      </c>
      <c r="K508" s="57" t="str">
        <f t="shared" si="52"/>
        <v>NA</v>
      </c>
      <c r="L508" s="57" t="str">
        <f t="shared" si="53"/>
        <v>NA</v>
      </c>
      <c r="M508" s="57" t="str">
        <f t="shared" si="54"/>
        <v>NA</v>
      </c>
      <c r="R508" s="53"/>
      <c r="S508" s="53"/>
      <c r="T508" s="53"/>
      <c r="U508" s="53"/>
      <c r="V508" s="53"/>
    </row>
    <row r="509" spans="1:25" s="51" customFormat="1" x14ac:dyDescent="0.2">
      <c r="B509" s="66" t="s">
        <v>37</v>
      </c>
      <c r="C509" s="51" t="s">
        <v>38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50"/>
        <v>0</v>
      </c>
      <c r="J509" s="56">
        <f t="shared" si="51"/>
        <v>0</v>
      </c>
      <c r="K509" s="57" t="str">
        <f t="shared" si="52"/>
        <v>NA</v>
      </c>
      <c r="L509" s="57" t="str">
        <f t="shared" si="53"/>
        <v>NA</v>
      </c>
      <c r="M509" s="57" t="str">
        <f t="shared" si="54"/>
        <v>NA</v>
      </c>
      <c r="R509" s="53"/>
      <c r="S509" s="53"/>
      <c r="T509" s="53"/>
      <c r="U509" s="53"/>
      <c r="V509" s="53"/>
    </row>
    <row r="510" spans="1:25" s="51" customFormat="1" x14ac:dyDescent="0.2">
      <c r="A510" s="63" t="s">
        <v>39</v>
      </c>
      <c r="B510" s="68"/>
      <c r="C510" s="63"/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f t="shared" si="50"/>
        <v>0</v>
      </c>
      <c r="J510" s="64">
        <f t="shared" si="51"/>
        <v>0</v>
      </c>
      <c r="K510" s="65" t="str">
        <f t="shared" si="52"/>
        <v>NA</v>
      </c>
      <c r="L510" s="65" t="str">
        <f t="shared" si="53"/>
        <v>NA</v>
      </c>
      <c r="M510" s="65" t="str">
        <f t="shared" si="54"/>
        <v>NA</v>
      </c>
      <c r="R510" s="53"/>
      <c r="S510" s="53"/>
      <c r="T510" s="53"/>
      <c r="U510" s="53"/>
      <c r="V510" s="53"/>
    </row>
    <row r="511" spans="1:25" s="17" customFormat="1" x14ac:dyDescent="0.2">
      <c r="A511" s="23"/>
      <c r="B511" s="31"/>
      <c r="C511" s="23"/>
      <c r="D511" s="18"/>
      <c r="E511" s="18"/>
      <c r="F511" s="18"/>
      <c r="G511" s="18"/>
      <c r="H511" s="18"/>
      <c r="I511" s="18"/>
      <c r="J511" s="18"/>
      <c r="K511" s="37"/>
      <c r="L511" s="37"/>
      <c r="M511" s="37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</row>
    <row r="512" spans="1:25" ht="15.75" x14ac:dyDescent="0.25">
      <c r="A512" s="25" t="s">
        <v>11</v>
      </c>
      <c r="B512" s="32"/>
      <c r="C512" s="25"/>
      <c r="D512" s="6">
        <f>+D102+D152+D190+D203+D225+D275+D295+D327+D400+D440+D479+D492+D497+D503+D507+D510</f>
        <v>1474367167.4399989</v>
      </c>
      <c r="E512" s="6">
        <f t="shared" ref="E512:J512" si="55">+E102+E152+E190+E203+E225+E275+E295+E327+E400+E440+E479+E492+E497+E503+E507+E510</f>
        <v>1474962911.4199986</v>
      </c>
      <c r="F512" s="6">
        <f t="shared" si="55"/>
        <v>143490092.28999999</v>
      </c>
      <c r="G512" s="6">
        <f t="shared" si="55"/>
        <v>348891639.50999993</v>
      </c>
      <c r="H512" s="6">
        <f t="shared" si="55"/>
        <v>59335803.719999999</v>
      </c>
      <c r="I512" s="6">
        <f t="shared" si="55"/>
        <v>408227443.22999984</v>
      </c>
      <c r="J512" s="6">
        <f t="shared" si="55"/>
        <v>1066735468.1899992</v>
      </c>
      <c r="K512" s="38">
        <f>IF(E512=0,"NA",J512/E512)</f>
        <v>0.72322867234879518</v>
      </c>
      <c r="L512" s="38">
        <f>IF(E512=0,"NA",(  ( F512 - (E512/$L$6)) / (E512/$L$6)))</f>
        <v>-0.90271613531498429</v>
      </c>
      <c r="M512" s="38">
        <f>IF(E512=0,"NA",(  ( G512 - ($M$6*(E512/12))) / ($M$6*(E512/12))))</f>
        <v>-0.2903720422893013</v>
      </c>
    </row>
    <row r="514" spans="2:3" x14ac:dyDescent="0.2">
      <c r="B514" s="67" t="s">
        <v>20</v>
      </c>
      <c r="C514" s="52" t="s">
        <v>21</v>
      </c>
    </row>
  </sheetData>
  <autoFilter ref="A7:M512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95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0" t="s">
        <v>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1">
        <v>45230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4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46</v>
      </c>
      <c r="B8" s="51" t="s">
        <v>406</v>
      </c>
      <c r="C8" s="51" t="s">
        <v>407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408</v>
      </c>
      <c r="C9" s="51" t="s">
        <v>409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11" si="2">SUM(G9:H9)</f>
        <v>0</v>
      </c>
      <c r="J9" s="56">
        <f t="shared" ref="J9:J11" si="3">E9-I9</f>
        <v>0</v>
      </c>
      <c r="K9" s="57" t="str">
        <f t="shared" ref="K9:K11" si="4">IF(E9=0,"NA",J9/E9)</f>
        <v>NA</v>
      </c>
      <c r="L9" s="57" t="str">
        <f t="shared" ref="L9:L11" si="5">IF(E9=0,"NA",(  ( F9 - (E9/$L$6)) / (E9/$L$6)))</f>
        <v>NA</v>
      </c>
      <c r="M9" s="57" t="str">
        <f t="shared" ref="M9:M1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50500</v>
      </c>
      <c r="E10" s="56">
        <v>50500</v>
      </c>
      <c r="F10" s="56">
        <v>0</v>
      </c>
      <c r="G10" s="56">
        <v>0</v>
      </c>
      <c r="H10" s="56">
        <v>0</v>
      </c>
      <c r="I10" s="56">
        <f t="shared" si="2"/>
        <v>0</v>
      </c>
      <c r="J10" s="56">
        <f t="shared" si="3"/>
        <v>50500</v>
      </c>
      <c r="K10" s="57">
        <f t="shared" si="4"/>
        <v>1</v>
      </c>
      <c r="L10" s="57">
        <f t="shared" si="5"/>
        <v>-1</v>
      </c>
      <c r="M10" s="57">
        <f t="shared" si="6"/>
        <v>-1</v>
      </c>
      <c r="R10" s="53"/>
      <c r="S10" s="53"/>
      <c r="T10" s="53"/>
      <c r="U10" s="53"/>
      <c r="V10" s="53"/>
    </row>
    <row r="11" spans="1:22" s="51" customFormat="1" x14ac:dyDescent="0.2">
      <c r="B11" s="51" t="s">
        <v>410</v>
      </c>
      <c r="C11" s="51" t="s">
        <v>411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2"/>
        <v>0</v>
      </c>
      <c r="J11" s="56">
        <f t="shared" si="3"/>
        <v>0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412</v>
      </c>
      <c r="C12" s="51" t="s">
        <v>413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32" si="7">SUM(G12:H12)</f>
        <v>0</v>
      </c>
      <c r="J12" s="56">
        <f t="shared" ref="J12:J32" si="8">E12-I12</f>
        <v>0</v>
      </c>
      <c r="K12" s="57" t="str">
        <f t="shared" ref="K12:K32" si="9">IF(E12=0,"NA",J12/E12)</f>
        <v>NA</v>
      </c>
      <c r="L12" s="57" t="str">
        <f t="shared" ref="L12:L32" si="10">IF(E12=0,"NA",(  ( F12 - (E12/$L$6)) / (E12/$L$6)))</f>
        <v>NA</v>
      </c>
      <c r="M12" s="57" t="str">
        <f t="shared" ref="M12:M32" si="11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57</v>
      </c>
      <c r="C13" s="51" t="s">
        <v>58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7"/>
        <v>0</v>
      </c>
      <c r="J13" s="56">
        <f t="shared" si="8"/>
        <v>0</v>
      </c>
      <c r="K13" s="57" t="str">
        <f t="shared" si="9"/>
        <v>NA</v>
      </c>
      <c r="L13" s="57" t="str">
        <f t="shared" si="10"/>
        <v>NA</v>
      </c>
      <c r="M13" s="57" t="str">
        <f t="shared" si="11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414</v>
      </c>
      <c r="C14" s="51" t="s">
        <v>415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7"/>
        <v>0</v>
      </c>
      <c r="J14" s="56">
        <f t="shared" si="8"/>
        <v>0</v>
      </c>
      <c r="K14" s="57" t="str">
        <f t="shared" si="9"/>
        <v>NA</v>
      </c>
      <c r="L14" s="57" t="str">
        <f t="shared" si="10"/>
        <v>NA</v>
      </c>
      <c r="M14" s="57" t="str">
        <f t="shared" si="11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416</v>
      </c>
      <c r="C15" s="51" t="s">
        <v>417</v>
      </c>
      <c r="D15" s="56">
        <v>5650</v>
      </c>
      <c r="E15" s="56">
        <v>5650</v>
      </c>
      <c r="F15" s="56">
        <v>0</v>
      </c>
      <c r="G15" s="56">
        <v>0</v>
      </c>
      <c r="H15" s="56">
        <v>0</v>
      </c>
      <c r="I15" s="56">
        <f t="shared" si="7"/>
        <v>0</v>
      </c>
      <c r="J15" s="56">
        <f t="shared" si="8"/>
        <v>5650</v>
      </c>
      <c r="K15" s="57">
        <f t="shared" si="9"/>
        <v>1</v>
      </c>
      <c r="L15" s="57">
        <f t="shared" si="10"/>
        <v>-1</v>
      </c>
      <c r="M15" s="57">
        <f t="shared" si="11"/>
        <v>-1</v>
      </c>
      <c r="R15" s="53"/>
      <c r="S15" s="53"/>
      <c r="T15" s="53"/>
      <c r="U15" s="53"/>
      <c r="V15" s="53"/>
    </row>
    <row r="16" spans="1:22" s="51" customFormat="1" x14ac:dyDescent="0.2">
      <c r="B16" s="51" t="s">
        <v>59</v>
      </c>
      <c r="C16" s="51" t="s">
        <v>60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7"/>
        <v>0</v>
      </c>
      <c r="J16" s="56">
        <f t="shared" si="8"/>
        <v>0</v>
      </c>
      <c r="K16" s="57" t="str">
        <f t="shared" si="9"/>
        <v>NA</v>
      </c>
      <c r="L16" s="57" t="str">
        <f t="shared" si="10"/>
        <v>NA</v>
      </c>
      <c r="M16" s="57" t="str">
        <f t="shared" si="11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418</v>
      </c>
      <c r="C17" s="51" t="s">
        <v>419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7"/>
        <v>0</v>
      </c>
      <c r="J17" s="56">
        <f t="shared" si="8"/>
        <v>0</v>
      </c>
      <c r="K17" s="57" t="str">
        <f t="shared" si="9"/>
        <v>NA</v>
      </c>
      <c r="L17" s="57" t="str">
        <f t="shared" si="10"/>
        <v>NA</v>
      </c>
      <c r="M17" s="57" t="str">
        <f t="shared" si="11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420</v>
      </c>
      <c r="C18" s="51" t="s">
        <v>421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7"/>
        <v>0</v>
      </c>
      <c r="J18" s="56">
        <f t="shared" si="8"/>
        <v>0</v>
      </c>
      <c r="K18" s="57" t="str">
        <f t="shared" si="9"/>
        <v>NA</v>
      </c>
      <c r="L18" s="57" t="str">
        <f t="shared" si="10"/>
        <v>NA</v>
      </c>
      <c r="M18" s="57" t="str">
        <f t="shared" si="1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422</v>
      </c>
      <c r="C19" s="51" t="s">
        <v>423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7"/>
        <v>0</v>
      </c>
      <c r="J19" s="56">
        <f t="shared" si="8"/>
        <v>0</v>
      </c>
      <c r="K19" s="57" t="str">
        <f t="shared" si="9"/>
        <v>NA</v>
      </c>
      <c r="L19" s="57" t="str">
        <f t="shared" si="10"/>
        <v>NA</v>
      </c>
      <c r="M19" s="57" t="str">
        <f t="shared" si="1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61</v>
      </c>
      <c r="C20" s="51" t="s">
        <v>62</v>
      </c>
      <c r="D20" s="56">
        <v>1800</v>
      </c>
      <c r="E20" s="56">
        <v>16800</v>
      </c>
      <c r="F20" s="56">
        <v>0</v>
      </c>
      <c r="G20" s="56">
        <v>0</v>
      </c>
      <c r="H20" s="56">
        <v>0</v>
      </c>
      <c r="I20" s="56">
        <f t="shared" si="7"/>
        <v>0</v>
      </c>
      <c r="J20" s="56">
        <f t="shared" si="8"/>
        <v>16800</v>
      </c>
      <c r="K20" s="57">
        <f t="shared" si="9"/>
        <v>1</v>
      </c>
      <c r="L20" s="57">
        <f t="shared" si="10"/>
        <v>-1</v>
      </c>
      <c r="M20" s="57">
        <f t="shared" si="11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424</v>
      </c>
      <c r="C21" s="51" t="s">
        <v>425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7"/>
        <v>0</v>
      </c>
      <c r="J21" s="56">
        <f t="shared" si="8"/>
        <v>0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69</v>
      </c>
      <c r="C22" s="51" t="s">
        <v>70</v>
      </c>
      <c r="D22" s="56">
        <v>10333167.550000001</v>
      </c>
      <c r="E22" s="56">
        <v>10323688.58</v>
      </c>
      <c r="F22" s="56">
        <v>3517088.9400000004</v>
      </c>
      <c r="G22" s="56">
        <v>9750795.589999998</v>
      </c>
      <c r="H22" s="56">
        <v>0</v>
      </c>
      <c r="I22" s="56">
        <f t="shared" si="7"/>
        <v>9750795.589999998</v>
      </c>
      <c r="J22" s="56">
        <f t="shared" si="8"/>
        <v>572892.99000000209</v>
      </c>
      <c r="K22" s="57">
        <f t="shared" si="9"/>
        <v>5.5493052271051953E-2</v>
      </c>
      <c r="L22" s="57">
        <f t="shared" si="10"/>
        <v>-0.65931857467943877</v>
      </c>
      <c r="M22" s="57">
        <f t="shared" si="11"/>
        <v>1.8335208431868439</v>
      </c>
      <c r="R22" s="53"/>
      <c r="S22" s="53"/>
      <c r="T22" s="53"/>
      <c r="U22" s="53"/>
      <c r="V22" s="53"/>
    </row>
    <row r="23" spans="1:22" s="51" customFormat="1" x14ac:dyDescent="0.2">
      <c r="B23" s="51" t="s">
        <v>426</v>
      </c>
      <c r="C23" s="51" t="s">
        <v>427</v>
      </c>
      <c r="D23" s="56">
        <v>412268</v>
      </c>
      <c r="E23" s="56">
        <v>412268</v>
      </c>
      <c r="F23" s="56">
        <v>39406.729999999996</v>
      </c>
      <c r="G23" s="56">
        <v>82143.920000000027</v>
      </c>
      <c r="H23" s="56">
        <v>0</v>
      </c>
      <c r="I23" s="56">
        <f t="shared" si="7"/>
        <v>82143.920000000027</v>
      </c>
      <c r="J23" s="56">
        <f t="shared" si="8"/>
        <v>330124.07999999996</v>
      </c>
      <c r="K23" s="57">
        <f t="shared" si="9"/>
        <v>0.80075116186558248</v>
      </c>
      <c r="L23" s="57">
        <f t="shared" si="10"/>
        <v>-0.90441477388494862</v>
      </c>
      <c r="M23" s="57">
        <f t="shared" si="11"/>
        <v>-0.40225348559674751</v>
      </c>
      <c r="R23" s="53"/>
      <c r="S23" s="53"/>
      <c r="T23" s="53"/>
      <c r="U23" s="53"/>
      <c r="V23" s="53"/>
    </row>
    <row r="24" spans="1:22" s="51" customFormat="1" x14ac:dyDescent="0.2">
      <c r="A24" s="63" t="s">
        <v>73</v>
      </c>
      <c r="B24" s="63"/>
      <c r="C24" s="63"/>
      <c r="D24" s="64">
        <v>10803385.550000001</v>
      </c>
      <c r="E24" s="64">
        <v>10808906.58</v>
      </c>
      <c r="F24" s="64">
        <v>3556495.6700000004</v>
      </c>
      <c r="G24" s="64">
        <v>9832939.5099999979</v>
      </c>
      <c r="H24" s="64">
        <v>0</v>
      </c>
      <c r="I24" s="64">
        <f t="shared" si="7"/>
        <v>9832939.5099999979</v>
      </c>
      <c r="J24" s="64">
        <f t="shared" si="8"/>
        <v>975967.07000000216</v>
      </c>
      <c r="K24" s="65">
        <f t="shared" si="9"/>
        <v>9.0292858280953167E-2</v>
      </c>
      <c r="L24" s="65">
        <f t="shared" si="10"/>
        <v>-0.67096619406622715</v>
      </c>
      <c r="M24" s="65">
        <f t="shared" si="11"/>
        <v>1.7291214251571407</v>
      </c>
      <c r="R24" s="53"/>
      <c r="S24" s="53"/>
      <c r="T24" s="53"/>
      <c r="U24" s="53"/>
      <c r="V24" s="53"/>
    </row>
    <row r="25" spans="1:22" s="51" customFormat="1" x14ac:dyDescent="0.2">
      <c r="A25" s="51" t="s">
        <v>22</v>
      </c>
      <c r="B25" s="51" t="s">
        <v>23</v>
      </c>
      <c r="C25" s="51" t="s">
        <v>24</v>
      </c>
      <c r="D25" s="56">
        <v>0</v>
      </c>
      <c r="E25" s="56">
        <v>0</v>
      </c>
      <c r="F25" s="56">
        <v>1364.56</v>
      </c>
      <c r="G25" s="56">
        <v>5313.83</v>
      </c>
      <c r="H25" s="56">
        <v>0</v>
      </c>
      <c r="I25" s="56">
        <f t="shared" si="7"/>
        <v>5313.83</v>
      </c>
      <c r="J25" s="56">
        <f t="shared" si="8"/>
        <v>-5313.83</v>
      </c>
      <c r="K25" s="57" t="str">
        <f t="shared" si="9"/>
        <v>NA</v>
      </c>
      <c r="L25" s="57" t="str">
        <f t="shared" si="10"/>
        <v>NA</v>
      </c>
      <c r="M25" s="57" t="str">
        <f t="shared" si="11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25</v>
      </c>
      <c r="B26" s="63"/>
      <c r="C26" s="63"/>
      <c r="D26" s="64">
        <v>0</v>
      </c>
      <c r="E26" s="64">
        <v>0</v>
      </c>
      <c r="F26" s="64">
        <v>1364.56</v>
      </c>
      <c r="G26" s="64">
        <v>5313.83</v>
      </c>
      <c r="H26" s="64">
        <v>0</v>
      </c>
      <c r="I26" s="64">
        <f t="shared" si="7"/>
        <v>5313.83</v>
      </c>
      <c r="J26" s="64">
        <f t="shared" si="8"/>
        <v>-5313.83</v>
      </c>
      <c r="K26" s="65" t="str">
        <f t="shared" si="9"/>
        <v>NA</v>
      </c>
      <c r="L26" s="65" t="str">
        <f t="shared" si="10"/>
        <v>NA</v>
      </c>
      <c r="M26" s="65" t="str">
        <f t="shared" si="11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74</v>
      </c>
      <c r="B27" s="51" t="s">
        <v>428</v>
      </c>
      <c r="C27" s="51" t="s">
        <v>429</v>
      </c>
      <c r="D27" s="56">
        <v>13374640</v>
      </c>
      <c r="E27" s="56">
        <v>13494640</v>
      </c>
      <c r="F27" s="56">
        <v>1470072.84</v>
      </c>
      <c r="G27" s="56">
        <v>4374918.18</v>
      </c>
      <c r="H27" s="56">
        <v>0</v>
      </c>
      <c r="I27" s="56">
        <f t="shared" si="7"/>
        <v>4374918.18</v>
      </c>
      <c r="J27" s="56">
        <f t="shared" si="8"/>
        <v>9119721.8200000003</v>
      </c>
      <c r="K27" s="57">
        <f t="shared" si="9"/>
        <v>0.67580326855699746</v>
      </c>
      <c r="L27" s="57">
        <f t="shared" si="10"/>
        <v>-0.89106246331876948</v>
      </c>
      <c r="M27" s="57">
        <f t="shared" si="11"/>
        <v>-2.7409805670992334E-2</v>
      </c>
      <c r="R27" s="53"/>
      <c r="S27" s="53"/>
      <c r="T27" s="53"/>
      <c r="U27" s="53"/>
      <c r="V27" s="53"/>
    </row>
    <row r="28" spans="1:22" s="51" customFormat="1" x14ac:dyDescent="0.2">
      <c r="B28" s="51" t="s">
        <v>85</v>
      </c>
      <c r="C28" s="51" t="s">
        <v>86</v>
      </c>
      <c r="D28" s="56">
        <v>1648756</v>
      </c>
      <c r="E28" s="56">
        <v>1846897</v>
      </c>
      <c r="F28" s="56">
        <v>0</v>
      </c>
      <c r="G28" s="56">
        <v>793010.44</v>
      </c>
      <c r="H28" s="56">
        <v>0</v>
      </c>
      <c r="I28" s="56">
        <f t="shared" si="7"/>
        <v>793010.44</v>
      </c>
      <c r="J28" s="56">
        <f t="shared" si="8"/>
        <v>1053886.56</v>
      </c>
      <c r="K28" s="57">
        <f t="shared" si="9"/>
        <v>0.57062551945235718</v>
      </c>
      <c r="L28" s="57">
        <f t="shared" si="10"/>
        <v>-1</v>
      </c>
      <c r="M28" s="57">
        <f t="shared" si="11"/>
        <v>0.28812344164292847</v>
      </c>
      <c r="R28" s="53"/>
      <c r="S28" s="53"/>
      <c r="T28" s="53"/>
      <c r="U28" s="53"/>
      <c r="V28" s="53"/>
    </row>
    <row r="29" spans="1:22" s="51" customFormat="1" x14ac:dyDescent="0.2">
      <c r="B29" s="51" t="s">
        <v>91</v>
      </c>
      <c r="C29" s="51" t="s">
        <v>92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7"/>
        <v>0</v>
      </c>
      <c r="J29" s="56">
        <f t="shared" si="8"/>
        <v>0</v>
      </c>
      <c r="K29" s="57" t="str">
        <f t="shared" si="9"/>
        <v>NA</v>
      </c>
      <c r="L29" s="57" t="str">
        <f t="shared" si="10"/>
        <v>NA</v>
      </c>
      <c r="M29" s="57" t="str">
        <f t="shared" si="11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93</v>
      </c>
      <c r="B30" s="63"/>
      <c r="C30" s="63"/>
      <c r="D30" s="64">
        <v>15023396</v>
      </c>
      <c r="E30" s="64">
        <v>15341537</v>
      </c>
      <c r="F30" s="64">
        <v>1470072.84</v>
      </c>
      <c r="G30" s="64">
        <v>5167928.6199999992</v>
      </c>
      <c r="H30" s="64">
        <v>0</v>
      </c>
      <c r="I30" s="64">
        <f t="shared" si="7"/>
        <v>5167928.6199999992</v>
      </c>
      <c r="J30" s="64">
        <f t="shared" si="8"/>
        <v>10173608.380000001</v>
      </c>
      <c r="K30" s="65">
        <f t="shared" si="9"/>
        <v>0.66314140362859342</v>
      </c>
      <c r="L30" s="65">
        <f t="shared" si="10"/>
        <v>-0.90417695176174329</v>
      </c>
      <c r="M30" s="65">
        <f t="shared" si="11"/>
        <v>1.057578911421956E-2</v>
      </c>
      <c r="R30" s="53"/>
      <c r="S30" s="53"/>
      <c r="T30" s="53"/>
      <c r="U30" s="53"/>
      <c r="V30" s="53"/>
    </row>
    <row r="31" spans="1:22" s="51" customFormat="1" x14ac:dyDescent="0.2">
      <c r="A31" s="51" t="s">
        <v>430</v>
      </c>
      <c r="B31" s="51" t="s">
        <v>431</v>
      </c>
      <c r="C31" s="51" t="s">
        <v>432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7"/>
        <v>0</v>
      </c>
      <c r="J31" s="56">
        <f t="shared" si="8"/>
        <v>0</v>
      </c>
      <c r="K31" s="57" t="str">
        <f t="shared" si="9"/>
        <v>NA</v>
      </c>
      <c r="L31" s="57" t="str">
        <f t="shared" si="10"/>
        <v>NA</v>
      </c>
      <c r="M31" s="57" t="str">
        <f t="shared" si="11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433</v>
      </c>
      <c r="C32" s="51" t="s">
        <v>434</v>
      </c>
      <c r="D32" s="56">
        <v>78175418.379999995</v>
      </c>
      <c r="E32" s="56">
        <v>93302677.519999996</v>
      </c>
      <c r="F32" s="56">
        <v>163328.43</v>
      </c>
      <c r="G32" s="56">
        <v>19500500.400000006</v>
      </c>
      <c r="H32" s="56">
        <v>0</v>
      </c>
      <c r="I32" s="56">
        <f t="shared" si="7"/>
        <v>19500500.400000006</v>
      </c>
      <c r="J32" s="56">
        <f t="shared" si="8"/>
        <v>73802177.11999999</v>
      </c>
      <c r="K32" s="57">
        <f t="shared" si="9"/>
        <v>0.79099741917031319</v>
      </c>
      <c r="L32" s="57">
        <f t="shared" si="10"/>
        <v>-0.99824947756761861</v>
      </c>
      <c r="M32" s="57">
        <f t="shared" si="11"/>
        <v>-0.3729922575109394</v>
      </c>
      <c r="R32" s="53"/>
      <c r="S32" s="53"/>
      <c r="T32" s="53"/>
      <c r="U32" s="53"/>
      <c r="V32" s="53"/>
    </row>
    <row r="33" spans="1:22" s="51" customFormat="1" x14ac:dyDescent="0.2">
      <c r="B33" s="51" t="s">
        <v>435</v>
      </c>
      <c r="C33" s="51" t="s">
        <v>436</v>
      </c>
      <c r="D33" s="56">
        <v>2828756.77</v>
      </c>
      <c r="E33" s="56">
        <v>2838256.77</v>
      </c>
      <c r="F33" s="56">
        <v>195162.77</v>
      </c>
      <c r="G33" s="56">
        <v>603867.35999999987</v>
      </c>
      <c r="H33" s="56">
        <v>0</v>
      </c>
      <c r="I33" s="56">
        <f t="shared" ref="I33:I39" si="12">SUM(G33:H33)</f>
        <v>603867.35999999987</v>
      </c>
      <c r="J33" s="56">
        <f t="shared" ref="J33:J39" si="13">E33-I33</f>
        <v>2234389.41</v>
      </c>
      <c r="K33" s="57">
        <f t="shared" ref="K33:K39" si="14">IF(E33=0,"NA",J33/E33)</f>
        <v>0.78724005298505817</v>
      </c>
      <c r="L33" s="57">
        <f t="shared" ref="L33:L39" si="15">IF(E33=0,"NA",(  ( F33 - (E33/$L$6)) / (E33/$L$6)))</f>
        <v>-0.93123850806493447</v>
      </c>
      <c r="M33" s="57">
        <f t="shared" ref="M33:M39" si="16">IF(E33=0,"NA",(  ( G33 - ($M$6*(E33/12))) / ($M$6*(E33/12))))</f>
        <v>-0.36172015895517456</v>
      </c>
      <c r="R33" s="53"/>
      <c r="S33" s="53"/>
      <c r="T33" s="53"/>
      <c r="U33" s="53"/>
      <c r="V33" s="53"/>
    </row>
    <row r="34" spans="1:22" s="51" customFormat="1" x14ac:dyDescent="0.2">
      <c r="B34" s="51" t="s">
        <v>437</v>
      </c>
      <c r="C34" s="51" t="s">
        <v>438</v>
      </c>
      <c r="D34" s="56">
        <v>351475415</v>
      </c>
      <c r="E34" s="56">
        <v>542222685.86000001</v>
      </c>
      <c r="F34" s="56">
        <v>0</v>
      </c>
      <c r="G34" s="56">
        <v>28416059.129999999</v>
      </c>
      <c r="H34" s="56">
        <v>0</v>
      </c>
      <c r="I34" s="56">
        <f t="shared" si="12"/>
        <v>28416059.129999999</v>
      </c>
      <c r="J34" s="56">
        <f t="shared" si="13"/>
        <v>513806626.73000002</v>
      </c>
      <c r="K34" s="57">
        <f t="shared" si="14"/>
        <v>0.94759337838303404</v>
      </c>
      <c r="L34" s="57">
        <f t="shared" si="15"/>
        <v>-1</v>
      </c>
      <c r="M34" s="57">
        <f t="shared" si="16"/>
        <v>-0.84278013514910222</v>
      </c>
      <c r="R34" s="53"/>
      <c r="S34" s="53"/>
      <c r="T34" s="53"/>
      <c r="U34" s="53"/>
      <c r="V34" s="53"/>
    </row>
    <row r="35" spans="1:22" s="51" customFormat="1" x14ac:dyDescent="0.2">
      <c r="B35" s="51" t="s">
        <v>439</v>
      </c>
      <c r="C35" s="51" t="s">
        <v>440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si="12"/>
        <v>0</v>
      </c>
      <c r="J35" s="56">
        <f t="shared" si="13"/>
        <v>1107150.6200000001</v>
      </c>
      <c r="K35" s="57">
        <f t="shared" si="14"/>
        <v>1</v>
      </c>
      <c r="L35" s="57">
        <f t="shared" si="15"/>
        <v>-1</v>
      </c>
      <c r="M35" s="57">
        <f t="shared" si="16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441</v>
      </c>
      <c r="B36" s="63"/>
      <c r="C36" s="63"/>
      <c r="D36" s="64">
        <v>432812557.76999998</v>
      </c>
      <c r="E36" s="64">
        <v>639470770.76999998</v>
      </c>
      <c r="F36" s="64">
        <v>358491.19999999995</v>
      </c>
      <c r="G36" s="64">
        <v>48520426.890000001</v>
      </c>
      <c r="H36" s="64">
        <v>0</v>
      </c>
      <c r="I36" s="64">
        <f t="shared" si="12"/>
        <v>48520426.890000001</v>
      </c>
      <c r="J36" s="64">
        <f t="shared" si="13"/>
        <v>590950343.88</v>
      </c>
      <c r="K36" s="65">
        <f t="shared" si="14"/>
        <v>0.92412408962558912</v>
      </c>
      <c r="L36" s="65">
        <f t="shared" si="15"/>
        <v>-0.99943939392324632</v>
      </c>
      <c r="M36" s="65">
        <f t="shared" si="16"/>
        <v>-0.77237226887676713</v>
      </c>
      <c r="R36" s="53"/>
      <c r="S36" s="53"/>
      <c r="T36" s="53"/>
      <c r="U36" s="53"/>
      <c r="V36" s="53"/>
    </row>
    <row r="37" spans="1:22" s="51" customFormat="1" x14ac:dyDescent="0.2">
      <c r="A37" s="51" t="s">
        <v>26</v>
      </c>
      <c r="B37" s="51" t="s">
        <v>27</v>
      </c>
      <c r="C37" s="51" t="s">
        <v>28</v>
      </c>
      <c r="D37" s="56">
        <v>4998766</v>
      </c>
      <c r="E37" s="56">
        <v>4998766</v>
      </c>
      <c r="F37" s="56">
        <v>139406.73000000001</v>
      </c>
      <c r="G37" s="56">
        <v>700909.70000000007</v>
      </c>
      <c r="H37" s="56">
        <v>0</v>
      </c>
      <c r="I37" s="56">
        <f t="shared" si="12"/>
        <v>700909.70000000007</v>
      </c>
      <c r="J37" s="56">
        <f t="shared" si="13"/>
        <v>4297856.3</v>
      </c>
      <c r="K37" s="57">
        <f t="shared" si="14"/>
        <v>0.85978345455658456</v>
      </c>
      <c r="L37" s="57">
        <f t="shared" si="15"/>
        <v>-0.97211177118512837</v>
      </c>
      <c r="M37" s="57">
        <f t="shared" si="16"/>
        <v>-0.57935036366975368</v>
      </c>
      <c r="R37" s="53"/>
      <c r="S37" s="53"/>
      <c r="T37" s="53"/>
      <c r="U37" s="53"/>
      <c r="V37" s="53"/>
    </row>
    <row r="38" spans="1:22" s="51" customFormat="1" x14ac:dyDescent="0.2">
      <c r="B38" s="51" t="s">
        <v>96</v>
      </c>
      <c r="C38" s="51" t="s">
        <v>97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2"/>
        <v>0</v>
      </c>
      <c r="J38" s="56">
        <f t="shared" si="13"/>
        <v>0</v>
      </c>
      <c r="K38" s="57" t="str">
        <f t="shared" si="14"/>
        <v>NA</v>
      </c>
      <c r="L38" s="57" t="str">
        <f t="shared" si="15"/>
        <v>NA</v>
      </c>
      <c r="M38" s="57" t="str">
        <f t="shared" si="16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29</v>
      </c>
      <c r="B39" s="63"/>
      <c r="C39" s="63"/>
      <c r="D39" s="64">
        <v>4998766</v>
      </c>
      <c r="E39" s="64">
        <v>4998766</v>
      </c>
      <c r="F39" s="64">
        <v>139406.73000000001</v>
      </c>
      <c r="G39" s="64">
        <v>700909.70000000007</v>
      </c>
      <c r="H39" s="64">
        <v>0</v>
      </c>
      <c r="I39" s="64">
        <f t="shared" si="12"/>
        <v>700909.70000000007</v>
      </c>
      <c r="J39" s="64">
        <f t="shared" si="13"/>
        <v>4297856.3</v>
      </c>
      <c r="K39" s="65">
        <f t="shared" si="14"/>
        <v>0.85978345455658456</v>
      </c>
      <c r="L39" s="65">
        <f t="shared" si="15"/>
        <v>-0.97211177118512837</v>
      </c>
      <c r="M39" s="65">
        <f t="shared" si="16"/>
        <v>-0.57935036366975368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463638105.31999999</v>
      </c>
      <c r="E41" s="6">
        <f t="shared" ref="E41:J41" si="17">+E24+E26+E30+E36+E39</f>
        <v>670619980.35000002</v>
      </c>
      <c r="F41" s="6">
        <f t="shared" si="17"/>
        <v>5525831.0000000009</v>
      </c>
      <c r="G41" s="6">
        <f t="shared" si="17"/>
        <v>64227518.549999997</v>
      </c>
      <c r="H41" s="6">
        <f t="shared" si="17"/>
        <v>0</v>
      </c>
      <c r="I41" s="6">
        <f t="shared" si="17"/>
        <v>64227518.549999997</v>
      </c>
      <c r="J41" s="6">
        <f t="shared" si="17"/>
        <v>606392461.79999995</v>
      </c>
      <c r="K41" s="38">
        <f t="shared" ref="K41" si="18">IF(E41=0,"NA",J41/E41)</f>
        <v>0.90422665528623325</v>
      </c>
      <c r="L41" s="38">
        <f t="shared" ref="L41" si="19">IF(E41=0,"NA",(  ( F41 - (E41/$L$6)) / (E41/$L$6)))</f>
        <v>-0.99176011577060974</v>
      </c>
      <c r="M41" s="38">
        <f t="shared" ref="M41" si="20">IF(E41=0,"NA",(  ( G41 - ($M$6*(E41/12))) / ($M$6*(E41/12))))</f>
        <v>-0.71267996585869997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100</v>
      </c>
      <c r="B43" s="51" t="s">
        <v>101</v>
      </c>
      <c r="C43" s="51" t="s">
        <v>102</v>
      </c>
      <c r="D43" s="56">
        <v>15966899.779999999</v>
      </c>
      <c r="E43" s="56">
        <v>23611394.220000003</v>
      </c>
      <c r="F43" s="56">
        <v>1363396.0800000003</v>
      </c>
      <c r="G43" s="56">
        <v>3050976.67</v>
      </c>
      <c r="H43" s="56">
        <v>149.32</v>
      </c>
      <c r="I43" s="56">
        <f t="shared" ref="I43" si="21">SUM(G43:H43)</f>
        <v>3051125.9899999998</v>
      </c>
      <c r="J43" s="56">
        <f t="shared" ref="J43" si="22">E43-I43</f>
        <v>20560268.230000004</v>
      </c>
      <c r="K43" s="57">
        <f t="shared" ref="K43" si="23">IF(E43=0,"NA",J43/E43)</f>
        <v>0.87077738986647613</v>
      </c>
      <c r="L43" s="57">
        <f t="shared" ref="L43" si="24">IF(E43=0,"NA",(  ( F43 - (E43/$L$6)) / (E43/$L$6)))</f>
        <v>-0.94225685839232909</v>
      </c>
      <c r="M43" s="57">
        <f t="shared" ref="M43" si="25">IF(E43=0,"NA",(  ( G43 - ($M$6*(E43/12))) / ($M$6*(E43/12))))</f>
        <v>-0.61235114179547168</v>
      </c>
      <c r="R43" s="53"/>
      <c r="S43" s="53"/>
      <c r="T43" s="53"/>
      <c r="U43" s="53"/>
      <c r="V43" s="53"/>
    </row>
    <row r="44" spans="1:22" s="51" customFormat="1" x14ac:dyDescent="0.2">
      <c r="B44" s="51" t="s">
        <v>442</v>
      </c>
      <c r="C44" s="51" t="s">
        <v>443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73" si="26">SUM(G44:H44)</f>
        <v>0</v>
      </c>
      <c r="J44" s="56">
        <f t="shared" ref="J44:J73" si="27">E44-I44</f>
        <v>0</v>
      </c>
      <c r="K44" s="57" t="str">
        <f t="shared" ref="K44:K73" si="28">IF(E44=0,"NA",J44/E44)</f>
        <v>NA</v>
      </c>
      <c r="L44" s="57" t="str">
        <f t="shared" ref="L44:L73" si="29">IF(E44=0,"NA",(  ( F44 - (E44/$L$6)) / (E44/$L$6)))</f>
        <v>NA</v>
      </c>
      <c r="M44" s="57" t="str">
        <f t="shared" ref="M44:M73" si="30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103</v>
      </c>
      <c r="C45" s="51" t="s">
        <v>104</v>
      </c>
      <c r="D45" s="56">
        <v>76000</v>
      </c>
      <c r="E45" s="56">
        <v>22210.75</v>
      </c>
      <c r="F45" s="56">
        <v>5478.25</v>
      </c>
      <c r="G45" s="56">
        <v>19328.25</v>
      </c>
      <c r="H45" s="56">
        <v>0</v>
      </c>
      <c r="I45" s="56">
        <f t="shared" si="26"/>
        <v>19328.25</v>
      </c>
      <c r="J45" s="56">
        <f t="shared" si="27"/>
        <v>2882.5</v>
      </c>
      <c r="K45" s="57">
        <f t="shared" si="28"/>
        <v>0.12977949866618643</v>
      </c>
      <c r="L45" s="57">
        <f t="shared" si="29"/>
        <v>-0.75335141766937186</v>
      </c>
      <c r="M45" s="57">
        <f t="shared" si="30"/>
        <v>1.6106615040014409</v>
      </c>
      <c r="R45" s="53"/>
      <c r="S45" s="53"/>
      <c r="T45" s="53"/>
      <c r="U45" s="53"/>
      <c r="V45" s="53"/>
    </row>
    <row r="46" spans="1:22" s="51" customFormat="1" x14ac:dyDescent="0.2">
      <c r="B46" s="51" t="s">
        <v>105</v>
      </c>
      <c r="C46" s="51" t="s">
        <v>104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6"/>
        <v>0</v>
      </c>
      <c r="J46" s="56">
        <f t="shared" si="27"/>
        <v>0</v>
      </c>
      <c r="K46" s="57" t="str">
        <f t="shared" si="28"/>
        <v>NA</v>
      </c>
      <c r="L46" s="57" t="str">
        <f t="shared" si="29"/>
        <v>NA</v>
      </c>
      <c r="M46" s="57" t="str">
        <f t="shared" si="30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106</v>
      </c>
      <c r="C47" s="51" t="s">
        <v>107</v>
      </c>
      <c r="D47" s="56">
        <v>0</v>
      </c>
      <c r="E47" s="56">
        <v>33322</v>
      </c>
      <c r="F47" s="56">
        <v>0</v>
      </c>
      <c r="G47" s="56">
        <v>0</v>
      </c>
      <c r="H47" s="56">
        <v>0</v>
      </c>
      <c r="I47" s="56">
        <f t="shared" si="26"/>
        <v>0</v>
      </c>
      <c r="J47" s="56">
        <f t="shared" si="27"/>
        <v>33322</v>
      </c>
      <c r="K47" s="57">
        <f t="shared" si="28"/>
        <v>1</v>
      </c>
      <c r="L47" s="57">
        <f t="shared" si="29"/>
        <v>-1</v>
      </c>
      <c r="M47" s="57">
        <f t="shared" si="30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108</v>
      </c>
      <c r="C48" s="51" t="s">
        <v>109</v>
      </c>
      <c r="D48" s="56">
        <v>153500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6"/>
        <v>0</v>
      </c>
      <c r="J48" s="56">
        <f t="shared" si="27"/>
        <v>0</v>
      </c>
      <c r="K48" s="57" t="str">
        <f t="shared" si="28"/>
        <v>NA</v>
      </c>
      <c r="L48" s="57" t="str">
        <f t="shared" si="29"/>
        <v>NA</v>
      </c>
      <c r="M48" s="57" t="str">
        <f t="shared" si="30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110</v>
      </c>
      <c r="C49" s="51" t="s">
        <v>111</v>
      </c>
      <c r="D49" s="56">
        <v>450000</v>
      </c>
      <c r="E49" s="56">
        <v>981081</v>
      </c>
      <c r="F49" s="56">
        <v>493</v>
      </c>
      <c r="G49" s="56">
        <v>332637.56</v>
      </c>
      <c r="H49" s="56">
        <v>0</v>
      </c>
      <c r="I49" s="56">
        <f t="shared" si="26"/>
        <v>332637.56</v>
      </c>
      <c r="J49" s="56">
        <f t="shared" si="27"/>
        <v>648443.43999999994</v>
      </c>
      <c r="K49" s="57">
        <f t="shared" si="28"/>
        <v>0.66094791357696248</v>
      </c>
      <c r="L49" s="57">
        <f t="shared" si="29"/>
        <v>-0.99949749307141811</v>
      </c>
      <c r="M49" s="57">
        <f t="shared" si="30"/>
        <v>1.715625926911233E-2</v>
      </c>
      <c r="R49" s="53"/>
      <c r="S49" s="53"/>
      <c r="T49" s="53"/>
      <c r="U49" s="53"/>
      <c r="V49" s="53"/>
    </row>
    <row r="50" spans="2:22" s="51" customFormat="1" x14ac:dyDescent="0.2">
      <c r="B50" s="51" t="s">
        <v>112</v>
      </c>
      <c r="C50" s="51" t="s">
        <v>113</v>
      </c>
      <c r="D50" s="56">
        <v>36978.629999999997</v>
      </c>
      <c r="E50" s="56">
        <v>36978.629999999997</v>
      </c>
      <c r="F50" s="56">
        <v>3116.92</v>
      </c>
      <c r="G50" s="56">
        <v>6233.84</v>
      </c>
      <c r="H50" s="56">
        <v>0</v>
      </c>
      <c r="I50" s="56">
        <f t="shared" si="26"/>
        <v>6233.84</v>
      </c>
      <c r="J50" s="56">
        <f t="shared" si="27"/>
        <v>30744.789999999997</v>
      </c>
      <c r="K50" s="57">
        <f t="shared" si="28"/>
        <v>0.83142047176977618</v>
      </c>
      <c r="L50" s="57">
        <f t="shared" si="29"/>
        <v>-0.9157102358848882</v>
      </c>
      <c r="M50" s="57">
        <f t="shared" si="30"/>
        <v>-0.4942614153093286</v>
      </c>
      <c r="R50" s="53"/>
      <c r="S50" s="53"/>
      <c r="T50" s="53"/>
      <c r="U50" s="53"/>
      <c r="V50" s="53"/>
    </row>
    <row r="51" spans="2:22" s="51" customFormat="1" x14ac:dyDescent="0.2">
      <c r="B51" s="51" t="s">
        <v>114</v>
      </c>
      <c r="C51" s="51" t="s">
        <v>115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6"/>
        <v>0</v>
      </c>
      <c r="J51" s="56">
        <f t="shared" si="27"/>
        <v>0</v>
      </c>
      <c r="K51" s="57" t="str">
        <f t="shared" si="28"/>
        <v>NA</v>
      </c>
      <c r="L51" s="57" t="str">
        <f t="shared" si="29"/>
        <v>NA</v>
      </c>
      <c r="M51" s="57" t="str">
        <f t="shared" si="30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116</v>
      </c>
      <c r="C52" s="51" t="s">
        <v>117</v>
      </c>
      <c r="D52" s="56">
        <v>5135538.8299999973</v>
      </c>
      <c r="E52" s="56">
        <v>5024480.2099999972</v>
      </c>
      <c r="F52" s="56">
        <v>447939.55999999976</v>
      </c>
      <c r="G52" s="56">
        <v>1101422.0900000001</v>
      </c>
      <c r="H52" s="56">
        <v>0</v>
      </c>
      <c r="I52" s="56">
        <f t="shared" si="26"/>
        <v>1101422.0900000001</v>
      </c>
      <c r="J52" s="56">
        <f t="shared" si="27"/>
        <v>3923058.1199999973</v>
      </c>
      <c r="K52" s="57">
        <f t="shared" si="28"/>
        <v>0.78078884900215373</v>
      </c>
      <c r="L52" s="57">
        <f t="shared" si="29"/>
        <v>-0.91084857711082523</v>
      </c>
      <c r="M52" s="57">
        <f t="shared" si="30"/>
        <v>-0.34236654700646096</v>
      </c>
      <c r="R52" s="53"/>
      <c r="S52" s="53"/>
      <c r="T52" s="53"/>
      <c r="U52" s="53"/>
      <c r="V52" s="53"/>
    </row>
    <row r="53" spans="2:22" s="51" customFormat="1" x14ac:dyDescent="0.2">
      <c r="B53" s="51" t="s">
        <v>120</v>
      </c>
      <c r="C53" s="51" t="s">
        <v>121</v>
      </c>
      <c r="D53" s="56">
        <v>67164.78</v>
      </c>
      <c r="E53" s="56">
        <v>67164.78</v>
      </c>
      <c r="F53" s="56">
        <v>33829.089999999997</v>
      </c>
      <c r="G53" s="56">
        <v>69907.070000000007</v>
      </c>
      <c r="H53" s="56">
        <v>0</v>
      </c>
      <c r="I53" s="56">
        <f t="shared" si="26"/>
        <v>69907.070000000007</v>
      </c>
      <c r="J53" s="56">
        <f t="shared" si="27"/>
        <v>-2742.2900000000081</v>
      </c>
      <c r="K53" s="57">
        <f t="shared" si="28"/>
        <v>-4.0829285825100717E-2</v>
      </c>
      <c r="L53" s="57">
        <f t="shared" si="29"/>
        <v>-0.49632694397271909</v>
      </c>
      <c r="M53" s="57">
        <f t="shared" si="30"/>
        <v>2.1224878574753023</v>
      </c>
      <c r="R53" s="53"/>
      <c r="S53" s="53"/>
      <c r="T53" s="53"/>
      <c r="U53" s="53"/>
      <c r="V53" s="53"/>
    </row>
    <row r="54" spans="2:22" s="51" customFormat="1" x14ac:dyDescent="0.2">
      <c r="B54" s="51" t="s">
        <v>122</v>
      </c>
      <c r="C54" s="51" t="s">
        <v>123</v>
      </c>
      <c r="D54" s="56">
        <v>181519.54</v>
      </c>
      <c r="E54" s="56">
        <v>181519.54</v>
      </c>
      <c r="F54" s="56">
        <v>15325.82</v>
      </c>
      <c r="G54" s="56">
        <v>30651.65</v>
      </c>
      <c r="H54" s="56">
        <v>0</v>
      </c>
      <c r="I54" s="56">
        <f t="shared" si="26"/>
        <v>30651.65</v>
      </c>
      <c r="J54" s="56">
        <f t="shared" si="27"/>
        <v>150867.89000000001</v>
      </c>
      <c r="K54" s="57">
        <f t="shared" si="28"/>
        <v>0.83113856502721417</v>
      </c>
      <c r="L54" s="57">
        <f t="shared" si="29"/>
        <v>-0.91556931005885089</v>
      </c>
      <c r="M54" s="57">
        <f t="shared" si="30"/>
        <v>-0.49341569508164246</v>
      </c>
      <c r="R54" s="53"/>
      <c r="S54" s="53"/>
      <c r="T54" s="53"/>
      <c r="U54" s="53"/>
      <c r="V54" s="53"/>
    </row>
    <row r="55" spans="2:22" s="51" customFormat="1" x14ac:dyDescent="0.2">
      <c r="B55" s="51" t="s">
        <v>224</v>
      </c>
      <c r="C55" s="51" t="s">
        <v>225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26"/>
        <v>0</v>
      </c>
      <c r="J55" s="56">
        <f t="shared" si="27"/>
        <v>0</v>
      </c>
      <c r="K55" s="57" t="str">
        <f t="shared" si="28"/>
        <v>NA</v>
      </c>
      <c r="L55" s="57" t="str">
        <f t="shared" si="29"/>
        <v>NA</v>
      </c>
      <c r="M55" s="57" t="str">
        <f t="shared" si="30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124</v>
      </c>
      <c r="C56" s="51" t="s">
        <v>125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26"/>
        <v>0</v>
      </c>
      <c r="J56" s="56">
        <f t="shared" si="27"/>
        <v>0</v>
      </c>
      <c r="K56" s="57" t="str">
        <f t="shared" si="28"/>
        <v>NA</v>
      </c>
      <c r="L56" s="57" t="str">
        <f t="shared" si="29"/>
        <v>NA</v>
      </c>
      <c r="M56" s="57" t="str">
        <f t="shared" si="30"/>
        <v>NA</v>
      </c>
      <c r="R56" s="53"/>
      <c r="S56" s="53"/>
      <c r="T56" s="53"/>
      <c r="U56" s="53"/>
      <c r="V56" s="53"/>
    </row>
    <row r="57" spans="2:22" s="51" customFormat="1" x14ac:dyDescent="0.2">
      <c r="B57" s="51" t="s">
        <v>126</v>
      </c>
      <c r="C57" s="51" t="s">
        <v>127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26"/>
        <v>0</v>
      </c>
      <c r="J57" s="56">
        <f t="shared" si="27"/>
        <v>0</v>
      </c>
      <c r="K57" s="57" t="str">
        <f t="shared" si="28"/>
        <v>NA</v>
      </c>
      <c r="L57" s="57" t="str">
        <f t="shared" si="29"/>
        <v>NA</v>
      </c>
      <c r="M57" s="57" t="str">
        <f t="shared" si="3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130</v>
      </c>
      <c r="C58" s="51" t="s">
        <v>131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f t="shared" si="26"/>
        <v>0</v>
      </c>
      <c r="J58" s="56">
        <f t="shared" si="27"/>
        <v>0</v>
      </c>
      <c r="K58" s="57" t="str">
        <f t="shared" si="28"/>
        <v>NA</v>
      </c>
      <c r="L58" s="57" t="str">
        <f t="shared" si="29"/>
        <v>NA</v>
      </c>
      <c r="M58" s="57" t="str">
        <f t="shared" si="30"/>
        <v>NA</v>
      </c>
      <c r="R58" s="53"/>
      <c r="S58" s="53"/>
      <c r="T58" s="53"/>
      <c r="U58" s="53"/>
      <c r="V58" s="53"/>
    </row>
    <row r="59" spans="2:22" s="51" customFormat="1" x14ac:dyDescent="0.2">
      <c r="B59" s="51" t="s">
        <v>234</v>
      </c>
      <c r="C59" s="51" t="s">
        <v>235</v>
      </c>
      <c r="D59" s="56">
        <v>0</v>
      </c>
      <c r="E59" s="56">
        <v>0</v>
      </c>
      <c r="F59" s="56">
        <v>423160.91999999987</v>
      </c>
      <c r="G59" s="56">
        <v>1132801.5900000001</v>
      </c>
      <c r="H59" s="56">
        <v>0</v>
      </c>
      <c r="I59" s="56">
        <f t="shared" si="26"/>
        <v>1132801.5900000001</v>
      </c>
      <c r="J59" s="56">
        <f t="shared" si="27"/>
        <v>-1132801.5900000001</v>
      </c>
      <c r="K59" s="57" t="str">
        <f t="shared" si="28"/>
        <v>NA</v>
      </c>
      <c r="L59" s="57" t="str">
        <f t="shared" si="29"/>
        <v>NA</v>
      </c>
      <c r="M59" s="57" t="str">
        <f t="shared" si="30"/>
        <v>NA</v>
      </c>
      <c r="R59" s="53"/>
      <c r="S59" s="53"/>
      <c r="T59" s="53"/>
      <c r="U59" s="53"/>
      <c r="V59" s="53"/>
    </row>
    <row r="60" spans="2:22" s="51" customFormat="1" x14ac:dyDescent="0.2">
      <c r="B60" s="51" t="s">
        <v>132</v>
      </c>
      <c r="C60" s="51" t="s">
        <v>133</v>
      </c>
      <c r="D60" s="56">
        <v>22339807</v>
      </c>
      <c r="E60" s="56">
        <v>69544183.969999999</v>
      </c>
      <c r="F60" s="56">
        <v>38843.849999999991</v>
      </c>
      <c r="G60" s="56">
        <v>16915415.609999999</v>
      </c>
      <c r="H60" s="56">
        <v>0</v>
      </c>
      <c r="I60" s="56">
        <f t="shared" si="26"/>
        <v>16915415.609999999</v>
      </c>
      <c r="J60" s="56">
        <f t="shared" si="27"/>
        <v>52628768.359999999</v>
      </c>
      <c r="K60" s="57">
        <f t="shared" si="28"/>
        <v>0.75676735789585248</v>
      </c>
      <c r="L60" s="57">
        <f t="shared" si="29"/>
        <v>-0.99944145077585855</v>
      </c>
      <c r="M60" s="57">
        <f t="shared" si="30"/>
        <v>-0.2703020736875576</v>
      </c>
      <c r="R60" s="53"/>
      <c r="S60" s="53"/>
      <c r="T60" s="53"/>
      <c r="U60" s="53"/>
      <c r="V60" s="53"/>
    </row>
    <row r="61" spans="2:22" s="51" customFormat="1" x14ac:dyDescent="0.2">
      <c r="B61" s="51" t="s">
        <v>134</v>
      </c>
      <c r="C61" s="51" t="s">
        <v>135</v>
      </c>
      <c r="D61" s="56">
        <v>110348.75</v>
      </c>
      <c r="E61" s="56">
        <v>110348.75</v>
      </c>
      <c r="F61" s="56">
        <v>0</v>
      </c>
      <c r="G61" s="56">
        <v>62432.649999999994</v>
      </c>
      <c r="H61" s="56">
        <v>0</v>
      </c>
      <c r="I61" s="56">
        <f t="shared" si="26"/>
        <v>62432.649999999994</v>
      </c>
      <c r="J61" s="56">
        <f t="shared" si="27"/>
        <v>47916.100000000006</v>
      </c>
      <c r="K61" s="57">
        <f t="shared" si="28"/>
        <v>0.43422422093589647</v>
      </c>
      <c r="L61" s="57">
        <f t="shared" si="29"/>
        <v>-1</v>
      </c>
      <c r="M61" s="57">
        <f t="shared" si="30"/>
        <v>0.69732733719231066</v>
      </c>
      <c r="R61" s="53"/>
      <c r="S61" s="53"/>
      <c r="T61" s="53"/>
      <c r="U61" s="53"/>
      <c r="V61" s="53"/>
    </row>
    <row r="62" spans="2:22" s="51" customFormat="1" x14ac:dyDescent="0.2">
      <c r="B62" s="51" t="s">
        <v>136</v>
      </c>
      <c r="C62" s="51" t="s">
        <v>137</v>
      </c>
      <c r="D62" s="56">
        <v>0</v>
      </c>
      <c r="E62" s="56">
        <v>16919</v>
      </c>
      <c r="F62" s="56">
        <v>0</v>
      </c>
      <c r="G62" s="56">
        <v>0</v>
      </c>
      <c r="H62" s="56">
        <v>0</v>
      </c>
      <c r="I62" s="56">
        <f t="shared" si="26"/>
        <v>0</v>
      </c>
      <c r="J62" s="56">
        <f t="shared" si="27"/>
        <v>16919</v>
      </c>
      <c r="K62" s="57">
        <f t="shared" si="28"/>
        <v>1</v>
      </c>
      <c r="L62" s="57">
        <f t="shared" si="29"/>
        <v>-1</v>
      </c>
      <c r="M62" s="57">
        <f t="shared" si="30"/>
        <v>-1</v>
      </c>
      <c r="R62" s="53"/>
      <c r="S62" s="53"/>
      <c r="T62" s="53"/>
      <c r="U62" s="53"/>
      <c r="V62" s="53"/>
    </row>
    <row r="63" spans="2:22" s="51" customFormat="1" x14ac:dyDescent="0.2">
      <c r="B63" s="51" t="s">
        <v>138</v>
      </c>
      <c r="C63" s="51" t="s">
        <v>139</v>
      </c>
      <c r="D63" s="56">
        <v>5435997.75</v>
      </c>
      <c r="E63" s="56">
        <v>12500707.75</v>
      </c>
      <c r="F63" s="56">
        <v>367425.61000000004</v>
      </c>
      <c r="G63" s="56">
        <v>752227.95000000007</v>
      </c>
      <c r="H63" s="56">
        <v>0</v>
      </c>
      <c r="I63" s="56">
        <f t="shared" si="26"/>
        <v>752227.95000000007</v>
      </c>
      <c r="J63" s="56">
        <f t="shared" si="27"/>
        <v>11748479.800000001</v>
      </c>
      <c r="K63" s="57">
        <f t="shared" si="28"/>
        <v>0.93982517109881247</v>
      </c>
      <c r="L63" s="57">
        <f t="shared" si="29"/>
        <v>-0.97060761539681628</v>
      </c>
      <c r="M63" s="57">
        <f t="shared" si="30"/>
        <v>-0.81947551329643709</v>
      </c>
      <c r="R63" s="53"/>
      <c r="S63" s="53"/>
      <c r="T63" s="53"/>
      <c r="U63" s="53"/>
      <c r="V63" s="53"/>
    </row>
    <row r="64" spans="2:22" s="51" customFormat="1" x14ac:dyDescent="0.2">
      <c r="B64" s="51" t="s">
        <v>140</v>
      </c>
      <c r="C64" s="51" t="s">
        <v>141</v>
      </c>
      <c r="D64" s="56">
        <v>0</v>
      </c>
      <c r="E64" s="56">
        <v>0</v>
      </c>
      <c r="F64" s="56">
        <v>335.09000000000003</v>
      </c>
      <c r="G64" s="56">
        <v>335.09000000000003</v>
      </c>
      <c r="H64" s="56">
        <v>0</v>
      </c>
      <c r="I64" s="56">
        <f t="shared" si="26"/>
        <v>335.09000000000003</v>
      </c>
      <c r="J64" s="56">
        <f t="shared" si="27"/>
        <v>-335.09000000000003</v>
      </c>
      <c r="K64" s="57" t="str">
        <f t="shared" si="28"/>
        <v>NA</v>
      </c>
      <c r="L64" s="57" t="str">
        <f t="shared" si="29"/>
        <v>NA</v>
      </c>
      <c r="M64" s="57" t="str">
        <f t="shared" si="30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142</v>
      </c>
      <c r="C65" s="51" t="s">
        <v>143</v>
      </c>
      <c r="D65" s="56">
        <v>4033819.3099999982</v>
      </c>
      <c r="E65" s="56">
        <v>17467215.129999995</v>
      </c>
      <c r="F65" s="56">
        <v>347241.60000000003</v>
      </c>
      <c r="G65" s="56">
        <v>1172462.3100000003</v>
      </c>
      <c r="H65" s="56">
        <v>0</v>
      </c>
      <c r="I65" s="56">
        <f t="shared" si="26"/>
        <v>1172462.3100000003</v>
      </c>
      <c r="J65" s="56">
        <f t="shared" si="27"/>
        <v>16294752.819999995</v>
      </c>
      <c r="K65" s="57">
        <f t="shared" si="28"/>
        <v>0.93287640294838459</v>
      </c>
      <c r="L65" s="57">
        <f t="shared" si="29"/>
        <v>-0.98012037995664159</v>
      </c>
      <c r="M65" s="57">
        <f t="shared" si="30"/>
        <v>-0.79862920884515365</v>
      </c>
      <c r="R65" s="53"/>
      <c r="S65" s="53"/>
      <c r="T65" s="53"/>
      <c r="U65" s="53"/>
      <c r="V65" s="53"/>
    </row>
    <row r="66" spans="2:22" s="51" customFormat="1" x14ac:dyDescent="0.2">
      <c r="B66" s="51" t="s">
        <v>156</v>
      </c>
      <c r="C66" s="51" t="s">
        <v>157</v>
      </c>
      <c r="D66" s="56">
        <v>1196732.9400000006</v>
      </c>
      <c r="E66" s="56">
        <v>4517642.580000001</v>
      </c>
      <c r="F66" s="56">
        <v>78546.969999999972</v>
      </c>
      <c r="G66" s="56">
        <v>628021.19000000088</v>
      </c>
      <c r="H66" s="56">
        <v>0</v>
      </c>
      <c r="I66" s="56">
        <f t="shared" si="26"/>
        <v>628021.19000000088</v>
      </c>
      <c r="J66" s="56">
        <f t="shared" si="27"/>
        <v>3889621.39</v>
      </c>
      <c r="K66" s="57">
        <f t="shared" si="28"/>
        <v>0.86098475501795879</v>
      </c>
      <c r="L66" s="57">
        <f t="shared" si="29"/>
        <v>-0.98261328367415912</v>
      </c>
      <c r="M66" s="57">
        <f t="shared" si="30"/>
        <v>-0.58295426505387637</v>
      </c>
      <c r="R66" s="53"/>
      <c r="S66" s="53"/>
      <c r="T66" s="53"/>
      <c r="U66" s="53"/>
      <c r="V66" s="53"/>
    </row>
    <row r="67" spans="2:22" s="51" customFormat="1" x14ac:dyDescent="0.2">
      <c r="B67" s="51" t="s">
        <v>158</v>
      </c>
      <c r="C67" s="51" t="s">
        <v>159</v>
      </c>
      <c r="D67" s="56">
        <v>35836028.059999995</v>
      </c>
      <c r="E67" s="56">
        <v>6071559.3200000003</v>
      </c>
      <c r="F67" s="56">
        <v>18418.41</v>
      </c>
      <c r="G67" s="56">
        <v>168896.24000000002</v>
      </c>
      <c r="H67" s="56">
        <v>266491.88</v>
      </c>
      <c r="I67" s="56">
        <f t="shared" si="26"/>
        <v>435388.12</v>
      </c>
      <c r="J67" s="56">
        <f t="shared" si="27"/>
        <v>5636171.2000000002</v>
      </c>
      <c r="K67" s="57">
        <f t="shared" si="28"/>
        <v>0.92829055979642472</v>
      </c>
      <c r="L67" s="57">
        <f t="shared" si="29"/>
        <v>-0.99696644485720021</v>
      </c>
      <c r="M67" s="57">
        <f t="shared" si="30"/>
        <v>-0.91654718445540939</v>
      </c>
      <c r="R67" s="53"/>
      <c r="S67" s="53"/>
      <c r="T67" s="53"/>
      <c r="U67" s="53"/>
      <c r="V67" s="53"/>
    </row>
    <row r="68" spans="2:22" s="51" customFormat="1" x14ac:dyDescent="0.2">
      <c r="B68" s="51" t="s">
        <v>164</v>
      </c>
      <c r="C68" s="51" t="s">
        <v>165</v>
      </c>
      <c r="D68" s="56">
        <v>2008053</v>
      </c>
      <c r="E68" s="56">
        <v>10241101.919999998</v>
      </c>
      <c r="F68" s="56">
        <v>45657.17</v>
      </c>
      <c r="G68" s="56">
        <v>584856.28999999992</v>
      </c>
      <c r="H68" s="56">
        <v>21068.6</v>
      </c>
      <c r="I68" s="56">
        <f t="shared" si="26"/>
        <v>605924.8899999999</v>
      </c>
      <c r="J68" s="56">
        <f t="shared" si="27"/>
        <v>9635177.0299999975</v>
      </c>
      <c r="K68" s="57">
        <f t="shared" si="28"/>
        <v>0.94083401427568247</v>
      </c>
      <c r="L68" s="57">
        <f t="shared" si="29"/>
        <v>-0.99554177173934422</v>
      </c>
      <c r="M68" s="57">
        <f t="shared" si="30"/>
        <v>-0.82867382009220347</v>
      </c>
      <c r="R68" s="53"/>
      <c r="S68" s="53"/>
      <c r="T68" s="53"/>
      <c r="U68" s="53"/>
      <c r="V68" s="53"/>
    </row>
    <row r="69" spans="2:22" s="51" customFormat="1" x14ac:dyDescent="0.2">
      <c r="B69" s="51" t="s">
        <v>444</v>
      </c>
      <c r="C69" s="51" t="s">
        <v>445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26"/>
        <v>0</v>
      </c>
      <c r="J69" s="56">
        <f t="shared" si="27"/>
        <v>0</v>
      </c>
      <c r="K69" s="57" t="str">
        <f t="shared" si="28"/>
        <v>NA</v>
      </c>
      <c r="L69" s="57" t="str">
        <f t="shared" si="29"/>
        <v>NA</v>
      </c>
      <c r="M69" s="57" t="str">
        <f t="shared" si="30"/>
        <v>NA</v>
      </c>
      <c r="R69" s="53"/>
      <c r="S69" s="53"/>
      <c r="T69" s="53"/>
      <c r="U69" s="53"/>
      <c r="V69" s="53"/>
    </row>
    <row r="70" spans="2:22" s="51" customFormat="1" x14ac:dyDescent="0.2">
      <c r="B70" s="51" t="s">
        <v>279</v>
      </c>
      <c r="C70" s="51" t="s">
        <v>280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6"/>
        <v>0</v>
      </c>
      <c r="J70" s="56">
        <f t="shared" si="27"/>
        <v>0</v>
      </c>
      <c r="K70" s="57" t="str">
        <f t="shared" si="28"/>
        <v>NA</v>
      </c>
      <c r="L70" s="57" t="str">
        <f t="shared" si="29"/>
        <v>NA</v>
      </c>
      <c r="M70" s="57" t="str">
        <f t="shared" si="30"/>
        <v>NA</v>
      </c>
      <c r="R70" s="53"/>
      <c r="S70" s="53"/>
      <c r="T70" s="53"/>
      <c r="U70" s="53"/>
      <c r="V70" s="53"/>
    </row>
    <row r="71" spans="2:22" s="51" customFormat="1" x14ac:dyDescent="0.2">
      <c r="B71" s="51" t="s">
        <v>337</v>
      </c>
      <c r="C71" s="51" t="s">
        <v>338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6"/>
        <v>0</v>
      </c>
      <c r="J71" s="56">
        <f t="shared" si="27"/>
        <v>0</v>
      </c>
      <c r="K71" s="57" t="str">
        <f t="shared" si="28"/>
        <v>NA</v>
      </c>
      <c r="L71" s="57" t="str">
        <f t="shared" si="29"/>
        <v>NA</v>
      </c>
      <c r="M71" s="57" t="str">
        <f t="shared" si="30"/>
        <v>NA</v>
      </c>
      <c r="R71" s="53"/>
      <c r="S71" s="53"/>
      <c r="T71" s="53"/>
      <c r="U71" s="53"/>
      <c r="V71" s="53"/>
    </row>
    <row r="72" spans="2:22" s="51" customFormat="1" x14ac:dyDescent="0.2">
      <c r="B72" s="51" t="s">
        <v>166</v>
      </c>
      <c r="C72" s="51" t="s">
        <v>167</v>
      </c>
      <c r="D72" s="56">
        <v>15080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26"/>
        <v>0</v>
      </c>
      <c r="J72" s="56">
        <f t="shared" si="27"/>
        <v>0</v>
      </c>
      <c r="K72" s="57" t="str">
        <f t="shared" si="28"/>
        <v>NA</v>
      </c>
      <c r="L72" s="57" t="str">
        <f t="shared" si="29"/>
        <v>NA</v>
      </c>
      <c r="M72" s="57" t="str">
        <f t="shared" si="30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242</v>
      </c>
      <c r="C73" s="51" t="s">
        <v>243</v>
      </c>
      <c r="D73" s="56">
        <v>450000</v>
      </c>
      <c r="E73" s="56">
        <v>450000</v>
      </c>
      <c r="F73" s="56">
        <v>0</v>
      </c>
      <c r="G73" s="56">
        <v>0</v>
      </c>
      <c r="H73" s="56">
        <v>0</v>
      </c>
      <c r="I73" s="56">
        <f t="shared" si="26"/>
        <v>0</v>
      </c>
      <c r="J73" s="56">
        <f t="shared" si="27"/>
        <v>450000</v>
      </c>
      <c r="K73" s="57">
        <f t="shared" si="28"/>
        <v>1</v>
      </c>
      <c r="L73" s="57">
        <f t="shared" si="29"/>
        <v>-1</v>
      </c>
      <c r="M73" s="57">
        <f t="shared" si="30"/>
        <v>-1</v>
      </c>
      <c r="R73" s="53"/>
      <c r="S73" s="53"/>
      <c r="T73" s="53"/>
      <c r="U73" s="53"/>
      <c r="V73" s="53"/>
    </row>
    <row r="74" spans="2:22" s="51" customFormat="1" x14ac:dyDescent="0.2">
      <c r="B74" s="51" t="s">
        <v>168</v>
      </c>
      <c r="C74" s="51" t="s">
        <v>169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ref="I74:I84" si="31">SUM(G74:H74)</f>
        <v>0</v>
      </c>
      <c r="J74" s="56">
        <f t="shared" ref="J74:J84" si="32">E74-I74</f>
        <v>0</v>
      </c>
      <c r="K74" s="57" t="str">
        <f t="shared" ref="K74:K84" si="33">IF(E74=0,"NA",J74/E74)</f>
        <v>NA</v>
      </c>
      <c r="L74" s="57" t="str">
        <f t="shared" ref="L74:L84" si="34">IF(E74=0,"NA",(  ( F74 - (E74/$L$6)) / (E74/$L$6)))</f>
        <v>NA</v>
      </c>
      <c r="M74" s="57" t="str">
        <f t="shared" ref="M74:M84" si="35">IF(E74=0,"NA",(  ( G74 - ($M$6*(E74/12))) / ($M$6*(E74/12))))</f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170</v>
      </c>
      <c r="C75" s="51" t="s">
        <v>171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1"/>
        <v>0</v>
      </c>
      <c r="J75" s="56">
        <f t="shared" si="32"/>
        <v>0</v>
      </c>
      <c r="K75" s="57" t="str">
        <f t="shared" si="33"/>
        <v>NA</v>
      </c>
      <c r="L75" s="57" t="str">
        <f t="shared" si="34"/>
        <v>NA</v>
      </c>
      <c r="M75" s="57" t="str">
        <f t="shared" si="35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446</v>
      </c>
      <c r="C76" s="51" t="s">
        <v>447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31"/>
        <v>0</v>
      </c>
      <c r="J76" s="56">
        <f t="shared" si="32"/>
        <v>0</v>
      </c>
      <c r="K76" s="57" t="str">
        <f t="shared" si="33"/>
        <v>NA</v>
      </c>
      <c r="L76" s="57" t="str">
        <f t="shared" si="34"/>
        <v>NA</v>
      </c>
      <c r="M76" s="57" t="str">
        <f t="shared" si="35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244</v>
      </c>
      <c r="C77" s="51" t="s">
        <v>245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31"/>
        <v>0</v>
      </c>
      <c r="J77" s="56">
        <f t="shared" si="32"/>
        <v>0</v>
      </c>
      <c r="K77" s="57" t="str">
        <f t="shared" si="33"/>
        <v>NA</v>
      </c>
      <c r="L77" s="57" t="str">
        <f t="shared" si="34"/>
        <v>NA</v>
      </c>
      <c r="M77" s="57" t="str">
        <f t="shared" si="35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172</v>
      </c>
      <c r="C78" s="51" t="s">
        <v>173</v>
      </c>
      <c r="D78" s="56">
        <v>502000</v>
      </c>
      <c r="E78" s="56">
        <v>1119239.1600000001</v>
      </c>
      <c r="F78" s="56">
        <v>0</v>
      </c>
      <c r="G78" s="56">
        <v>0</v>
      </c>
      <c r="H78" s="56">
        <v>0</v>
      </c>
      <c r="I78" s="56">
        <f t="shared" si="31"/>
        <v>0</v>
      </c>
      <c r="J78" s="56">
        <f t="shared" si="32"/>
        <v>1119239.1600000001</v>
      </c>
      <c r="K78" s="57">
        <f t="shared" si="33"/>
        <v>1</v>
      </c>
      <c r="L78" s="57">
        <f t="shared" si="34"/>
        <v>-1</v>
      </c>
      <c r="M78" s="57">
        <f t="shared" si="35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174</v>
      </c>
      <c r="C79" s="51" t="s">
        <v>175</v>
      </c>
      <c r="D79" s="56">
        <v>6680605.8199999994</v>
      </c>
      <c r="E79" s="56">
        <v>8667298.0199999996</v>
      </c>
      <c r="F79" s="56">
        <v>539857.11</v>
      </c>
      <c r="G79" s="56">
        <v>909070.67000000016</v>
      </c>
      <c r="H79" s="56">
        <v>981024.29</v>
      </c>
      <c r="I79" s="56">
        <f t="shared" si="31"/>
        <v>1890094.9600000002</v>
      </c>
      <c r="J79" s="56">
        <f t="shared" si="32"/>
        <v>6777203.0599999996</v>
      </c>
      <c r="K79" s="57">
        <f t="shared" si="33"/>
        <v>0.78192800620925229</v>
      </c>
      <c r="L79" s="57">
        <f t="shared" si="34"/>
        <v>-0.93771333248790256</v>
      </c>
      <c r="M79" s="57">
        <f t="shared" si="35"/>
        <v>-0.68534461331468088</v>
      </c>
      <c r="R79" s="53"/>
      <c r="S79" s="53"/>
      <c r="T79" s="53"/>
      <c r="U79" s="53"/>
      <c r="V79" s="53"/>
    </row>
    <row r="80" spans="2:22" s="51" customFormat="1" x14ac:dyDescent="0.2">
      <c r="B80" s="51" t="s">
        <v>448</v>
      </c>
      <c r="C80" s="51" t="s">
        <v>449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31"/>
        <v>0</v>
      </c>
      <c r="J80" s="56">
        <f t="shared" si="32"/>
        <v>0</v>
      </c>
      <c r="K80" s="57" t="str">
        <f t="shared" si="33"/>
        <v>NA</v>
      </c>
      <c r="L80" s="57" t="str">
        <f t="shared" si="34"/>
        <v>NA</v>
      </c>
      <c r="M80" s="57" t="str">
        <f t="shared" si="3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176</v>
      </c>
      <c r="C81" s="51" t="s">
        <v>177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31"/>
        <v>0</v>
      </c>
      <c r="J81" s="56">
        <f t="shared" si="32"/>
        <v>0</v>
      </c>
      <c r="K81" s="57" t="str">
        <f t="shared" si="33"/>
        <v>NA</v>
      </c>
      <c r="L81" s="57" t="str">
        <f t="shared" si="34"/>
        <v>NA</v>
      </c>
      <c r="M81" s="57" t="str">
        <f t="shared" si="35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178</v>
      </c>
      <c r="C82" s="51" t="s">
        <v>179</v>
      </c>
      <c r="D82" s="56">
        <v>1000</v>
      </c>
      <c r="E82" s="56">
        <v>1000</v>
      </c>
      <c r="F82" s="56">
        <v>0</v>
      </c>
      <c r="G82" s="56">
        <v>0</v>
      </c>
      <c r="H82" s="56">
        <v>0</v>
      </c>
      <c r="I82" s="56">
        <f t="shared" si="31"/>
        <v>0</v>
      </c>
      <c r="J82" s="56">
        <f t="shared" si="32"/>
        <v>1000</v>
      </c>
      <c r="K82" s="57">
        <f t="shared" si="33"/>
        <v>1</v>
      </c>
      <c r="L82" s="57">
        <f t="shared" si="34"/>
        <v>-1</v>
      </c>
      <c r="M82" s="57">
        <f t="shared" si="35"/>
        <v>-1</v>
      </c>
      <c r="R82" s="53"/>
      <c r="S82" s="53"/>
      <c r="T82" s="53"/>
      <c r="U82" s="53"/>
      <c r="V82" s="53"/>
    </row>
    <row r="83" spans="2:22" s="51" customFormat="1" x14ac:dyDescent="0.2">
      <c r="B83" s="51" t="s">
        <v>180</v>
      </c>
      <c r="C83" s="51" t="s">
        <v>181</v>
      </c>
      <c r="D83" s="56">
        <v>398626</v>
      </c>
      <c r="E83" s="56">
        <v>111830.8</v>
      </c>
      <c r="F83" s="56">
        <v>20190.89</v>
      </c>
      <c r="G83" s="56">
        <v>23257.26</v>
      </c>
      <c r="H83" s="56">
        <v>984</v>
      </c>
      <c r="I83" s="56">
        <f t="shared" si="31"/>
        <v>24241.26</v>
      </c>
      <c r="J83" s="56">
        <f t="shared" si="32"/>
        <v>87589.540000000008</v>
      </c>
      <c r="K83" s="57">
        <f t="shared" si="33"/>
        <v>0.78323270512238141</v>
      </c>
      <c r="L83" s="57">
        <f t="shared" si="34"/>
        <v>-0.81945143913841267</v>
      </c>
      <c r="M83" s="57">
        <f t="shared" si="35"/>
        <v>-0.37609513658133542</v>
      </c>
      <c r="R83" s="53"/>
      <c r="S83" s="53"/>
      <c r="T83" s="53"/>
      <c r="U83" s="53"/>
      <c r="V83" s="53"/>
    </row>
    <row r="84" spans="2:22" s="51" customFormat="1" x14ac:dyDescent="0.2">
      <c r="B84" s="51" t="s">
        <v>184</v>
      </c>
      <c r="C84" s="51" t="s">
        <v>185</v>
      </c>
      <c r="D84" s="56">
        <v>28000</v>
      </c>
      <c r="E84" s="56">
        <v>28000</v>
      </c>
      <c r="F84" s="56">
        <v>0</v>
      </c>
      <c r="G84" s="56">
        <v>9958.4599999999991</v>
      </c>
      <c r="H84" s="56">
        <v>0</v>
      </c>
      <c r="I84" s="56">
        <f t="shared" si="31"/>
        <v>9958.4599999999991</v>
      </c>
      <c r="J84" s="56">
        <f t="shared" si="32"/>
        <v>18041.54</v>
      </c>
      <c r="K84" s="57">
        <f t="shared" si="33"/>
        <v>0.64434071428571427</v>
      </c>
      <c r="L84" s="57">
        <f t="shared" si="34"/>
        <v>-1</v>
      </c>
      <c r="M84" s="57">
        <f t="shared" si="35"/>
        <v>6.6977857142856978E-2</v>
      </c>
      <c r="R84" s="53"/>
      <c r="S84" s="53"/>
      <c r="T84" s="53"/>
      <c r="U84" s="53"/>
      <c r="V84" s="53"/>
    </row>
    <row r="85" spans="2:22" s="51" customFormat="1" x14ac:dyDescent="0.2">
      <c r="B85" s="51" t="s">
        <v>186</v>
      </c>
      <c r="C85" s="51" t="s">
        <v>187</v>
      </c>
      <c r="D85" s="56">
        <v>14228910.75</v>
      </c>
      <c r="E85" s="56">
        <v>6264670.8599999994</v>
      </c>
      <c r="F85" s="56">
        <v>101825.77</v>
      </c>
      <c r="G85" s="56">
        <v>1357358.33</v>
      </c>
      <c r="H85" s="56">
        <v>359397.64000000007</v>
      </c>
      <c r="I85" s="56">
        <f t="shared" ref="I85:I307" si="36">SUM(G85:H85)</f>
        <v>1716755.9700000002</v>
      </c>
      <c r="J85" s="56">
        <f t="shared" ref="J85:J307" si="37">E85-I85</f>
        <v>4547914.8899999987</v>
      </c>
      <c r="K85" s="57">
        <f t="shared" ref="K85:K307" si="38">IF(E85=0,"NA",J85/E85)</f>
        <v>0.72596230378813531</v>
      </c>
      <c r="L85" s="57">
        <f t="shared" ref="L85:L307" si="39">IF(E85=0,"NA",(  ( F85 - (E85/$L$6)) / (E85/$L$6)))</f>
        <v>-0.98374603035409913</v>
      </c>
      <c r="M85" s="57">
        <f t="shared" ref="M85:M307" si="40">IF(E85=0,"NA",(  ( G85 - ($M$6*(E85/12))) / ($M$6*(E85/12))))</f>
        <v>-0.34999378562723077</v>
      </c>
      <c r="R85" s="53"/>
      <c r="S85" s="53"/>
      <c r="T85" s="53"/>
      <c r="U85" s="53"/>
      <c r="V85" s="53"/>
    </row>
    <row r="86" spans="2:22" s="51" customFormat="1" x14ac:dyDescent="0.2">
      <c r="B86" s="51" t="s">
        <v>450</v>
      </c>
      <c r="C86" s="51" t="s">
        <v>451</v>
      </c>
      <c r="D86" s="56">
        <v>4313025.7300000004</v>
      </c>
      <c r="E86" s="56">
        <v>4479679.5100000007</v>
      </c>
      <c r="F86" s="56">
        <v>0</v>
      </c>
      <c r="G86" s="56">
        <v>0</v>
      </c>
      <c r="H86" s="56">
        <v>0</v>
      </c>
      <c r="I86" s="56">
        <f t="shared" si="36"/>
        <v>0</v>
      </c>
      <c r="J86" s="56">
        <f t="shared" si="37"/>
        <v>4479679.5100000007</v>
      </c>
      <c r="K86" s="57">
        <f t="shared" si="38"/>
        <v>1</v>
      </c>
      <c r="L86" s="57">
        <f t="shared" si="39"/>
        <v>-1</v>
      </c>
      <c r="M86" s="57">
        <f t="shared" si="40"/>
        <v>-1</v>
      </c>
      <c r="R86" s="53"/>
      <c r="S86" s="53"/>
      <c r="T86" s="53"/>
      <c r="U86" s="53"/>
      <c r="V86" s="53"/>
    </row>
    <row r="87" spans="2:22" s="51" customFormat="1" x14ac:dyDescent="0.2">
      <c r="B87" s="51" t="s">
        <v>190</v>
      </c>
      <c r="C87" s="51" t="s">
        <v>191</v>
      </c>
      <c r="D87" s="56">
        <v>286362.90000000002</v>
      </c>
      <c r="E87" s="56">
        <v>341341.37</v>
      </c>
      <c r="F87" s="56">
        <v>1542</v>
      </c>
      <c r="G87" s="56">
        <v>102717.06</v>
      </c>
      <c r="H87" s="56">
        <v>65044.9</v>
      </c>
      <c r="I87" s="56">
        <f t="shared" si="36"/>
        <v>167761.96</v>
      </c>
      <c r="J87" s="56">
        <f t="shared" si="37"/>
        <v>173579.41</v>
      </c>
      <c r="K87" s="57">
        <f t="shared" si="38"/>
        <v>0.50852145463645382</v>
      </c>
      <c r="L87" s="57">
        <f t="shared" si="39"/>
        <v>-0.99548252823851968</v>
      </c>
      <c r="M87" s="57">
        <f t="shared" si="40"/>
        <v>-9.7234595384673134E-2</v>
      </c>
      <c r="R87" s="53"/>
      <c r="S87" s="53"/>
      <c r="T87" s="53"/>
      <c r="U87" s="53"/>
      <c r="V87" s="53"/>
    </row>
    <row r="88" spans="2:22" s="51" customFormat="1" x14ac:dyDescent="0.2">
      <c r="B88" s="51" t="s">
        <v>192</v>
      </c>
      <c r="C88" s="51" t="s">
        <v>193</v>
      </c>
      <c r="D88" s="56">
        <v>689466</v>
      </c>
      <c r="E88" s="56">
        <v>425959.52</v>
      </c>
      <c r="F88" s="56">
        <v>11130.8</v>
      </c>
      <c r="G88" s="56">
        <v>32481.09</v>
      </c>
      <c r="H88" s="56">
        <v>28622.059999999998</v>
      </c>
      <c r="I88" s="56">
        <f t="shared" si="36"/>
        <v>61103.149999999994</v>
      </c>
      <c r="J88" s="56">
        <f t="shared" si="37"/>
        <v>364856.37</v>
      </c>
      <c r="K88" s="57">
        <f t="shared" si="38"/>
        <v>0.85655174463526484</v>
      </c>
      <c r="L88" s="57">
        <f t="shared" si="39"/>
        <v>-0.97386887843239189</v>
      </c>
      <c r="M88" s="57">
        <f t="shared" si="40"/>
        <v>-0.77123819183569375</v>
      </c>
      <c r="R88" s="53"/>
      <c r="S88" s="53"/>
      <c r="T88" s="53"/>
      <c r="U88" s="53"/>
      <c r="V88" s="53"/>
    </row>
    <row r="89" spans="2:22" s="51" customFormat="1" x14ac:dyDescent="0.2">
      <c r="B89" s="51" t="s">
        <v>194</v>
      </c>
      <c r="C89" s="51" t="s">
        <v>195</v>
      </c>
      <c r="D89" s="56">
        <v>1374902.02</v>
      </c>
      <c r="E89" s="56">
        <v>4520372.74</v>
      </c>
      <c r="F89" s="56">
        <v>72221.62999999999</v>
      </c>
      <c r="G89" s="56">
        <v>503182.67999999982</v>
      </c>
      <c r="H89" s="56">
        <v>243665.11</v>
      </c>
      <c r="I89" s="56">
        <f t="shared" si="36"/>
        <v>746847.7899999998</v>
      </c>
      <c r="J89" s="56">
        <f t="shared" si="37"/>
        <v>3773524.95</v>
      </c>
      <c r="K89" s="57">
        <f t="shared" si="38"/>
        <v>0.83478181270511775</v>
      </c>
      <c r="L89" s="57">
        <f t="shared" si="39"/>
        <v>-0.98402308080461531</v>
      </c>
      <c r="M89" s="57">
        <f t="shared" si="40"/>
        <v>-0.66605673318877689</v>
      </c>
      <c r="R89" s="53"/>
      <c r="S89" s="53"/>
      <c r="T89" s="53"/>
      <c r="U89" s="53"/>
      <c r="V89" s="53"/>
    </row>
    <row r="90" spans="2:22" s="51" customFormat="1" x14ac:dyDescent="0.2">
      <c r="B90" s="51" t="s">
        <v>198</v>
      </c>
      <c r="C90" s="51" t="s">
        <v>199</v>
      </c>
      <c r="D90" s="56">
        <v>1330466.48</v>
      </c>
      <c r="E90" s="56">
        <v>30597721.269999996</v>
      </c>
      <c r="F90" s="56">
        <v>68941.540000000008</v>
      </c>
      <c r="G90" s="56">
        <v>703183.39999999991</v>
      </c>
      <c r="H90" s="56">
        <v>3229853.52</v>
      </c>
      <c r="I90" s="56">
        <f t="shared" si="36"/>
        <v>3933036.92</v>
      </c>
      <c r="J90" s="56">
        <f t="shared" si="37"/>
        <v>26664684.349999994</v>
      </c>
      <c r="K90" s="57">
        <f t="shared" si="38"/>
        <v>0.87145980952979629</v>
      </c>
      <c r="L90" s="57">
        <f t="shared" si="39"/>
        <v>-0.99774684070778841</v>
      </c>
      <c r="M90" s="57">
        <f t="shared" si="40"/>
        <v>-0.93105531678699416</v>
      </c>
      <c r="R90" s="53"/>
      <c r="S90" s="53"/>
      <c r="T90" s="53"/>
      <c r="U90" s="53"/>
      <c r="V90" s="53"/>
    </row>
    <row r="91" spans="2:22" s="51" customFormat="1" x14ac:dyDescent="0.2">
      <c r="B91" s="51" t="s">
        <v>202</v>
      </c>
      <c r="C91" s="51" t="s">
        <v>203</v>
      </c>
      <c r="D91" s="56">
        <v>5900</v>
      </c>
      <c r="E91" s="56">
        <v>4673445.8899999997</v>
      </c>
      <c r="F91" s="56">
        <v>3593803.48</v>
      </c>
      <c r="G91" s="56">
        <v>3593803.48</v>
      </c>
      <c r="H91" s="56">
        <v>0</v>
      </c>
      <c r="I91" s="56">
        <f t="shared" si="36"/>
        <v>3593803.48</v>
      </c>
      <c r="J91" s="56">
        <f t="shared" si="37"/>
        <v>1079642.4099999997</v>
      </c>
      <c r="K91" s="57">
        <f t="shared" si="38"/>
        <v>0.23101634969395135</v>
      </c>
      <c r="L91" s="57">
        <f t="shared" si="39"/>
        <v>-0.23101634969395135</v>
      </c>
      <c r="M91" s="57">
        <f t="shared" si="40"/>
        <v>1.3069509509181458</v>
      </c>
      <c r="R91" s="53"/>
      <c r="S91" s="53"/>
      <c r="T91" s="53"/>
      <c r="U91" s="53"/>
      <c r="V91" s="53"/>
    </row>
    <row r="92" spans="2:22" s="51" customFormat="1" x14ac:dyDescent="0.2">
      <c r="B92" s="51" t="s">
        <v>204</v>
      </c>
      <c r="C92" s="51" t="s">
        <v>205</v>
      </c>
      <c r="D92" s="56">
        <v>11352784.449999999</v>
      </c>
      <c r="E92" s="56">
        <v>24020700.740000002</v>
      </c>
      <c r="F92" s="56">
        <v>14025385.449999999</v>
      </c>
      <c r="G92" s="56">
        <v>14025385.449999999</v>
      </c>
      <c r="H92" s="56">
        <v>2678.4</v>
      </c>
      <c r="I92" s="56">
        <f t="shared" si="36"/>
        <v>14028063.85</v>
      </c>
      <c r="J92" s="56">
        <f t="shared" si="37"/>
        <v>9992636.8900000025</v>
      </c>
      <c r="K92" s="57">
        <f t="shared" si="38"/>
        <v>0.41600105667858223</v>
      </c>
      <c r="L92" s="57">
        <f t="shared" si="39"/>
        <v>-0.41611256050309553</v>
      </c>
      <c r="M92" s="57">
        <f t="shared" si="40"/>
        <v>0.75166231849071341</v>
      </c>
      <c r="R92" s="53"/>
      <c r="S92" s="53"/>
      <c r="T92" s="53"/>
      <c r="U92" s="53"/>
      <c r="V92" s="53"/>
    </row>
    <row r="93" spans="2:22" s="51" customFormat="1" x14ac:dyDescent="0.2">
      <c r="B93" s="51" t="s">
        <v>206</v>
      </c>
      <c r="C93" s="51" t="s">
        <v>207</v>
      </c>
      <c r="D93" s="56">
        <v>410512.23</v>
      </c>
      <c r="E93" s="56">
        <v>2765319.2</v>
      </c>
      <c r="F93" s="56">
        <v>30470.82</v>
      </c>
      <c r="G93" s="56">
        <v>146908.32999999993</v>
      </c>
      <c r="H93" s="56">
        <v>75445.460000000006</v>
      </c>
      <c r="I93" s="56">
        <f t="shared" si="36"/>
        <v>222353.78999999992</v>
      </c>
      <c r="J93" s="56">
        <f t="shared" si="37"/>
        <v>2542965.41</v>
      </c>
      <c r="K93" s="57">
        <f t="shared" si="38"/>
        <v>0.91959199863798724</v>
      </c>
      <c r="L93" s="57">
        <f t="shared" si="39"/>
        <v>-0.98898108399203977</v>
      </c>
      <c r="M93" s="57">
        <f t="shared" si="40"/>
        <v>-0.84062418906287573</v>
      </c>
      <c r="R93" s="53"/>
      <c r="S93" s="53"/>
      <c r="T93" s="53"/>
      <c r="U93" s="53"/>
      <c r="V93" s="53"/>
    </row>
    <row r="94" spans="2:22" s="51" customFormat="1" x14ac:dyDescent="0.2">
      <c r="B94" s="51" t="s">
        <v>212</v>
      </c>
      <c r="C94" s="51" t="s">
        <v>213</v>
      </c>
      <c r="D94" s="56">
        <v>494768</v>
      </c>
      <c r="E94" s="56">
        <v>357261</v>
      </c>
      <c r="F94" s="56">
        <v>0</v>
      </c>
      <c r="G94" s="56">
        <v>59375.1</v>
      </c>
      <c r="H94" s="56">
        <v>1229.97</v>
      </c>
      <c r="I94" s="56">
        <f t="shared" si="36"/>
        <v>60605.07</v>
      </c>
      <c r="J94" s="56">
        <f t="shared" si="37"/>
        <v>296655.93</v>
      </c>
      <c r="K94" s="57">
        <f t="shared" si="38"/>
        <v>0.83036192027677247</v>
      </c>
      <c r="L94" s="57">
        <f t="shared" si="39"/>
        <v>-1</v>
      </c>
      <c r="M94" s="57">
        <f t="shared" si="40"/>
        <v>-0.50141409221829425</v>
      </c>
      <c r="R94" s="53"/>
      <c r="S94" s="53"/>
      <c r="T94" s="53"/>
      <c r="U94" s="53"/>
      <c r="V94" s="53"/>
    </row>
    <row r="95" spans="2:22" s="51" customFormat="1" x14ac:dyDescent="0.2">
      <c r="B95" s="51" t="s">
        <v>214</v>
      </c>
      <c r="C95" s="51" t="s">
        <v>215</v>
      </c>
      <c r="D95" s="56">
        <v>42282</v>
      </c>
      <c r="E95" s="56">
        <v>33365</v>
      </c>
      <c r="F95" s="56">
        <v>0</v>
      </c>
      <c r="G95" s="56">
        <v>289480</v>
      </c>
      <c r="H95" s="56">
        <v>0</v>
      </c>
      <c r="I95" s="56">
        <f t="shared" si="36"/>
        <v>289480</v>
      </c>
      <c r="J95" s="56">
        <f t="shared" si="37"/>
        <v>-256115</v>
      </c>
      <c r="K95" s="57">
        <f t="shared" si="38"/>
        <v>-7.6761576502322795</v>
      </c>
      <c r="L95" s="57">
        <f t="shared" si="39"/>
        <v>-1</v>
      </c>
      <c r="M95" s="57">
        <f t="shared" si="40"/>
        <v>25.028472950696838</v>
      </c>
      <c r="R95" s="53"/>
      <c r="S95" s="53"/>
      <c r="T95" s="53"/>
      <c r="U95" s="53"/>
      <c r="V95" s="53"/>
    </row>
    <row r="96" spans="2:22" s="51" customFormat="1" x14ac:dyDescent="0.2">
      <c r="B96" s="51" t="s">
        <v>216</v>
      </c>
      <c r="C96" s="51" t="s">
        <v>217</v>
      </c>
      <c r="D96" s="56">
        <v>117434</v>
      </c>
      <c r="E96" s="56">
        <v>36300</v>
      </c>
      <c r="F96" s="56">
        <v>8181</v>
      </c>
      <c r="G96" s="56">
        <v>10349.5</v>
      </c>
      <c r="H96" s="56">
        <v>6000</v>
      </c>
      <c r="I96" s="56">
        <f t="shared" si="36"/>
        <v>16349.5</v>
      </c>
      <c r="J96" s="56">
        <f t="shared" si="37"/>
        <v>19950.5</v>
      </c>
      <c r="K96" s="57">
        <f t="shared" si="38"/>
        <v>0.54960055096418736</v>
      </c>
      <c r="L96" s="57">
        <f t="shared" si="39"/>
        <v>-0.77462809917355369</v>
      </c>
      <c r="M96" s="57">
        <f t="shared" si="40"/>
        <v>-0.14466942148760331</v>
      </c>
      <c r="R96" s="53"/>
      <c r="S96" s="53"/>
      <c r="T96" s="53"/>
      <c r="U96" s="53"/>
      <c r="V96" s="53"/>
    </row>
    <row r="97" spans="1:22" s="51" customFormat="1" x14ac:dyDescent="0.2">
      <c r="B97" s="51" t="s">
        <v>218</v>
      </c>
      <c r="C97" s="51" t="s">
        <v>219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f t="shared" si="36"/>
        <v>0</v>
      </c>
      <c r="J97" s="56">
        <f t="shared" si="37"/>
        <v>0</v>
      </c>
      <c r="K97" s="57" t="str">
        <f t="shared" si="38"/>
        <v>NA</v>
      </c>
      <c r="L97" s="57" t="str">
        <f t="shared" si="39"/>
        <v>NA</v>
      </c>
      <c r="M97" s="57" t="str">
        <f t="shared" si="40"/>
        <v>NA</v>
      </c>
      <c r="R97" s="53"/>
      <c r="S97" s="53"/>
      <c r="T97" s="53"/>
      <c r="U97" s="53"/>
      <c r="V97" s="53"/>
    </row>
    <row r="98" spans="1:22" s="51" customFormat="1" x14ac:dyDescent="0.2">
      <c r="A98" s="63" t="s">
        <v>220</v>
      </c>
      <c r="B98" s="63"/>
      <c r="C98" s="63"/>
      <c r="D98" s="64">
        <v>135750514.74999997</v>
      </c>
      <c r="E98" s="64">
        <v>239321334.63</v>
      </c>
      <c r="F98" s="64">
        <v>21662758.829999998</v>
      </c>
      <c r="G98" s="64">
        <v>47795116.859999992</v>
      </c>
      <c r="H98" s="64">
        <v>5281655.1500000004</v>
      </c>
      <c r="I98" s="64">
        <f t="shared" si="36"/>
        <v>53076772.00999999</v>
      </c>
      <c r="J98" s="64">
        <f t="shared" si="37"/>
        <v>186244562.62</v>
      </c>
      <c r="K98" s="65">
        <f t="shared" si="38"/>
        <v>0.77821963891326806</v>
      </c>
      <c r="L98" s="65">
        <f t="shared" si="39"/>
        <v>-0.90948254210811819</v>
      </c>
      <c r="M98" s="65">
        <f t="shared" si="40"/>
        <v>-0.40086682701448551</v>
      </c>
      <c r="R98" s="53"/>
      <c r="S98" s="53"/>
      <c r="T98" s="53"/>
      <c r="U98" s="53"/>
      <c r="V98" s="53"/>
    </row>
    <row r="99" spans="1:22" s="51" customFormat="1" x14ac:dyDescent="0.2">
      <c r="A99" s="51" t="s">
        <v>221</v>
      </c>
      <c r="B99" s="51" t="s">
        <v>103</v>
      </c>
      <c r="C99" s="51" t="s">
        <v>104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36"/>
        <v>0</v>
      </c>
      <c r="J99" s="56">
        <f t="shared" si="37"/>
        <v>0</v>
      </c>
      <c r="K99" s="57" t="str">
        <f t="shared" si="38"/>
        <v>NA</v>
      </c>
      <c r="L99" s="57" t="str">
        <f t="shared" si="39"/>
        <v>NA</v>
      </c>
      <c r="M99" s="57" t="str">
        <f t="shared" si="40"/>
        <v>NA</v>
      </c>
      <c r="R99" s="53"/>
      <c r="S99" s="53"/>
      <c r="T99" s="53"/>
      <c r="U99" s="53"/>
      <c r="V99" s="53"/>
    </row>
    <row r="100" spans="1:22" s="51" customFormat="1" x14ac:dyDescent="0.2">
      <c r="B100" s="51" t="s">
        <v>105</v>
      </c>
      <c r="C100" s="51" t="s">
        <v>104</v>
      </c>
      <c r="D100" s="56">
        <v>0</v>
      </c>
      <c r="E100" s="56">
        <v>1642.5</v>
      </c>
      <c r="F100" s="56">
        <v>580</v>
      </c>
      <c r="G100" s="56">
        <v>872.5</v>
      </c>
      <c r="H100" s="56">
        <v>0</v>
      </c>
      <c r="I100" s="56">
        <f t="shared" si="36"/>
        <v>872.5</v>
      </c>
      <c r="J100" s="56">
        <f t="shared" si="37"/>
        <v>770</v>
      </c>
      <c r="K100" s="57">
        <f t="shared" si="38"/>
        <v>0.46879756468797562</v>
      </c>
      <c r="L100" s="57">
        <f t="shared" si="39"/>
        <v>-0.64687975646879758</v>
      </c>
      <c r="M100" s="57">
        <f t="shared" si="40"/>
        <v>0.59360730593607303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108</v>
      </c>
      <c r="C101" s="51" t="s">
        <v>109</v>
      </c>
      <c r="D101" s="56">
        <v>0</v>
      </c>
      <c r="E101" s="56">
        <v>1960</v>
      </c>
      <c r="F101" s="56">
        <v>246000</v>
      </c>
      <c r="G101" s="56">
        <v>246000</v>
      </c>
      <c r="H101" s="56">
        <v>0</v>
      </c>
      <c r="I101" s="56">
        <f t="shared" si="36"/>
        <v>246000</v>
      </c>
      <c r="J101" s="56">
        <f t="shared" si="37"/>
        <v>-244040</v>
      </c>
      <c r="K101" s="57">
        <f t="shared" si="38"/>
        <v>-124.51020408163265</v>
      </c>
      <c r="L101" s="57">
        <f t="shared" si="39"/>
        <v>124.51020408163265</v>
      </c>
      <c r="M101" s="57">
        <f t="shared" si="40"/>
        <v>375.5306122448979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116</v>
      </c>
      <c r="C102" s="51" t="s">
        <v>117</v>
      </c>
      <c r="D102" s="56">
        <v>0</v>
      </c>
      <c r="E102" s="56">
        <v>0</v>
      </c>
      <c r="F102" s="56">
        <v>37850.9</v>
      </c>
      <c r="G102" s="56">
        <v>37850.9</v>
      </c>
      <c r="H102" s="56">
        <v>0</v>
      </c>
      <c r="I102" s="56">
        <f t="shared" si="36"/>
        <v>37850.9</v>
      </c>
      <c r="J102" s="56">
        <f t="shared" si="37"/>
        <v>-37850.9</v>
      </c>
      <c r="K102" s="57" t="str">
        <f t="shared" si="38"/>
        <v>NA</v>
      </c>
      <c r="L102" s="57" t="str">
        <f t="shared" si="39"/>
        <v>NA</v>
      </c>
      <c r="M102" s="57" t="str">
        <f t="shared" si="40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118</v>
      </c>
      <c r="C103" s="51" t="s">
        <v>119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6"/>
        <v>0</v>
      </c>
      <c r="J103" s="56">
        <f t="shared" si="37"/>
        <v>0</v>
      </c>
      <c r="K103" s="57" t="str">
        <f t="shared" si="38"/>
        <v>NA</v>
      </c>
      <c r="L103" s="57" t="str">
        <f t="shared" si="39"/>
        <v>NA</v>
      </c>
      <c r="M103" s="57" t="str">
        <f t="shared" si="40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120</v>
      </c>
      <c r="C104" s="51" t="s">
        <v>121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36"/>
        <v>0</v>
      </c>
      <c r="J104" s="56">
        <f t="shared" si="37"/>
        <v>0</v>
      </c>
      <c r="K104" s="57" t="str">
        <f t="shared" si="38"/>
        <v>NA</v>
      </c>
      <c r="L104" s="57" t="str">
        <f t="shared" si="39"/>
        <v>NA</v>
      </c>
      <c r="M104" s="57" t="str">
        <f t="shared" si="40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222</v>
      </c>
      <c r="C105" s="51" t="s">
        <v>223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36"/>
        <v>0</v>
      </c>
      <c r="J105" s="56">
        <f t="shared" si="37"/>
        <v>0</v>
      </c>
      <c r="K105" s="57" t="str">
        <f t="shared" si="38"/>
        <v>NA</v>
      </c>
      <c r="L105" s="57" t="str">
        <f t="shared" si="39"/>
        <v>NA</v>
      </c>
      <c r="M105" s="57" t="str">
        <f t="shared" si="40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224</v>
      </c>
      <c r="C106" s="51" t="s">
        <v>225</v>
      </c>
      <c r="D106" s="56">
        <v>76504.44</v>
      </c>
      <c r="E106" s="56">
        <v>77504.44</v>
      </c>
      <c r="F106" s="56">
        <v>6446.16</v>
      </c>
      <c r="G106" s="56">
        <v>12892.32</v>
      </c>
      <c r="H106" s="56">
        <v>0</v>
      </c>
      <c r="I106" s="56">
        <f t="shared" si="36"/>
        <v>12892.32</v>
      </c>
      <c r="J106" s="56">
        <f t="shared" si="37"/>
        <v>64612.12</v>
      </c>
      <c r="K106" s="57">
        <f t="shared" si="38"/>
        <v>0.83365701371431111</v>
      </c>
      <c r="L106" s="57">
        <f t="shared" si="39"/>
        <v>-0.91682850685715545</v>
      </c>
      <c r="M106" s="57">
        <f t="shared" si="40"/>
        <v>-0.50097104114293323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124</v>
      </c>
      <c r="C107" s="51" t="s">
        <v>125</v>
      </c>
      <c r="D107" s="56">
        <v>127235.51</v>
      </c>
      <c r="E107" s="56">
        <v>127235.51</v>
      </c>
      <c r="F107" s="56">
        <v>0</v>
      </c>
      <c r="G107" s="56">
        <v>0</v>
      </c>
      <c r="H107" s="56">
        <v>0</v>
      </c>
      <c r="I107" s="56">
        <f t="shared" si="36"/>
        <v>0</v>
      </c>
      <c r="J107" s="56">
        <f t="shared" si="37"/>
        <v>127235.51</v>
      </c>
      <c r="K107" s="57">
        <f t="shared" si="38"/>
        <v>1</v>
      </c>
      <c r="L107" s="57">
        <f t="shared" si="39"/>
        <v>-1</v>
      </c>
      <c r="M107" s="57">
        <f t="shared" si="40"/>
        <v>-1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268</v>
      </c>
      <c r="C108" s="51" t="s">
        <v>269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6"/>
        <v>0</v>
      </c>
      <c r="J108" s="56">
        <f t="shared" si="37"/>
        <v>0</v>
      </c>
      <c r="K108" s="57" t="str">
        <f t="shared" si="38"/>
        <v>NA</v>
      </c>
      <c r="L108" s="57" t="str">
        <f t="shared" si="39"/>
        <v>NA</v>
      </c>
      <c r="M108" s="57" t="str">
        <f t="shared" si="40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226</v>
      </c>
      <c r="C109" s="51" t="s">
        <v>227</v>
      </c>
      <c r="D109" s="56">
        <v>793567.13</v>
      </c>
      <c r="E109" s="56">
        <v>793567.13</v>
      </c>
      <c r="F109" s="56">
        <v>87325.67</v>
      </c>
      <c r="G109" s="56">
        <v>210981.36</v>
      </c>
      <c r="H109" s="56">
        <v>0</v>
      </c>
      <c r="I109" s="56">
        <f t="shared" si="36"/>
        <v>210981.36</v>
      </c>
      <c r="J109" s="56">
        <f t="shared" si="37"/>
        <v>582585.77</v>
      </c>
      <c r="K109" s="57">
        <f t="shared" si="38"/>
        <v>0.73413545997047536</v>
      </c>
      <c r="L109" s="57">
        <f t="shared" si="39"/>
        <v>-0.8899580555963803</v>
      </c>
      <c r="M109" s="57">
        <f t="shared" si="40"/>
        <v>-0.20240637991142602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126</v>
      </c>
      <c r="C110" s="51" t="s">
        <v>127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36"/>
        <v>0</v>
      </c>
      <c r="J110" s="56">
        <f t="shared" si="37"/>
        <v>0</v>
      </c>
      <c r="K110" s="57" t="str">
        <f t="shared" si="38"/>
        <v>NA</v>
      </c>
      <c r="L110" s="57" t="str">
        <f t="shared" si="39"/>
        <v>NA</v>
      </c>
      <c r="M110" s="57" t="str">
        <f t="shared" si="40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128</v>
      </c>
      <c r="C111" s="51" t="s">
        <v>129</v>
      </c>
      <c r="D111" s="56">
        <v>0</v>
      </c>
      <c r="E111" s="56">
        <v>200109</v>
      </c>
      <c r="F111" s="56">
        <v>0</v>
      </c>
      <c r="G111" s="56">
        <v>0</v>
      </c>
      <c r="H111" s="56">
        <v>0</v>
      </c>
      <c r="I111" s="56">
        <f t="shared" si="36"/>
        <v>0</v>
      </c>
      <c r="J111" s="56">
        <f t="shared" si="37"/>
        <v>200109</v>
      </c>
      <c r="K111" s="57">
        <f t="shared" si="38"/>
        <v>1</v>
      </c>
      <c r="L111" s="57">
        <f t="shared" si="39"/>
        <v>-1</v>
      </c>
      <c r="M111" s="57">
        <f t="shared" si="40"/>
        <v>-1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228</v>
      </c>
      <c r="C112" s="51" t="s">
        <v>229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36"/>
        <v>0</v>
      </c>
      <c r="J112" s="56">
        <f t="shared" si="37"/>
        <v>0</v>
      </c>
      <c r="K112" s="57" t="str">
        <f t="shared" si="38"/>
        <v>NA</v>
      </c>
      <c r="L112" s="57" t="str">
        <f t="shared" si="39"/>
        <v>NA</v>
      </c>
      <c r="M112" s="57" t="str">
        <f t="shared" si="40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230</v>
      </c>
      <c r="C113" s="51" t="s">
        <v>231</v>
      </c>
      <c r="D113" s="56">
        <v>129819.26000000001</v>
      </c>
      <c r="E113" s="56">
        <v>129819.26000000001</v>
      </c>
      <c r="F113" s="56">
        <v>11786.74</v>
      </c>
      <c r="G113" s="56">
        <v>23573.48</v>
      </c>
      <c r="H113" s="56">
        <v>0</v>
      </c>
      <c r="I113" s="56">
        <f t="shared" si="36"/>
        <v>23573.48</v>
      </c>
      <c r="J113" s="56">
        <f t="shared" si="37"/>
        <v>106245.78000000001</v>
      </c>
      <c r="K113" s="57">
        <f t="shared" si="38"/>
        <v>0.81841307676534292</v>
      </c>
      <c r="L113" s="57">
        <f t="shared" si="39"/>
        <v>-0.9092065383826714</v>
      </c>
      <c r="M113" s="57">
        <f t="shared" si="40"/>
        <v>-0.45523923029602853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232</v>
      </c>
      <c r="C114" s="51" t="s">
        <v>233</v>
      </c>
      <c r="D114" s="56">
        <v>1243957.4700000002</v>
      </c>
      <c r="E114" s="56">
        <v>1575675</v>
      </c>
      <c r="F114" s="56">
        <v>64288.2</v>
      </c>
      <c r="G114" s="56">
        <v>269676.43</v>
      </c>
      <c r="H114" s="56">
        <v>0</v>
      </c>
      <c r="I114" s="56">
        <f t="shared" si="36"/>
        <v>269676.43</v>
      </c>
      <c r="J114" s="56">
        <f t="shared" si="37"/>
        <v>1305998.57</v>
      </c>
      <c r="K114" s="57">
        <f t="shared" si="38"/>
        <v>0.82885021974709261</v>
      </c>
      <c r="L114" s="57">
        <f t="shared" si="39"/>
        <v>-0.95919958113189585</v>
      </c>
      <c r="M114" s="57">
        <f t="shared" si="40"/>
        <v>-0.48655065924127755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452</v>
      </c>
      <c r="C115" s="51" t="s">
        <v>453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36"/>
        <v>0</v>
      </c>
      <c r="J115" s="56">
        <f t="shared" si="37"/>
        <v>0</v>
      </c>
      <c r="K115" s="57" t="str">
        <f t="shared" si="38"/>
        <v>NA</v>
      </c>
      <c r="L115" s="57" t="str">
        <f t="shared" si="39"/>
        <v>NA</v>
      </c>
      <c r="M115" s="57" t="str">
        <f t="shared" si="40"/>
        <v>NA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254</v>
      </c>
      <c r="C116" s="51" t="s">
        <v>255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f t="shared" si="36"/>
        <v>0</v>
      </c>
      <c r="J116" s="56">
        <f t="shared" si="37"/>
        <v>0</v>
      </c>
      <c r="K116" s="57" t="str">
        <f t="shared" si="38"/>
        <v>NA</v>
      </c>
      <c r="L116" s="57" t="str">
        <f t="shared" si="39"/>
        <v>NA</v>
      </c>
      <c r="M116" s="57" t="str">
        <f t="shared" si="40"/>
        <v>NA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130</v>
      </c>
      <c r="C117" s="51" t="s">
        <v>131</v>
      </c>
      <c r="D117" s="56">
        <v>274169.63</v>
      </c>
      <c r="E117" s="56">
        <v>290169.63</v>
      </c>
      <c r="F117" s="56">
        <v>23189.620000000003</v>
      </c>
      <c r="G117" s="56">
        <v>76822.260000000009</v>
      </c>
      <c r="H117" s="56">
        <v>0</v>
      </c>
      <c r="I117" s="56">
        <f t="shared" si="36"/>
        <v>76822.260000000009</v>
      </c>
      <c r="J117" s="56">
        <f t="shared" si="37"/>
        <v>213347.37</v>
      </c>
      <c r="K117" s="57">
        <f t="shared" si="38"/>
        <v>0.73525051536234165</v>
      </c>
      <c r="L117" s="57">
        <f t="shared" si="39"/>
        <v>-0.92008253930640505</v>
      </c>
      <c r="M117" s="57">
        <f t="shared" si="40"/>
        <v>-0.20575154608702498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234</v>
      </c>
      <c r="C118" s="51" t="s">
        <v>235</v>
      </c>
      <c r="D118" s="56">
        <v>368685.02</v>
      </c>
      <c r="E118" s="56">
        <v>4468276.01</v>
      </c>
      <c r="F118" s="56">
        <v>13656.72</v>
      </c>
      <c r="G118" s="56">
        <v>46009.599999999999</v>
      </c>
      <c r="H118" s="56">
        <v>0</v>
      </c>
      <c r="I118" s="56">
        <f t="shared" si="36"/>
        <v>46009.599999999999</v>
      </c>
      <c r="J118" s="56">
        <f t="shared" si="37"/>
        <v>4422266.41</v>
      </c>
      <c r="K118" s="57">
        <f t="shared" si="38"/>
        <v>0.98970305328116925</v>
      </c>
      <c r="L118" s="57">
        <f t="shared" si="39"/>
        <v>-0.99694362658675606</v>
      </c>
      <c r="M118" s="57">
        <f t="shared" si="40"/>
        <v>-0.96910915984350743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132</v>
      </c>
      <c r="C119" s="51" t="s">
        <v>133</v>
      </c>
      <c r="D119" s="56">
        <v>3397116.12</v>
      </c>
      <c r="E119" s="56">
        <v>20379501.609999992</v>
      </c>
      <c r="F119" s="56">
        <v>985028.10999999987</v>
      </c>
      <c r="G119" s="56">
        <v>3814499.73</v>
      </c>
      <c r="H119" s="56">
        <v>0</v>
      </c>
      <c r="I119" s="56">
        <f t="shared" si="36"/>
        <v>3814499.73</v>
      </c>
      <c r="J119" s="56">
        <f t="shared" si="37"/>
        <v>16565001.879999992</v>
      </c>
      <c r="K119" s="57">
        <f t="shared" si="38"/>
        <v>0.81282664301622232</v>
      </c>
      <c r="L119" s="57">
        <f t="shared" si="39"/>
        <v>-0.95166574095626277</v>
      </c>
      <c r="M119" s="57">
        <f t="shared" si="40"/>
        <v>-0.43847992904866701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134</v>
      </c>
      <c r="C120" s="51" t="s">
        <v>135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f t="shared" si="36"/>
        <v>0</v>
      </c>
      <c r="J120" s="56">
        <f t="shared" si="37"/>
        <v>0</v>
      </c>
      <c r="K120" s="57" t="str">
        <f t="shared" si="38"/>
        <v>NA</v>
      </c>
      <c r="L120" s="57" t="str">
        <f t="shared" si="39"/>
        <v>NA</v>
      </c>
      <c r="M120" s="57" t="str">
        <f t="shared" si="40"/>
        <v>NA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136</v>
      </c>
      <c r="C121" s="51" t="s">
        <v>137</v>
      </c>
      <c r="D121" s="56">
        <v>0</v>
      </c>
      <c r="E121" s="56">
        <v>57964</v>
      </c>
      <c r="F121" s="56">
        <v>0</v>
      </c>
      <c r="G121" s="56">
        <v>0</v>
      </c>
      <c r="H121" s="56">
        <v>0</v>
      </c>
      <c r="I121" s="56">
        <f t="shared" si="36"/>
        <v>0</v>
      </c>
      <c r="J121" s="56">
        <f t="shared" si="37"/>
        <v>57964</v>
      </c>
      <c r="K121" s="57">
        <f t="shared" si="38"/>
        <v>1</v>
      </c>
      <c r="L121" s="57">
        <f t="shared" si="39"/>
        <v>-1</v>
      </c>
      <c r="M121" s="57">
        <f t="shared" si="40"/>
        <v>-1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138</v>
      </c>
      <c r="C122" s="51" t="s">
        <v>139</v>
      </c>
      <c r="D122" s="56">
        <v>922500.56</v>
      </c>
      <c r="E122" s="56">
        <v>2792013.0900000003</v>
      </c>
      <c r="F122" s="56">
        <v>213254.53</v>
      </c>
      <c r="G122" s="56">
        <v>441228.06999999995</v>
      </c>
      <c r="H122" s="56">
        <v>0</v>
      </c>
      <c r="I122" s="56">
        <f t="shared" si="36"/>
        <v>441228.06999999995</v>
      </c>
      <c r="J122" s="56">
        <f t="shared" si="37"/>
        <v>2350785.0200000005</v>
      </c>
      <c r="K122" s="57">
        <f t="shared" si="38"/>
        <v>0.84196776455657674</v>
      </c>
      <c r="L122" s="57">
        <f t="shared" si="39"/>
        <v>-0.92361979577968245</v>
      </c>
      <c r="M122" s="57">
        <f t="shared" si="40"/>
        <v>-0.52590329366972999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140</v>
      </c>
      <c r="C123" s="51" t="s">
        <v>141</v>
      </c>
      <c r="D123" s="56">
        <v>0</v>
      </c>
      <c r="E123" s="56">
        <v>0</v>
      </c>
      <c r="F123" s="56">
        <v>962.68000000000006</v>
      </c>
      <c r="G123" s="56">
        <v>962.68000000000006</v>
      </c>
      <c r="H123" s="56">
        <v>0</v>
      </c>
      <c r="I123" s="56">
        <f t="shared" si="36"/>
        <v>962.68000000000006</v>
      </c>
      <c r="J123" s="56">
        <f t="shared" si="37"/>
        <v>-962.68000000000006</v>
      </c>
      <c r="K123" s="57" t="str">
        <f t="shared" si="38"/>
        <v>NA</v>
      </c>
      <c r="L123" s="57" t="str">
        <f t="shared" si="39"/>
        <v>NA</v>
      </c>
      <c r="M123" s="57" t="str">
        <f t="shared" si="40"/>
        <v>NA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142</v>
      </c>
      <c r="C124" s="51" t="s">
        <v>143</v>
      </c>
      <c r="D124" s="56">
        <v>832211.45999999973</v>
      </c>
      <c r="E124" s="56">
        <v>3070678.1900000004</v>
      </c>
      <c r="F124" s="56">
        <v>229225.40999999997</v>
      </c>
      <c r="G124" s="56">
        <v>519443.01999999996</v>
      </c>
      <c r="H124" s="56">
        <v>0</v>
      </c>
      <c r="I124" s="56">
        <f t="shared" si="36"/>
        <v>519443.01999999996</v>
      </c>
      <c r="J124" s="56">
        <f t="shared" si="37"/>
        <v>2551235.1700000004</v>
      </c>
      <c r="K124" s="57">
        <f t="shared" si="38"/>
        <v>0.83083768866056262</v>
      </c>
      <c r="L124" s="57">
        <f t="shared" si="39"/>
        <v>-0.92535023346096712</v>
      </c>
      <c r="M124" s="57">
        <f t="shared" si="40"/>
        <v>-0.49251306598168804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154</v>
      </c>
      <c r="C125" s="51" t="s">
        <v>155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f t="shared" si="36"/>
        <v>0</v>
      </c>
      <c r="J125" s="56">
        <f t="shared" si="37"/>
        <v>0</v>
      </c>
      <c r="K125" s="57" t="str">
        <f t="shared" si="38"/>
        <v>NA</v>
      </c>
      <c r="L125" s="57" t="str">
        <f t="shared" si="39"/>
        <v>NA</v>
      </c>
      <c r="M125" s="57" t="str">
        <f t="shared" si="40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156</v>
      </c>
      <c r="C126" s="51" t="s">
        <v>157</v>
      </c>
      <c r="D126" s="56">
        <v>175155.41</v>
      </c>
      <c r="E126" s="56">
        <v>719990.4600000002</v>
      </c>
      <c r="F126" s="56">
        <v>50718.019999999982</v>
      </c>
      <c r="G126" s="56">
        <v>154388.8899999999</v>
      </c>
      <c r="H126" s="56">
        <v>0</v>
      </c>
      <c r="I126" s="56">
        <f t="shared" si="36"/>
        <v>154388.8899999999</v>
      </c>
      <c r="J126" s="56">
        <f t="shared" si="37"/>
        <v>565601.5700000003</v>
      </c>
      <c r="K126" s="57">
        <f t="shared" si="38"/>
        <v>0.78556814488903104</v>
      </c>
      <c r="L126" s="57">
        <f t="shared" si="39"/>
        <v>-0.92955737219073709</v>
      </c>
      <c r="M126" s="57">
        <f t="shared" si="40"/>
        <v>-0.35670443466709328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158</v>
      </c>
      <c r="C127" s="51" t="s">
        <v>159</v>
      </c>
      <c r="D127" s="56">
        <v>32355780</v>
      </c>
      <c r="E127" s="56">
        <v>10058143.6</v>
      </c>
      <c r="F127" s="56">
        <v>116425.84</v>
      </c>
      <c r="G127" s="56">
        <v>1056474.6000000001</v>
      </c>
      <c r="H127" s="56">
        <v>31545.62</v>
      </c>
      <c r="I127" s="56">
        <f t="shared" si="36"/>
        <v>1088020.2200000002</v>
      </c>
      <c r="J127" s="56">
        <f t="shared" si="37"/>
        <v>8970123.379999999</v>
      </c>
      <c r="K127" s="57">
        <f t="shared" si="38"/>
        <v>0.89182693514139122</v>
      </c>
      <c r="L127" s="57">
        <f t="shared" si="39"/>
        <v>-0.98842471885169747</v>
      </c>
      <c r="M127" s="57">
        <f t="shared" si="40"/>
        <v>-0.68488978423414038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166</v>
      </c>
      <c r="C128" s="51" t="s">
        <v>167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f t="shared" si="36"/>
        <v>0</v>
      </c>
      <c r="J128" s="56">
        <f t="shared" si="37"/>
        <v>0</v>
      </c>
      <c r="K128" s="57" t="str">
        <f t="shared" si="38"/>
        <v>NA</v>
      </c>
      <c r="L128" s="57" t="str">
        <f t="shared" si="39"/>
        <v>NA</v>
      </c>
      <c r="M128" s="57" t="str">
        <f t="shared" si="40"/>
        <v>NA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244</v>
      </c>
      <c r="C129" s="51" t="s">
        <v>245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f t="shared" si="36"/>
        <v>0</v>
      </c>
      <c r="J129" s="56">
        <f t="shared" si="37"/>
        <v>0</v>
      </c>
      <c r="K129" s="57" t="str">
        <f t="shared" si="38"/>
        <v>NA</v>
      </c>
      <c r="L129" s="57" t="str">
        <f t="shared" si="39"/>
        <v>NA</v>
      </c>
      <c r="M129" s="57" t="str">
        <f t="shared" si="40"/>
        <v>NA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172</v>
      </c>
      <c r="C130" s="51" t="s">
        <v>173</v>
      </c>
      <c r="D130" s="56">
        <v>83727</v>
      </c>
      <c r="E130" s="56">
        <v>84716</v>
      </c>
      <c r="F130" s="56">
        <v>330</v>
      </c>
      <c r="G130" s="56">
        <v>-197.25</v>
      </c>
      <c r="H130" s="56">
        <v>6010.9699999999993</v>
      </c>
      <c r="I130" s="56">
        <f t="shared" si="36"/>
        <v>5813.7199999999993</v>
      </c>
      <c r="J130" s="56">
        <f t="shared" si="37"/>
        <v>78902.28</v>
      </c>
      <c r="K130" s="57">
        <f t="shared" si="38"/>
        <v>0.93137400254969549</v>
      </c>
      <c r="L130" s="57">
        <f t="shared" si="39"/>
        <v>-0.9961046319467397</v>
      </c>
      <c r="M130" s="57">
        <f t="shared" si="40"/>
        <v>-1.0069851031682326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174</v>
      </c>
      <c r="C131" s="51" t="s">
        <v>175</v>
      </c>
      <c r="D131" s="56">
        <v>857320</v>
      </c>
      <c r="E131" s="56">
        <v>3184092</v>
      </c>
      <c r="F131" s="56">
        <v>660067</v>
      </c>
      <c r="G131" s="56">
        <v>678990</v>
      </c>
      <c r="H131" s="56">
        <v>25724.3</v>
      </c>
      <c r="I131" s="56">
        <f t="shared" si="36"/>
        <v>704714.3</v>
      </c>
      <c r="J131" s="56">
        <f t="shared" si="37"/>
        <v>2479377.7000000002</v>
      </c>
      <c r="K131" s="57">
        <f t="shared" si="38"/>
        <v>0.77867652693452327</v>
      </c>
      <c r="L131" s="57">
        <f t="shared" si="39"/>
        <v>-0.7926985149926572</v>
      </c>
      <c r="M131" s="57">
        <f t="shared" si="40"/>
        <v>-0.36026660033692492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180</v>
      </c>
      <c r="C132" s="51" t="s">
        <v>181</v>
      </c>
      <c r="D132" s="56">
        <v>36500</v>
      </c>
      <c r="E132" s="56">
        <v>63370</v>
      </c>
      <c r="F132" s="56">
        <v>127.38</v>
      </c>
      <c r="G132" s="56">
        <v>575.41</v>
      </c>
      <c r="H132" s="56">
        <v>0</v>
      </c>
      <c r="I132" s="56">
        <f t="shared" si="36"/>
        <v>575.41</v>
      </c>
      <c r="J132" s="56">
        <f t="shared" si="37"/>
        <v>62794.59</v>
      </c>
      <c r="K132" s="57">
        <f t="shared" si="38"/>
        <v>0.99091983588448784</v>
      </c>
      <c r="L132" s="57">
        <f t="shared" si="39"/>
        <v>-0.99798990058387249</v>
      </c>
      <c r="M132" s="57">
        <f t="shared" si="40"/>
        <v>-0.97275950765346375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184</v>
      </c>
      <c r="C133" s="51" t="s">
        <v>185</v>
      </c>
      <c r="D133" s="56">
        <v>8000</v>
      </c>
      <c r="E133" s="56">
        <v>20854</v>
      </c>
      <c r="F133" s="56">
        <v>0</v>
      </c>
      <c r="G133" s="56">
        <v>0</v>
      </c>
      <c r="H133" s="56">
        <v>0</v>
      </c>
      <c r="I133" s="56">
        <f t="shared" si="36"/>
        <v>0</v>
      </c>
      <c r="J133" s="56">
        <f t="shared" si="37"/>
        <v>20854</v>
      </c>
      <c r="K133" s="57">
        <f t="shared" si="38"/>
        <v>1</v>
      </c>
      <c r="L133" s="57">
        <f t="shared" si="39"/>
        <v>-1</v>
      </c>
      <c r="M133" s="57">
        <f t="shared" si="40"/>
        <v>-1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186</v>
      </c>
      <c r="C134" s="51" t="s">
        <v>187</v>
      </c>
      <c r="D134" s="56">
        <v>522850.0199999999</v>
      </c>
      <c r="E134" s="56">
        <v>753663.94000000018</v>
      </c>
      <c r="F134" s="56">
        <v>356389.39999999997</v>
      </c>
      <c r="G134" s="56">
        <v>484202.98</v>
      </c>
      <c r="H134" s="56">
        <v>39347.090000000004</v>
      </c>
      <c r="I134" s="56">
        <f t="shared" si="36"/>
        <v>523550.07</v>
      </c>
      <c r="J134" s="56">
        <f t="shared" si="37"/>
        <v>230113.87000000017</v>
      </c>
      <c r="K134" s="57">
        <f t="shared" si="38"/>
        <v>0.30532689410614511</v>
      </c>
      <c r="L134" s="57">
        <f t="shared" si="39"/>
        <v>-0.52712425116159878</v>
      </c>
      <c r="M134" s="57">
        <f t="shared" si="40"/>
        <v>0.92739610176917797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190</v>
      </c>
      <c r="C135" s="51" t="s">
        <v>191</v>
      </c>
      <c r="D135" s="56">
        <v>5260</v>
      </c>
      <c r="E135" s="56">
        <v>9250</v>
      </c>
      <c r="F135" s="56">
        <v>0</v>
      </c>
      <c r="G135" s="56">
        <v>6209.48</v>
      </c>
      <c r="H135" s="56">
        <v>0</v>
      </c>
      <c r="I135" s="56">
        <f t="shared" si="36"/>
        <v>6209.48</v>
      </c>
      <c r="J135" s="56">
        <f t="shared" si="37"/>
        <v>3040.5200000000004</v>
      </c>
      <c r="K135" s="57">
        <f t="shared" si="38"/>
        <v>0.32870486486486489</v>
      </c>
      <c r="L135" s="57">
        <f t="shared" si="39"/>
        <v>-1</v>
      </c>
      <c r="M135" s="57">
        <f t="shared" si="40"/>
        <v>1.0138854054054052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192</v>
      </c>
      <c r="C136" s="51" t="s">
        <v>193</v>
      </c>
      <c r="D136" s="56">
        <v>4741.6000000000004</v>
      </c>
      <c r="E136" s="56">
        <v>6000</v>
      </c>
      <c r="F136" s="56">
        <v>0</v>
      </c>
      <c r="G136" s="56">
        <v>12000</v>
      </c>
      <c r="H136" s="56">
        <v>641.66999999999996</v>
      </c>
      <c r="I136" s="56">
        <f t="shared" si="36"/>
        <v>12641.67</v>
      </c>
      <c r="J136" s="56">
        <f t="shared" si="37"/>
        <v>-6641.67</v>
      </c>
      <c r="K136" s="57">
        <f t="shared" si="38"/>
        <v>-1.1069450000000001</v>
      </c>
      <c r="L136" s="57">
        <f t="shared" si="39"/>
        <v>-1</v>
      </c>
      <c r="M136" s="57">
        <f t="shared" si="40"/>
        <v>5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194</v>
      </c>
      <c r="C137" s="51" t="s">
        <v>195</v>
      </c>
      <c r="D137" s="56">
        <v>18131.02</v>
      </c>
      <c r="E137" s="56">
        <v>146054.79</v>
      </c>
      <c r="F137" s="56">
        <v>3012.89</v>
      </c>
      <c r="G137" s="56">
        <v>22844.600000000002</v>
      </c>
      <c r="H137" s="56">
        <v>84041.919999999998</v>
      </c>
      <c r="I137" s="56">
        <f t="shared" si="36"/>
        <v>106886.52</v>
      </c>
      <c r="J137" s="56">
        <f t="shared" si="37"/>
        <v>39168.270000000004</v>
      </c>
      <c r="K137" s="57">
        <f t="shared" si="38"/>
        <v>0.26817518275162355</v>
      </c>
      <c r="L137" s="57">
        <f t="shared" si="39"/>
        <v>-0.97937150845925691</v>
      </c>
      <c r="M137" s="57">
        <f t="shared" si="40"/>
        <v>-0.53076650207774767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198</v>
      </c>
      <c r="C138" s="51" t="s">
        <v>199</v>
      </c>
      <c r="D138" s="56">
        <v>96034</v>
      </c>
      <c r="E138" s="56">
        <v>166932</v>
      </c>
      <c r="F138" s="56">
        <v>0</v>
      </c>
      <c r="G138" s="56">
        <v>23853.98</v>
      </c>
      <c r="H138" s="56">
        <v>29424.85</v>
      </c>
      <c r="I138" s="56">
        <f t="shared" si="36"/>
        <v>53278.83</v>
      </c>
      <c r="J138" s="56">
        <f t="shared" si="37"/>
        <v>113653.17</v>
      </c>
      <c r="K138" s="57">
        <f t="shared" si="38"/>
        <v>0.68083513047228805</v>
      </c>
      <c r="L138" s="57">
        <f t="shared" si="39"/>
        <v>-1</v>
      </c>
      <c r="M138" s="57">
        <f t="shared" si="40"/>
        <v>-0.57131083315361941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262</v>
      </c>
      <c r="C139" s="51" t="s">
        <v>263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36"/>
        <v>0</v>
      </c>
      <c r="J139" s="56">
        <f t="shared" si="37"/>
        <v>0</v>
      </c>
      <c r="K139" s="57" t="str">
        <f t="shared" si="38"/>
        <v>NA</v>
      </c>
      <c r="L139" s="57" t="str">
        <f t="shared" si="39"/>
        <v>NA</v>
      </c>
      <c r="M139" s="57" t="str">
        <f t="shared" si="40"/>
        <v>NA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204</v>
      </c>
      <c r="C140" s="51" t="s">
        <v>205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36"/>
        <v>0</v>
      </c>
      <c r="J140" s="56">
        <f t="shared" si="37"/>
        <v>0</v>
      </c>
      <c r="K140" s="57" t="str">
        <f t="shared" si="38"/>
        <v>NA</v>
      </c>
      <c r="L140" s="57" t="str">
        <f t="shared" si="39"/>
        <v>NA</v>
      </c>
      <c r="M140" s="57" t="str">
        <f t="shared" si="40"/>
        <v>NA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206</v>
      </c>
      <c r="C141" s="51" t="s">
        <v>207</v>
      </c>
      <c r="D141" s="56">
        <v>95116</v>
      </c>
      <c r="E141" s="56">
        <v>102693</v>
      </c>
      <c r="F141" s="56">
        <v>577.66</v>
      </c>
      <c r="G141" s="56">
        <v>20777.219999999998</v>
      </c>
      <c r="H141" s="56">
        <v>478.38</v>
      </c>
      <c r="I141" s="56">
        <f t="shared" si="36"/>
        <v>21255.599999999999</v>
      </c>
      <c r="J141" s="56">
        <f t="shared" si="37"/>
        <v>81437.399999999994</v>
      </c>
      <c r="K141" s="57">
        <f t="shared" si="38"/>
        <v>0.79301802459758697</v>
      </c>
      <c r="L141" s="57">
        <f t="shared" si="39"/>
        <v>-0.9943748843640754</v>
      </c>
      <c r="M141" s="57">
        <f t="shared" si="40"/>
        <v>-0.39302912564634401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208</v>
      </c>
      <c r="C142" s="51" t="s">
        <v>209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36"/>
        <v>0</v>
      </c>
      <c r="J142" s="56">
        <f t="shared" si="37"/>
        <v>0</v>
      </c>
      <c r="K142" s="57" t="str">
        <f t="shared" si="38"/>
        <v>NA</v>
      </c>
      <c r="L142" s="57" t="str">
        <f t="shared" si="39"/>
        <v>NA</v>
      </c>
      <c r="M142" s="57" t="str">
        <f t="shared" si="40"/>
        <v>NA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212</v>
      </c>
      <c r="C143" s="51" t="s">
        <v>213</v>
      </c>
      <c r="D143" s="56">
        <v>0</v>
      </c>
      <c r="E143" s="56">
        <v>30380</v>
      </c>
      <c r="F143" s="56">
        <v>0</v>
      </c>
      <c r="G143" s="56">
        <v>0</v>
      </c>
      <c r="H143" s="56">
        <v>0</v>
      </c>
      <c r="I143" s="56">
        <f t="shared" si="36"/>
        <v>0</v>
      </c>
      <c r="J143" s="56">
        <f t="shared" si="37"/>
        <v>30380</v>
      </c>
      <c r="K143" s="57">
        <f t="shared" si="38"/>
        <v>1</v>
      </c>
      <c r="L143" s="57">
        <f t="shared" si="39"/>
        <v>-1</v>
      </c>
      <c r="M143" s="57">
        <f t="shared" si="40"/>
        <v>-1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214</v>
      </c>
      <c r="C144" s="51" t="s">
        <v>215</v>
      </c>
      <c r="D144" s="56">
        <v>0</v>
      </c>
      <c r="E144" s="56">
        <v>100000</v>
      </c>
      <c r="F144" s="56">
        <v>0</v>
      </c>
      <c r="G144" s="56">
        <v>0</v>
      </c>
      <c r="H144" s="56">
        <v>0</v>
      </c>
      <c r="I144" s="56">
        <f t="shared" si="36"/>
        <v>0</v>
      </c>
      <c r="J144" s="56">
        <f t="shared" si="37"/>
        <v>100000</v>
      </c>
      <c r="K144" s="57">
        <f t="shared" si="38"/>
        <v>1</v>
      </c>
      <c r="L144" s="57">
        <f t="shared" si="39"/>
        <v>-1</v>
      </c>
      <c r="M144" s="57">
        <f t="shared" si="40"/>
        <v>-1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216</v>
      </c>
      <c r="C145" s="51" t="s">
        <v>217</v>
      </c>
      <c r="D145" s="56">
        <v>10600</v>
      </c>
      <c r="E145" s="56">
        <v>28709</v>
      </c>
      <c r="F145" s="56">
        <v>3035</v>
      </c>
      <c r="G145" s="56">
        <v>3035</v>
      </c>
      <c r="H145" s="56">
        <v>1043.5</v>
      </c>
      <c r="I145" s="56">
        <f t="shared" si="36"/>
        <v>4078.5</v>
      </c>
      <c r="J145" s="56">
        <f t="shared" si="37"/>
        <v>24630.5</v>
      </c>
      <c r="K145" s="57">
        <f t="shared" si="38"/>
        <v>0.85793653558117666</v>
      </c>
      <c r="L145" s="57">
        <f t="shared" si="39"/>
        <v>-0.89428402243199001</v>
      </c>
      <c r="M145" s="57">
        <f t="shared" si="40"/>
        <v>-0.68285206729596992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218</v>
      </c>
      <c r="C146" s="51" t="s">
        <v>219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36"/>
        <v>0</v>
      </c>
      <c r="J146" s="56">
        <f t="shared" si="37"/>
        <v>0</v>
      </c>
      <c r="K146" s="57" t="str">
        <f t="shared" si="38"/>
        <v>NA</v>
      </c>
      <c r="L146" s="57" t="str">
        <f t="shared" si="39"/>
        <v>NA</v>
      </c>
      <c r="M146" s="57" t="str">
        <f t="shared" si="40"/>
        <v>NA</v>
      </c>
      <c r="R146" s="53"/>
      <c r="S146" s="53"/>
      <c r="T146" s="53"/>
      <c r="U146" s="53"/>
      <c r="V146" s="53"/>
    </row>
    <row r="147" spans="1:22" s="51" customFormat="1" x14ac:dyDescent="0.2">
      <c r="A147" s="63" t="s">
        <v>250</v>
      </c>
      <c r="B147" s="63"/>
      <c r="C147" s="63"/>
      <c r="D147" s="64">
        <v>42434981.650000006</v>
      </c>
      <c r="E147" s="64">
        <v>49440964.159999989</v>
      </c>
      <c r="F147" s="64">
        <v>3110277.9299999997</v>
      </c>
      <c r="G147" s="64">
        <v>8163967.2600000007</v>
      </c>
      <c r="H147" s="64">
        <v>218258.30000000002</v>
      </c>
      <c r="I147" s="64">
        <f t="shared" si="36"/>
        <v>8382225.5600000005</v>
      </c>
      <c r="J147" s="64">
        <f t="shared" si="37"/>
        <v>41058738.599999987</v>
      </c>
      <c r="K147" s="65">
        <f t="shared" si="38"/>
        <v>0.83045990905691913</v>
      </c>
      <c r="L147" s="65">
        <f t="shared" si="39"/>
        <v>-0.93709107452001594</v>
      </c>
      <c r="M147" s="65">
        <f t="shared" si="40"/>
        <v>-0.50462329778319581</v>
      </c>
      <c r="R147" s="53"/>
      <c r="S147" s="53"/>
      <c r="T147" s="53"/>
      <c r="U147" s="53"/>
      <c r="V147" s="53"/>
    </row>
    <row r="148" spans="1:22" s="51" customFormat="1" x14ac:dyDescent="0.2">
      <c r="A148" s="51" t="s">
        <v>251</v>
      </c>
      <c r="B148" s="51" t="s">
        <v>101</v>
      </c>
      <c r="C148" s="51" t="s">
        <v>102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36"/>
        <v>0</v>
      </c>
      <c r="J148" s="56">
        <f t="shared" si="37"/>
        <v>0</v>
      </c>
      <c r="K148" s="57" t="str">
        <f t="shared" si="38"/>
        <v>NA</v>
      </c>
      <c r="L148" s="57" t="str">
        <f t="shared" si="39"/>
        <v>NA</v>
      </c>
      <c r="M148" s="57" t="str">
        <f t="shared" si="40"/>
        <v>NA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103</v>
      </c>
      <c r="C149" s="51" t="s">
        <v>104</v>
      </c>
      <c r="D149" s="56">
        <v>0</v>
      </c>
      <c r="E149" s="56">
        <v>540.30999999999995</v>
      </c>
      <c r="F149" s="56">
        <v>1210</v>
      </c>
      <c r="G149" s="56">
        <v>4290</v>
      </c>
      <c r="H149" s="56">
        <v>0</v>
      </c>
      <c r="I149" s="56">
        <f t="shared" si="36"/>
        <v>4290</v>
      </c>
      <c r="J149" s="56">
        <f t="shared" si="37"/>
        <v>-3749.69</v>
      </c>
      <c r="K149" s="57">
        <f t="shared" si="38"/>
        <v>-6.9398863615331949</v>
      </c>
      <c r="L149" s="57">
        <f t="shared" si="39"/>
        <v>1.2394551276119268</v>
      </c>
      <c r="M149" s="57">
        <f t="shared" si="40"/>
        <v>22.819659084599582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105</v>
      </c>
      <c r="C150" s="51" t="s">
        <v>104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36"/>
        <v>0</v>
      </c>
      <c r="J150" s="56">
        <f t="shared" si="37"/>
        <v>0</v>
      </c>
      <c r="K150" s="57" t="str">
        <f t="shared" si="38"/>
        <v>NA</v>
      </c>
      <c r="L150" s="57" t="str">
        <f t="shared" si="39"/>
        <v>NA</v>
      </c>
      <c r="M150" s="57" t="str">
        <f t="shared" si="40"/>
        <v>NA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106</v>
      </c>
      <c r="C151" s="51" t="s">
        <v>107</v>
      </c>
      <c r="D151" s="56">
        <v>0</v>
      </c>
      <c r="E151" s="56">
        <v>2000</v>
      </c>
      <c r="F151" s="56">
        <v>0</v>
      </c>
      <c r="G151" s="56">
        <v>802.02</v>
      </c>
      <c r="H151" s="56">
        <v>0</v>
      </c>
      <c r="I151" s="56">
        <f t="shared" si="36"/>
        <v>802.02</v>
      </c>
      <c r="J151" s="56">
        <f t="shared" si="37"/>
        <v>1197.98</v>
      </c>
      <c r="K151" s="57">
        <f t="shared" si="38"/>
        <v>0.59899000000000002</v>
      </c>
      <c r="L151" s="57">
        <f t="shared" si="39"/>
        <v>-1</v>
      </c>
      <c r="M151" s="57">
        <f t="shared" si="40"/>
        <v>0.20303000000000004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108</v>
      </c>
      <c r="C152" s="51" t="s">
        <v>109</v>
      </c>
      <c r="D152" s="56">
        <v>0</v>
      </c>
      <c r="E152" s="56">
        <v>7750</v>
      </c>
      <c r="F152" s="56">
        <v>420</v>
      </c>
      <c r="G152" s="56">
        <v>3130</v>
      </c>
      <c r="H152" s="56">
        <v>0</v>
      </c>
      <c r="I152" s="56">
        <f t="shared" ref="I152:I188" si="41">SUM(G152:H152)</f>
        <v>3130</v>
      </c>
      <c r="J152" s="56">
        <f t="shared" ref="J152:J188" si="42">E152-I152</f>
        <v>4620</v>
      </c>
      <c r="K152" s="57">
        <f t="shared" ref="K152:K188" si="43">IF(E152=0,"NA",J152/E152)</f>
        <v>0.59612903225806446</v>
      </c>
      <c r="L152" s="57">
        <f t="shared" ref="L152:L188" si="44">IF(E152=0,"NA",(  ( F152 - (E152/$L$6)) / (E152/$L$6)))</f>
        <v>-0.94580645161290322</v>
      </c>
      <c r="M152" s="57">
        <f t="shared" ref="M152:M188" si="45">IF(E152=0,"NA",(  ( G152 - ($M$6*(E152/12))) / ($M$6*(E152/12))))</f>
        <v>0.21161290322580639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118</v>
      </c>
      <c r="C153" s="51" t="s">
        <v>119</v>
      </c>
      <c r="D153" s="56">
        <v>87605.85</v>
      </c>
      <c r="E153" s="56">
        <v>53871</v>
      </c>
      <c r="F153" s="56">
        <v>7271.85</v>
      </c>
      <c r="G153" s="56">
        <v>26217.670000000002</v>
      </c>
      <c r="H153" s="56">
        <v>0</v>
      </c>
      <c r="I153" s="56">
        <f t="shared" si="41"/>
        <v>26217.670000000002</v>
      </c>
      <c r="J153" s="56">
        <f t="shared" si="42"/>
        <v>27653.329999999998</v>
      </c>
      <c r="K153" s="57">
        <f t="shared" si="43"/>
        <v>0.51332498004492211</v>
      </c>
      <c r="L153" s="57">
        <f t="shared" si="44"/>
        <v>-0.86501364370440503</v>
      </c>
      <c r="M153" s="57">
        <f t="shared" si="45"/>
        <v>0.46002505986523373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232</v>
      </c>
      <c r="C154" s="51" t="s">
        <v>233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41"/>
        <v>0</v>
      </c>
      <c r="J154" s="56">
        <f t="shared" si="42"/>
        <v>0</v>
      </c>
      <c r="K154" s="57" t="str">
        <f t="shared" si="43"/>
        <v>NA</v>
      </c>
      <c r="L154" s="57" t="str">
        <f t="shared" si="44"/>
        <v>NA</v>
      </c>
      <c r="M154" s="57" t="str">
        <f t="shared" si="45"/>
        <v>NA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130</v>
      </c>
      <c r="C155" s="51" t="s">
        <v>131</v>
      </c>
      <c r="D155" s="56">
        <v>368917.07</v>
      </c>
      <c r="E155" s="56">
        <v>343038.78</v>
      </c>
      <c r="F155" s="56">
        <v>24933.48</v>
      </c>
      <c r="G155" s="56">
        <v>108556.91</v>
      </c>
      <c r="H155" s="56">
        <v>0</v>
      </c>
      <c r="I155" s="56">
        <f t="shared" si="41"/>
        <v>108556.91</v>
      </c>
      <c r="J155" s="56">
        <f t="shared" si="42"/>
        <v>234481.87000000002</v>
      </c>
      <c r="K155" s="57">
        <f t="shared" si="43"/>
        <v>0.68354332999901646</v>
      </c>
      <c r="L155" s="57">
        <f t="shared" si="44"/>
        <v>-0.92731585624225932</v>
      </c>
      <c r="M155" s="57">
        <f t="shared" si="45"/>
        <v>-5.062998999704936E-2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234</v>
      </c>
      <c r="C156" s="51" t="s">
        <v>235</v>
      </c>
      <c r="D156" s="56">
        <v>145391.41999999998</v>
      </c>
      <c r="E156" s="56">
        <v>236363.39</v>
      </c>
      <c r="F156" s="56">
        <v>21102.52</v>
      </c>
      <c r="G156" s="56">
        <v>68601.95</v>
      </c>
      <c r="H156" s="56">
        <v>0</v>
      </c>
      <c r="I156" s="56">
        <f t="shared" si="41"/>
        <v>68601.95</v>
      </c>
      <c r="J156" s="56">
        <f t="shared" si="42"/>
        <v>167761.44</v>
      </c>
      <c r="K156" s="57">
        <f t="shared" si="43"/>
        <v>0.70976067825055311</v>
      </c>
      <c r="L156" s="57">
        <f t="shared" si="44"/>
        <v>-0.91072001463509222</v>
      </c>
      <c r="M156" s="57">
        <f t="shared" si="45"/>
        <v>-0.12928203475165945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132</v>
      </c>
      <c r="C157" s="51" t="s">
        <v>133</v>
      </c>
      <c r="D157" s="56">
        <v>0</v>
      </c>
      <c r="E157" s="56">
        <v>949681.07000000007</v>
      </c>
      <c r="F157" s="56">
        <v>0</v>
      </c>
      <c r="G157" s="56">
        <v>139500</v>
      </c>
      <c r="H157" s="56">
        <v>0</v>
      </c>
      <c r="I157" s="56">
        <f t="shared" si="41"/>
        <v>139500</v>
      </c>
      <c r="J157" s="56">
        <f t="shared" si="42"/>
        <v>810181.07000000007</v>
      </c>
      <c r="K157" s="57">
        <f t="shared" si="43"/>
        <v>0.85310858096813491</v>
      </c>
      <c r="L157" s="57">
        <f t="shared" si="44"/>
        <v>-1</v>
      </c>
      <c r="M157" s="57">
        <f t="shared" si="45"/>
        <v>-0.55932574290440473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134</v>
      </c>
      <c r="C158" s="51" t="s">
        <v>135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41"/>
        <v>0</v>
      </c>
      <c r="J158" s="56">
        <f t="shared" si="42"/>
        <v>0</v>
      </c>
      <c r="K158" s="57" t="str">
        <f t="shared" si="43"/>
        <v>NA</v>
      </c>
      <c r="L158" s="57" t="str">
        <f t="shared" si="44"/>
        <v>NA</v>
      </c>
      <c r="M158" s="57" t="str">
        <f t="shared" si="45"/>
        <v>NA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136</v>
      </c>
      <c r="C159" s="51" t="s">
        <v>137</v>
      </c>
      <c r="D159" s="56">
        <v>0</v>
      </c>
      <c r="E159" s="56">
        <v>689</v>
      </c>
      <c r="F159" s="56">
        <v>0</v>
      </c>
      <c r="G159" s="56">
        <v>0</v>
      </c>
      <c r="H159" s="56">
        <v>0</v>
      </c>
      <c r="I159" s="56">
        <f t="shared" si="41"/>
        <v>0</v>
      </c>
      <c r="J159" s="56">
        <f t="shared" si="42"/>
        <v>689</v>
      </c>
      <c r="K159" s="57">
        <f t="shared" si="43"/>
        <v>1</v>
      </c>
      <c r="L159" s="57">
        <f t="shared" si="44"/>
        <v>-1</v>
      </c>
      <c r="M159" s="57">
        <f t="shared" si="45"/>
        <v>-1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138</v>
      </c>
      <c r="C160" s="51" t="s">
        <v>139</v>
      </c>
      <c r="D160" s="56">
        <v>60750</v>
      </c>
      <c r="E160" s="56">
        <v>56430</v>
      </c>
      <c r="F160" s="56">
        <v>5050</v>
      </c>
      <c r="G160" s="56">
        <v>15539.1</v>
      </c>
      <c r="H160" s="56">
        <v>0</v>
      </c>
      <c r="I160" s="56">
        <f t="shared" si="41"/>
        <v>15539.1</v>
      </c>
      <c r="J160" s="56">
        <f t="shared" si="42"/>
        <v>40890.9</v>
      </c>
      <c r="K160" s="57">
        <f t="shared" si="43"/>
        <v>0.72463051568314729</v>
      </c>
      <c r="L160" s="57">
        <f t="shared" si="44"/>
        <v>-0.91050859471912104</v>
      </c>
      <c r="M160" s="57">
        <f t="shared" si="45"/>
        <v>-0.17389154704944176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140</v>
      </c>
      <c r="C161" s="51" t="s">
        <v>141</v>
      </c>
      <c r="D161" s="56">
        <v>0</v>
      </c>
      <c r="E161" s="56">
        <v>0</v>
      </c>
      <c r="F161" s="56">
        <v>414.61</v>
      </c>
      <c r="G161" s="56">
        <v>414.61</v>
      </c>
      <c r="H161" s="56">
        <v>0</v>
      </c>
      <c r="I161" s="56">
        <f t="shared" si="41"/>
        <v>414.61</v>
      </c>
      <c r="J161" s="56">
        <f t="shared" si="42"/>
        <v>-414.61</v>
      </c>
      <c r="K161" s="57" t="str">
        <f t="shared" si="43"/>
        <v>NA</v>
      </c>
      <c r="L161" s="57" t="str">
        <f t="shared" si="44"/>
        <v>NA</v>
      </c>
      <c r="M161" s="57" t="str">
        <f t="shared" si="45"/>
        <v>NA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142</v>
      </c>
      <c r="C162" s="51" t="s">
        <v>143</v>
      </c>
      <c r="D162" s="56">
        <v>85108.15</v>
      </c>
      <c r="E162" s="56">
        <v>82288.41</v>
      </c>
      <c r="F162" s="56">
        <v>7031.68</v>
      </c>
      <c r="G162" s="56">
        <v>28256.97</v>
      </c>
      <c r="H162" s="56">
        <v>0</v>
      </c>
      <c r="I162" s="56">
        <f t="shared" si="41"/>
        <v>28256.97</v>
      </c>
      <c r="J162" s="56">
        <f t="shared" si="42"/>
        <v>54031.44</v>
      </c>
      <c r="K162" s="57">
        <f t="shared" si="43"/>
        <v>0.65661057249739063</v>
      </c>
      <c r="L162" s="57">
        <f t="shared" si="44"/>
        <v>-0.91454835498705112</v>
      </c>
      <c r="M162" s="57">
        <f t="shared" si="45"/>
        <v>3.0168282507828256E-2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156</v>
      </c>
      <c r="C163" s="51" t="s">
        <v>157</v>
      </c>
      <c r="D163" s="56">
        <v>24495.129999999997</v>
      </c>
      <c r="E163" s="56">
        <v>59058.499999999993</v>
      </c>
      <c r="F163" s="56">
        <v>2063.2999999999997</v>
      </c>
      <c r="G163" s="56">
        <v>26432.199999999997</v>
      </c>
      <c r="H163" s="56">
        <v>0</v>
      </c>
      <c r="I163" s="56">
        <f t="shared" si="41"/>
        <v>26432.199999999997</v>
      </c>
      <c r="J163" s="56">
        <f t="shared" si="42"/>
        <v>32626.299999999996</v>
      </c>
      <c r="K163" s="57">
        <f t="shared" si="43"/>
        <v>0.55244037691441539</v>
      </c>
      <c r="L163" s="57">
        <f t="shared" si="44"/>
        <v>-0.96506345403286564</v>
      </c>
      <c r="M163" s="57">
        <f t="shared" si="45"/>
        <v>0.34267886925675389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158</v>
      </c>
      <c r="C164" s="51" t="s">
        <v>159</v>
      </c>
      <c r="D164" s="56">
        <v>26915378.09</v>
      </c>
      <c r="E164" s="56">
        <v>1241471.0899999999</v>
      </c>
      <c r="F164" s="56">
        <v>0</v>
      </c>
      <c r="G164" s="56">
        <v>91794.68</v>
      </c>
      <c r="H164" s="56">
        <v>0</v>
      </c>
      <c r="I164" s="56">
        <f t="shared" si="41"/>
        <v>91794.68</v>
      </c>
      <c r="J164" s="56">
        <f t="shared" si="42"/>
        <v>1149676.4099999999</v>
      </c>
      <c r="K164" s="57">
        <f t="shared" si="43"/>
        <v>0.92605975222508008</v>
      </c>
      <c r="L164" s="57">
        <f t="shared" si="44"/>
        <v>-1</v>
      </c>
      <c r="M164" s="57">
        <f t="shared" si="45"/>
        <v>-0.77817925667524002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325</v>
      </c>
      <c r="C165" s="51" t="s">
        <v>326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41"/>
        <v>0</v>
      </c>
      <c r="J165" s="56">
        <f t="shared" si="42"/>
        <v>0</v>
      </c>
      <c r="K165" s="57" t="str">
        <f t="shared" si="43"/>
        <v>NA</v>
      </c>
      <c r="L165" s="57" t="str">
        <f t="shared" si="44"/>
        <v>NA</v>
      </c>
      <c r="M165" s="57" t="str">
        <f t="shared" si="45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256</v>
      </c>
      <c r="C166" s="51" t="s">
        <v>257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41"/>
        <v>0</v>
      </c>
      <c r="J166" s="56">
        <f t="shared" si="42"/>
        <v>0</v>
      </c>
      <c r="K166" s="57" t="str">
        <f t="shared" si="43"/>
        <v>NA</v>
      </c>
      <c r="L166" s="57" t="str">
        <f t="shared" si="44"/>
        <v>NA</v>
      </c>
      <c r="M166" s="57" t="str">
        <f t="shared" si="45"/>
        <v>NA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164</v>
      </c>
      <c r="C167" s="51" t="s">
        <v>165</v>
      </c>
      <c r="D167" s="56">
        <v>45000</v>
      </c>
      <c r="E167" s="56">
        <v>47000</v>
      </c>
      <c r="F167" s="56">
        <v>0</v>
      </c>
      <c r="G167" s="56">
        <v>2000</v>
      </c>
      <c r="H167" s="56">
        <v>0</v>
      </c>
      <c r="I167" s="56">
        <f t="shared" si="41"/>
        <v>2000</v>
      </c>
      <c r="J167" s="56">
        <f t="shared" si="42"/>
        <v>45000</v>
      </c>
      <c r="K167" s="57">
        <f t="shared" si="43"/>
        <v>0.95744680851063835</v>
      </c>
      <c r="L167" s="57">
        <f t="shared" si="44"/>
        <v>-1</v>
      </c>
      <c r="M167" s="57">
        <f t="shared" si="45"/>
        <v>-0.87234042553191493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166</v>
      </c>
      <c r="C168" s="51" t="s">
        <v>167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f t="shared" si="41"/>
        <v>0</v>
      </c>
      <c r="J168" s="56">
        <f t="shared" si="42"/>
        <v>0</v>
      </c>
      <c r="K168" s="57" t="str">
        <f t="shared" si="43"/>
        <v>NA</v>
      </c>
      <c r="L168" s="57" t="str">
        <f t="shared" si="44"/>
        <v>NA</v>
      </c>
      <c r="M168" s="57" t="str">
        <f t="shared" si="45"/>
        <v>NA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168</v>
      </c>
      <c r="C169" s="51" t="s">
        <v>169</v>
      </c>
      <c r="D169" s="56">
        <v>2000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41"/>
        <v>0</v>
      </c>
      <c r="J169" s="56">
        <f t="shared" si="42"/>
        <v>0</v>
      </c>
      <c r="K169" s="57" t="str">
        <f t="shared" si="43"/>
        <v>NA</v>
      </c>
      <c r="L169" s="57" t="str">
        <f t="shared" si="44"/>
        <v>NA</v>
      </c>
      <c r="M169" s="57" t="str">
        <f t="shared" si="45"/>
        <v>NA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172</v>
      </c>
      <c r="C170" s="51" t="s">
        <v>173</v>
      </c>
      <c r="D170" s="56">
        <v>2500</v>
      </c>
      <c r="E170" s="56">
        <v>2500</v>
      </c>
      <c r="F170" s="56">
        <v>0</v>
      </c>
      <c r="G170" s="56">
        <v>0</v>
      </c>
      <c r="H170" s="56">
        <v>0</v>
      </c>
      <c r="I170" s="56">
        <f t="shared" si="41"/>
        <v>0</v>
      </c>
      <c r="J170" s="56">
        <f t="shared" si="42"/>
        <v>2500</v>
      </c>
      <c r="K170" s="57">
        <f t="shared" si="43"/>
        <v>1</v>
      </c>
      <c r="L170" s="57">
        <f t="shared" si="44"/>
        <v>-1</v>
      </c>
      <c r="M170" s="57">
        <f t="shared" si="45"/>
        <v>-1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174</v>
      </c>
      <c r="C171" s="51" t="s">
        <v>175</v>
      </c>
      <c r="D171" s="56">
        <v>3830</v>
      </c>
      <c r="E171" s="56">
        <v>1303253</v>
      </c>
      <c r="F171" s="56">
        <v>0</v>
      </c>
      <c r="G171" s="56">
        <v>1650</v>
      </c>
      <c r="H171" s="56">
        <v>0</v>
      </c>
      <c r="I171" s="56">
        <f t="shared" si="41"/>
        <v>1650</v>
      </c>
      <c r="J171" s="56">
        <f t="shared" si="42"/>
        <v>1301603</v>
      </c>
      <c r="K171" s="57">
        <f t="shared" si="43"/>
        <v>0.99873393730917936</v>
      </c>
      <c r="L171" s="57">
        <f t="shared" si="44"/>
        <v>-1</v>
      </c>
      <c r="M171" s="57">
        <f t="shared" si="45"/>
        <v>-0.99620181192753821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180</v>
      </c>
      <c r="C172" s="51" t="s">
        <v>181</v>
      </c>
      <c r="D172" s="56">
        <v>80557.210000000021</v>
      </c>
      <c r="E172" s="56">
        <v>54570.510000000017</v>
      </c>
      <c r="F172" s="56">
        <v>4134.5200000000004</v>
      </c>
      <c r="G172" s="56">
        <v>5603.9199999999992</v>
      </c>
      <c r="H172" s="56">
        <v>0</v>
      </c>
      <c r="I172" s="56">
        <f t="shared" si="41"/>
        <v>5603.9199999999992</v>
      </c>
      <c r="J172" s="56">
        <f t="shared" si="42"/>
        <v>48966.590000000018</v>
      </c>
      <c r="K172" s="57">
        <f t="shared" si="43"/>
        <v>0.8973086379438272</v>
      </c>
      <c r="L172" s="57">
        <f t="shared" si="44"/>
        <v>-0.92423526919576171</v>
      </c>
      <c r="M172" s="57">
        <f t="shared" si="45"/>
        <v>-0.69192591383148172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184</v>
      </c>
      <c r="C173" s="51" t="s">
        <v>185</v>
      </c>
      <c r="D173" s="56">
        <v>26566</v>
      </c>
      <c r="E173" s="56">
        <v>33766</v>
      </c>
      <c r="F173" s="56">
        <v>0</v>
      </c>
      <c r="G173" s="56">
        <v>0</v>
      </c>
      <c r="H173" s="56">
        <v>0</v>
      </c>
      <c r="I173" s="56">
        <f t="shared" si="41"/>
        <v>0</v>
      </c>
      <c r="J173" s="56">
        <f t="shared" si="42"/>
        <v>33766</v>
      </c>
      <c r="K173" s="57">
        <f t="shared" si="43"/>
        <v>1</v>
      </c>
      <c r="L173" s="57">
        <f t="shared" si="44"/>
        <v>-1</v>
      </c>
      <c r="M173" s="57">
        <f t="shared" si="45"/>
        <v>-1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186</v>
      </c>
      <c r="C174" s="51" t="s">
        <v>187</v>
      </c>
      <c r="D174" s="56">
        <v>287024.4599999999</v>
      </c>
      <c r="E174" s="56">
        <v>447999.08999999991</v>
      </c>
      <c r="F174" s="56">
        <v>12095.5</v>
      </c>
      <c r="G174" s="56">
        <v>23992.179999999997</v>
      </c>
      <c r="H174" s="56">
        <v>60813.829999999994</v>
      </c>
      <c r="I174" s="56">
        <f t="shared" si="41"/>
        <v>84806.01</v>
      </c>
      <c r="J174" s="56">
        <f t="shared" si="42"/>
        <v>363193.0799999999</v>
      </c>
      <c r="K174" s="57">
        <f t="shared" si="43"/>
        <v>0.81070048602107647</v>
      </c>
      <c r="L174" s="57">
        <f t="shared" si="44"/>
        <v>-0.97300106122983421</v>
      </c>
      <c r="M174" s="57">
        <f t="shared" si="45"/>
        <v>-0.83933775401195576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190</v>
      </c>
      <c r="C175" s="51" t="s">
        <v>191</v>
      </c>
      <c r="D175" s="56">
        <v>23053</v>
      </c>
      <c r="E175" s="56">
        <v>8866.36</v>
      </c>
      <c r="F175" s="56">
        <v>49.36</v>
      </c>
      <c r="G175" s="56">
        <v>49.36</v>
      </c>
      <c r="H175" s="56">
        <v>112.97999999999999</v>
      </c>
      <c r="I175" s="56">
        <f t="shared" si="41"/>
        <v>162.33999999999997</v>
      </c>
      <c r="J175" s="56">
        <f t="shared" si="42"/>
        <v>8704.02</v>
      </c>
      <c r="K175" s="57">
        <f t="shared" si="43"/>
        <v>0.98169034417731738</v>
      </c>
      <c r="L175" s="57">
        <f t="shared" si="44"/>
        <v>-0.99443289016011072</v>
      </c>
      <c r="M175" s="57">
        <f t="shared" si="45"/>
        <v>-0.98329867048033237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192</v>
      </c>
      <c r="C176" s="51" t="s">
        <v>193</v>
      </c>
      <c r="D176" s="56">
        <v>320231</v>
      </c>
      <c r="E176" s="56">
        <v>330594</v>
      </c>
      <c r="F176" s="56">
        <v>0</v>
      </c>
      <c r="G176" s="56">
        <v>0</v>
      </c>
      <c r="H176" s="56">
        <v>76.97</v>
      </c>
      <c r="I176" s="56">
        <f t="shared" si="41"/>
        <v>76.97</v>
      </c>
      <c r="J176" s="56">
        <f t="shared" si="42"/>
        <v>330517.03000000003</v>
      </c>
      <c r="K176" s="57">
        <f t="shared" si="43"/>
        <v>0.9997671766577737</v>
      </c>
      <c r="L176" s="57">
        <f t="shared" si="44"/>
        <v>-1</v>
      </c>
      <c r="M176" s="57">
        <f t="shared" si="45"/>
        <v>-1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194</v>
      </c>
      <c r="C177" s="51" t="s">
        <v>195</v>
      </c>
      <c r="D177" s="56">
        <v>34883</v>
      </c>
      <c r="E177" s="56">
        <v>72840.950000000012</v>
      </c>
      <c r="F177" s="56">
        <v>5927.09</v>
      </c>
      <c r="G177" s="56">
        <v>15037.589999999998</v>
      </c>
      <c r="H177" s="56">
        <v>18495.099999999995</v>
      </c>
      <c r="I177" s="56">
        <f t="shared" si="41"/>
        <v>33532.689999999995</v>
      </c>
      <c r="J177" s="56">
        <f t="shared" si="42"/>
        <v>39308.260000000017</v>
      </c>
      <c r="K177" s="57">
        <f t="shared" si="43"/>
        <v>0.5396450760183662</v>
      </c>
      <c r="L177" s="57">
        <f t="shared" si="44"/>
        <v>-0.91862969936553551</v>
      </c>
      <c r="M177" s="57">
        <f t="shared" si="45"/>
        <v>-0.38066746795586837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198</v>
      </c>
      <c r="C178" s="51" t="s">
        <v>199</v>
      </c>
      <c r="D178" s="56">
        <v>27634</v>
      </c>
      <c r="E178" s="56">
        <v>24842</v>
      </c>
      <c r="F178" s="56">
        <v>0</v>
      </c>
      <c r="G178" s="56">
        <v>46521.83</v>
      </c>
      <c r="H178" s="56">
        <v>0</v>
      </c>
      <c r="I178" s="56">
        <f t="shared" si="41"/>
        <v>46521.83</v>
      </c>
      <c r="J178" s="56">
        <f t="shared" si="42"/>
        <v>-21679.83</v>
      </c>
      <c r="K178" s="57">
        <f t="shared" si="43"/>
        <v>-0.87270871910474201</v>
      </c>
      <c r="L178" s="57">
        <f t="shared" si="44"/>
        <v>-1</v>
      </c>
      <c r="M178" s="57">
        <f t="shared" si="45"/>
        <v>4.6181261573142267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204</v>
      </c>
      <c r="C179" s="51" t="s">
        <v>205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  <c r="I179" s="56">
        <f t="shared" si="41"/>
        <v>0</v>
      </c>
      <c r="J179" s="56">
        <f t="shared" si="42"/>
        <v>0</v>
      </c>
      <c r="K179" s="57" t="str">
        <f t="shared" si="43"/>
        <v>NA</v>
      </c>
      <c r="L179" s="57" t="str">
        <f t="shared" si="44"/>
        <v>NA</v>
      </c>
      <c r="M179" s="57" t="str">
        <f t="shared" si="45"/>
        <v>NA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206</v>
      </c>
      <c r="C180" s="51" t="s">
        <v>207</v>
      </c>
      <c r="D180" s="56">
        <v>8100</v>
      </c>
      <c r="E180" s="56">
        <v>26573.589999999997</v>
      </c>
      <c r="F180" s="56">
        <v>217.55</v>
      </c>
      <c r="G180" s="56">
        <v>2213.08</v>
      </c>
      <c r="H180" s="56">
        <v>1495.34</v>
      </c>
      <c r="I180" s="56">
        <f t="shared" si="41"/>
        <v>3708.42</v>
      </c>
      <c r="J180" s="56">
        <f t="shared" si="42"/>
        <v>22865.17</v>
      </c>
      <c r="K180" s="57">
        <f t="shared" si="43"/>
        <v>0.86044715824997686</v>
      </c>
      <c r="L180" s="57">
        <f t="shared" si="44"/>
        <v>-0.99181330034820292</v>
      </c>
      <c r="M180" s="57">
        <f t="shared" si="45"/>
        <v>-0.75015645232729189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212</v>
      </c>
      <c r="C181" s="51" t="s">
        <v>213</v>
      </c>
      <c r="D181" s="56">
        <v>1000</v>
      </c>
      <c r="E181" s="56">
        <v>1000</v>
      </c>
      <c r="F181" s="56">
        <v>0</v>
      </c>
      <c r="G181" s="56">
        <v>0</v>
      </c>
      <c r="H181" s="56">
        <v>0</v>
      </c>
      <c r="I181" s="56">
        <f t="shared" si="41"/>
        <v>0</v>
      </c>
      <c r="J181" s="56">
        <f t="shared" si="42"/>
        <v>1000</v>
      </c>
      <c r="K181" s="57">
        <f t="shared" si="43"/>
        <v>1</v>
      </c>
      <c r="L181" s="57">
        <f t="shared" si="44"/>
        <v>-1</v>
      </c>
      <c r="M181" s="57">
        <f t="shared" si="45"/>
        <v>-1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216</v>
      </c>
      <c r="C182" s="51" t="s">
        <v>217</v>
      </c>
      <c r="D182" s="56">
        <v>48335</v>
      </c>
      <c r="E182" s="56">
        <v>34235</v>
      </c>
      <c r="F182" s="56">
        <v>2982</v>
      </c>
      <c r="G182" s="56">
        <v>7250</v>
      </c>
      <c r="H182" s="56">
        <v>3200</v>
      </c>
      <c r="I182" s="56">
        <f t="shared" si="41"/>
        <v>10450</v>
      </c>
      <c r="J182" s="56">
        <f t="shared" si="42"/>
        <v>23785</v>
      </c>
      <c r="K182" s="57">
        <f t="shared" si="43"/>
        <v>0.69475682780779902</v>
      </c>
      <c r="L182" s="57">
        <f t="shared" si="44"/>
        <v>-0.91289615890170883</v>
      </c>
      <c r="M182" s="57">
        <f t="shared" si="45"/>
        <v>-0.36468526361910325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454</v>
      </c>
      <c r="C183" s="51" t="s">
        <v>455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41"/>
        <v>0</v>
      </c>
      <c r="J183" s="56">
        <f t="shared" si="42"/>
        <v>0</v>
      </c>
      <c r="K183" s="57" t="str">
        <f t="shared" si="43"/>
        <v>NA</v>
      </c>
      <c r="L183" s="57" t="str">
        <f t="shared" si="44"/>
        <v>NA</v>
      </c>
      <c r="M183" s="57" t="str">
        <f t="shared" si="45"/>
        <v>NA</v>
      </c>
      <c r="R183" s="53"/>
      <c r="S183" s="53"/>
      <c r="T183" s="53"/>
      <c r="U183" s="53"/>
      <c r="V183" s="53"/>
    </row>
    <row r="184" spans="1:22" s="51" customFormat="1" x14ac:dyDescent="0.2">
      <c r="A184" s="63" t="s">
        <v>264</v>
      </c>
      <c r="B184" s="63"/>
      <c r="C184" s="63"/>
      <c r="D184" s="64">
        <v>28598359.380000003</v>
      </c>
      <c r="E184" s="64">
        <v>5421222.0499999998</v>
      </c>
      <c r="F184" s="64">
        <v>94903.460000000021</v>
      </c>
      <c r="G184" s="64">
        <v>617854.06999999983</v>
      </c>
      <c r="H184" s="64">
        <v>84194.219999999987</v>
      </c>
      <c r="I184" s="64">
        <f t="shared" si="41"/>
        <v>702048.2899999998</v>
      </c>
      <c r="J184" s="64">
        <f t="shared" si="42"/>
        <v>4719173.76</v>
      </c>
      <c r="K184" s="65">
        <f t="shared" si="43"/>
        <v>0.87049999363150965</v>
      </c>
      <c r="L184" s="65">
        <f t="shared" si="44"/>
        <v>-0.98249408359873402</v>
      </c>
      <c r="M184" s="65">
        <f t="shared" si="45"/>
        <v>-0.65809144268495712</v>
      </c>
      <c r="R184" s="53"/>
      <c r="S184" s="53"/>
      <c r="T184" s="53"/>
      <c r="U184" s="53"/>
      <c r="V184" s="53"/>
    </row>
    <row r="185" spans="1:22" s="51" customFormat="1" x14ac:dyDescent="0.2">
      <c r="A185" s="51" t="s">
        <v>265</v>
      </c>
      <c r="B185" s="51" t="s">
        <v>103</v>
      </c>
      <c r="C185" s="51" t="s">
        <v>104</v>
      </c>
      <c r="D185" s="56">
        <v>0</v>
      </c>
      <c r="E185" s="56">
        <v>33230</v>
      </c>
      <c r="F185" s="56">
        <v>0</v>
      </c>
      <c r="G185" s="56">
        <v>1620</v>
      </c>
      <c r="H185" s="56">
        <v>0</v>
      </c>
      <c r="I185" s="56">
        <f t="shared" si="41"/>
        <v>1620</v>
      </c>
      <c r="J185" s="56">
        <f t="shared" si="42"/>
        <v>31610</v>
      </c>
      <c r="K185" s="57">
        <f t="shared" si="43"/>
        <v>0.95124887150165516</v>
      </c>
      <c r="L185" s="57">
        <f t="shared" si="44"/>
        <v>-1</v>
      </c>
      <c r="M185" s="57">
        <f t="shared" si="45"/>
        <v>-0.85374661450496536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105</v>
      </c>
      <c r="C186" s="51" t="s">
        <v>104</v>
      </c>
      <c r="D186" s="56">
        <v>0</v>
      </c>
      <c r="E186" s="56">
        <v>89935</v>
      </c>
      <c r="F186" s="56">
        <v>200</v>
      </c>
      <c r="G186" s="56">
        <v>200</v>
      </c>
      <c r="H186" s="56">
        <v>0</v>
      </c>
      <c r="I186" s="56">
        <f t="shared" si="41"/>
        <v>200</v>
      </c>
      <c r="J186" s="56">
        <f t="shared" si="42"/>
        <v>89735</v>
      </c>
      <c r="K186" s="57">
        <f t="shared" si="43"/>
        <v>0.99777617167954635</v>
      </c>
      <c r="L186" s="57">
        <f t="shared" si="44"/>
        <v>-0.99777617167954635</v>
      </c>
      <c r="M186" s="57">
        <f t="shared" si="45"/>
        <v>-0.99332851503863906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108</v>
      </c>
      <c r="C187" s="51" t="s">
        <v>109</v>
      </c>
      <c r="D187" s="56">
        <v>79226</v>
      </c>
      <c r="E187" s="56">
        <v>5476624.5</v>
      </c>
      <c r="F187" s="56">
        <v>26958.75</v>
      </c>
      <c r="G187" s="56">
        <v>763410.45</v>
      </c>
      <c r="H187" s="56">
        <v>0</v>
      </c>
      <c r="I187" s="56">
        <f t="shared" si="41"/>
        <v>763410.45</v>
      </c>
      <c r="J187" s="56">
        <f t="shared" si="42"/>
        <v>4713214.05</v>
      </c>
      <c r="K187" s="57">
        <f t="shared" si="43"/>
        <v>0.86060566138868932</v>
      </c>
      <c r="L187" s="57">
        <f t="shared" si="44"/>
        <v>-0.99507748796726891</v>
      </c>
      <c r="M187" s="57">
        <f t="shared" si="45"/>
        <v>-0.58181698416606797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110</v>
      </c>
      <c r="C188" s="51" t="s">
        <v>111</v>
      </c>
      <c r="D188" s="56">
        <v>0</v>
      </c>
      <c r="E188" s="56">
        <v>0</v>
      </c>
      <c r="F188" s="56">
        <v>0</v>
      </c>
      <c r="G188" s="56">
        <v>150250.32</v>
      </c>
      <c r="H188" s="56">
        <v>0</v>
      </c>
      <c r="I188" s="56">
        <f t="shared" si="41"/>
        <v>150250.32</v>
      </c>
      <c r="J188" s="56">
        <f t="shared" si="42"/>
        <v>-150250.32</v>
      </c>
      <c r="K188" s="57" t="str">
        <f t="shared" si="43"/>
        <v>NA</v>
      </c>
      <c r="L188" s="57" t="str">
        <f t="shared" si="44"/>
        <v>NA</v>
      </c>
      <c r="M188" s="57" t="str">
        <f t="shared" si="45"/>
        <v>NA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122</v>
      </c>
      <c r="C189" s="51" t="s">
        <v>123</v>
      </c>
      <c r="D189" s="56">
        <v>10204</v>
      </c>
      <c r="E189" s="56">
        <v>10204</v>
      </c>
      <c r="F189" s="56">
        <v>0</v>
      </c>
      <c r="G189" s="56">
        <v>0</v>
      </c>
      <c r="H189" s="56">
        <v>0</v>
      </c>
      <c r="I189" s="56">
        <f t="shared" si="36"/>
        <v>0</v>
      </c>
      <c r="J189" s="56">
        <f t="shared" si="37"/>
        <v>10204</v>
      </c>
      <c r="K189" s="57">
        <f t="shared" si="38"/>
        <v>1</v>
      </c>
      <c r="L189" s="57">
        <f t="shared" si="39"/>
        <v>-1</v>
      </c>
      <c r="M189" s="57">
        <f t="shared" si="40"/>
        <v>-1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130</v>
      </c>
      <c r="C190" s="51" t="s">
        <v>131</v>
      </c>
      <c r="D190" s="56">
        <v>0</v>
      </c>
      <c r="E190" s="56">
        <v>88950</v>
      </c>
      <c r="F190" s="56">
        <v>0</v>
      </c>
      <c r="G190" s="56">
        <v>5400</v>
      </c>
      <c r="H190" s="56">
        <v>0</v>
      </c>
      <c r="I190" s="56">
        <f t="shared" si="36"/>
        <v>5400</v>
      </c>
      <c r="J190" s="56">
        <f t="shared" si="37"/>
        <v>83550</v>
      </c>
      <c r="K190" s="57">
        <f t="shared" si="38"/>
        <v>0.93929173693085999</v>
      </c>
      <c r="L190" s="57">
        <f t="shared" si="39"/>
        <v>-1</v>
      </c>
      <c r="M190" s="57">
        <f t="shared" si="40"/>
        <v>-0.81787521079258008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234</v>
      </c>
      <c r="C191" s="51" t="s">
        <v>235</v>
      </c>
      <c r="D191" s="56">
        <v>13343501.400000004</v>
      </c>
      <c r="E191" s="56">
        <v>16578523.629999999</v>
      </c>
      <c r="F191" s="56">
        <v>1103644.0900000003</v>
      </c>
      <c r="G191" s="56">
        <v>2753529.22</v>
      </c>
      <c r="H191" s="56">
        <v>0</v>
      </c>
      <c r="I191" s="56">
        <f t="shared" si="36"/>
        <v>2753529.22</v>
      </c>
      <c r="J191" s="56">
        <f t="shared" si="37"/>
        <v>13824994.409999998</v>
      </c>
      <c r="K191" s="57">
        <f t="shared" si="38"/>
        <v>0.83390986547093393</v>
      </c>
      <c r="L191" s="57">
        <f t="shared" si="39"/>
        <v>-0.93342928992767016</v>
      </c>
      <c r="M191" s="57">
        <f t="shared" si="40"/>
        <v>-0.5017295964128019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132</v>
      </c>
      <c r="C192" s="51" t="s">
        <v>133</v>
      </c>
      <c r="D192" s="56">
        <v>1890000</v>
      </c>
      <c r="E192" s="56">
        <v>2760478.6399999997</v>
      </c>
      <c r="F192" s="56">
        <v>16907.330000000002</v>
      </c>
      <c r="G192" s="56">
        <v>332547.12</v>
      </c>
      <c r="H192" s="56">
        <v>0</v>
      </c>
      <c r="I192" s="56">
        <f t="shared" si="36"/>
        <v>332547.12</v>
      </c>
      <c r="J192" s="56">
        <f t="shared" si="37"/>
        <v>2427931.5199999996</v>
      </c>
      <c r="K192" s="57">
        <f t="shared" si="38"/>
        <v>0.87953280449943994</v>
      </c>
      <c r="L192" s="57">
        <f t="shared" si="39"/>
        <v>-0.99387521795857836</v>
      </c>
      <c r="M192" s="57">
        <f t="shared" si="40"/>
        <v>-0.63859841349831992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136</v>
      </c>
      <c r="C193" s="51" t="s">
        <v>137</v>
      </c>
      <c r="D193" s="56">
        <v>0</v>
      </c>
      <c r="E193" s="56">
        <v>135334</v>
      </c>
      <c r="F193" s="56">
        <v>0</v>
      </c>
      <c r="G193" s="56">
        <v>0</v>
      </c>
      <c r="H193" s="56">
        <v>0</v>
      </c>
      <c r="I193" s="56">
        <f t="shared" si="36"/>
        <v>0</v>
      </c>
      <c r="J193" s="56">
        <f t="shared" si="37"/>
        <v>135334</v>
      </c>
      <c r="K193" s="57">
        <f t="shared" si="38"/>
        <v>1</v>
      </c>
      <c r="L193" s="57">
        <f t="shared" si="39"/>
        <v>-1</v>
      </c>
      <c r="M193" s="57">
        <f t="shared" si="40"/>
        <v>-1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138</v>
      </c>
      <c r="C194" s="51" t="s">
        <v>139</v>
      </c>
      <c r="D194" s="56">
        <v>2092500</v>
      </c>
      <c r="E194" s="56">
        <v>3408150</v>
      </c>
      <c r="F194" s="56">
        <v>227686.22</v>
      </c>
      <c r="G194" s="56">
        <v>539520.86</v>
      </c>
      <c r="H194" s="56">
        <v>0</v>
      </c>
      <c r="I194" s="56">
        <f t="shared" si="36"/>
        <v>539520.86</v>
      </c>
      <c r="J194" s="56">
        <f t="shared" si="37"/>
        <v>2868629.14</v>
      </c>
      <c r="K194" s="57">
        <f t="shared" si="38"/>
        <v>0.84169685606560751</v>
      </c>
      <c r="L194" s="57">
        <f t="shared" si="39"/>
        <v>-0.93319360356791803</v>
      </c>
      <c r="M194" s="57">
        <f t="shared" si="40"/>
        <v>-0.52509056819682232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140</v>
      </c>
      <c r="C195" s="51" t="s">
        <v>141</v>
      </c>
      <c r="D195" s="56">
        <v>0</v>
      </c>
      <c r="E195" s="56">
        <v>0</v>
      </c>
      <c r="F195" s="56">
        <v>3218.94</v>
      </c>
      <c r="G195" s="56">
        <v>3218.94</v>
      </c>
      <c r="H195" s="56">
        <v>0</v>
      </c>
      <c r="I195" s="56">
        <f t="shared" si="36"/>
        <v>3218.94</v>
      </c>
      <c r="J195" s="56">
        <f t="shared" si="37"/>
        <v>-3218.94</v>
      </c>
      <c r="K195" s="57" t="str">
        <f t="shared" si="38"/>
        <v>NA</v>
      </c>
      <c r="L195" s="57" t="str">
        <f t="shared" si="39"/>
        <v>NA</v>
      </c>
      <c r="M195" s="57" t="str">
        <f t="shared" si="40"/>
        <v>NA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142</v>
      </c>
      <c r="C196" s="51" t="s">
        <v>143</v>
      </c>
      <c r="D196" s="56">
        <v>2661889.5699999998</v>
      </c>
      <c r="E196" s="56">
        <v>3375024.52</v>
      </c>
      <c r="F196" s="56">
        <v>221582.43</v>
      </c>
      <c r="G196" s="56">
        <v>565219.59999999951</v>
      </c>
      <c r="H196" s="56">
        <v>0</v>
      </c>
      <c r="I196" s="56">
        <f t="shared" si="36"/>
        <v>565219.59999999951</v>
      </c>
      <c r="J196" s="56">
        <f t="shared" si="37"/>
        <v>2809804.9200000004</v>
      </c>
      <c r="K196" s="57">
        <f t="shared" si="38"/>
        <v>0.83252874263562393</v>
      </c>
      <c r="L196" s="57">
        <f t="shared" si="39"/>
        <v>-0.93434642365205689</v>
      </c>
      <c r="M196" s="57">
        <f t="shared" si="40"/>
        <v>-0.49758622790687207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156</v>
      </c>
      <c r="C197" s="51" t="s">
        <v>157</v>
      </c>
      <c r="D197" s="56">
        <v>407820.19000000012</v>
      </c>
      <c r="E197" s="56">
        <v>679304.89999999991</v>
      </c>
      <c r="F197" s="56">
        <v>37609.779999999992</v>
      </c>
      <c r="G197" s="56">
        <v>140274.80000000008</v>
      </c>
      <c r="H197" s="56">
        <v>0</v>
      </c>
      <c r="I197" s="56">
        <f t="shared" si="36"/>
        <v>140274.80000000008</v>
      </c>
      <c r="J197" s="56">
        <f t="shared" si="37"/>
        <v>539030.09999999986</v>
      </c>
      <c r="K197" s="57">
        <f t="shared" si="38"/>
        <v>0.79350244639778089</v>
      </c>
      <c r="L197" s="57">
        <f t="shared" si="39"/>
        <v>-0.94463490547469919</v>
      </c>
      <c r="M197" s="57">
        <f t="shared" si="40"/>
        <v>-0.38050733919334268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158</v>
      </c>
      <c r="C198" s="51" t="s">
        <v>159</v>
      </c>
      <c r="D198" s="56">
        <v>27381567.93</v>
      </c>
      <c r="E198" s="56">
        <v>4182975.43</v>
      </c>
      <c r="F198" s="56">
        <v>34557.090000000004</v>
      </c>
      <c r="G198" s="56">
        <v>316258.3299999999</v>
      </c>
      <c r="H198" s="56">
        <v>134556.65</v>
      </c>
      <c r="I198" s="56">
        <f t="shared" si="36"/>
        <v>450814.97999999986</v>
      </c>
      <c r="J198" s="56">
        <f t="shared" si="37"/>
        <v>3732160.45</v>
      </c>
      <c r="K198" s="57">
        <f t="shared" si="38"/>
        <v>0.89222624240946113</v>
      </c>
      <c r="L198" s="57">
        <f t="shared" si="39"/>
        <v>-0.99173863423816477</v>
      </c>
      <c r="M198" s="57">
        <f t="shared" si="40"/>
        <v>-0.77318179227268391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164</v>
      </c>
      <c r="C199" s="51" t="s">
        <v>165</v>
      </c>
      <c r="D199" s="56">
        <v>0</v>
      </c>
      <c r="E199" s="56">
        <v>17183</v>
      </c>
      <c r="F199" s="56">
        <v>6562.5</v>
      </c>
      <c r="G199" s="56">
        <v>6562.5</v>
      </c>
      <c r="H199" s="56">
        <v>2940</v>
      </c>
      <c r="I199" s="56">
        <f t="shared" si="36"/>
        <v>9502.5</v>
      </c>
      <c r="J199" s="56">
        <f t="shared" si="37"/>
        <v>7680.5</v>
      </c>
      <c r="K199" s="57">
        <f t="shared" si="38"/>
        <v>0.44698248268637608</v>
      </c>
      <c r="L199" s="57">
        <f t="shared" si="39"/>
        <v>-0.61808182505965203</v>
      </c>
      <c r="M199" s="57">
        <f t="shared" si="40"/>
        <v>0.14575452482104401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456</v>
      </c>
      <c r="C200" s="51" t="s">
        <v>457</v>
      </c>
      <c r="D200" s="56">
        <v>0</v>
      </c>
      <c r="E200" s="56">
        <v>45926</v>
      </c>
      <c r="F200" s="56">
        <v>0</v>
      </c>
      <c r="G200" s="56">
        <v>0</v>
      </c>
      <c r="H200" s="56">
        <v>0</v>
      </c>
      <c r="I200" s="56">
        <f t="shared" si="36"/>
        <v>0</v>
      </c>
      <c r="J200" s="56">
        <f t="shared" si="37"/>
        <v>45926</v>
      </c>
      <c r="K200" s="57">
        <f t="shared" si="38"/>
        <v>1</v>
      </c>
      <c r="L200" s="57">
        <f t="shared" si="39"/>
        <v>-1</v>
      </c>
      <c r="M200" s="57">
        <f t="shared" si="40"/>
        <v>-1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458</v>
      </c>
      <c r="C201" s="51" t="s">
        <v>459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f t="shared" si="36"/>
        <v>0</v>
      </c>
      <c r="J201" s="56">
        <f t="shared" si="37"/>
        <v>0</v>
      </c>
      <c r="K201" s="57" t="str">
        <f t="shared" si="38"/>
        <v>NA</v>
      </c>
      <c r="L201" s="57" t="str">
        <f t="shared" si="39"/>
        <v>NA</v>
      </c>
      <c r="M201" s="57" t="str">
        <f t="shared" si="40"/>
        <v>NA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174</v>
      </c>
      <c r="C202" s="51" t="s">
        <v>175</v>
      </c>
      <c r="D202" s="56">
        <v>51649</v>
      </c>
      <c r="E202" s="56">
        <v>1519363</v>
      </c>
      <c r="F202" s="56">
        <v>11000</v>
      </c>
      <c r="G202" s="56">
        <v>11587.64</v>
      </c>
      <c r="H202" s="56">
        <v>4800</v>
      </c>
      <c r="I202" s="56">
        <f t="shared" si="36"/>
        <v>16387.64</v>
      </c>
      <c r="J202" s="56">
        <f t="shared" si="37"/>
        <v>1502975.36</v>
      </c>
      <c r="K202" s="57">
        <f t="shared" si="38"/>
        <v>0.98921413776694578</v>
      </c>
      <c r="L202" s="57">
        <f t="shared" si="39"/>
        <v>-0.99276012381504619</v>
      </c>
      <c r="M202" s="57">
        <f t="shared" si="40"/>
        <v>-0.97712006939750407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180</v>
      </c>
      <c r="C203" s="51" t="s">
        <v>181</v>
      </c>
      <c r="D203" s="56">
        <v>143007</v>
      </c>
      <c r="E203" s="56">
        <v>1200394.55</v>
      </c>
      <c r="F203" s="56">
        <v>10944.13</v>
      </c>
      <c r="G203" s="56">
        <v>82339.450000000012</v>
      </c>
      <c r="H203" s="56">
        <v>5909.3099999999995</v>
      </c>
      <c r="I203" s="56">
        <f t="shared" si="36"/>
        <v>88248.760000000009</v>
      </c>
      <c r="J203" s="56">
        <f t="shared" si="37"/>
        <v>1112145.79</v>
      </c>
      <c r="K203" s="57">
        <f t="shared" si="38"/>
        <v>0.92648353826664742</v>
      </c>
      <c r="L203" s="57">
        <f t="shared" si="39"/>
        <v>-0.99088288929669011</v>
      </c>
      <c r="M203" s="57">
        <f t="shared" si="40"/>
        <v>-0.79421903406675742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184</v>
      </c>
      <c r="C204" s="51" t="s">
        <v>185</v>
      </c>
      <c r="D204" s="56">
        <v>0</v>
      </c>
      <c r="E204" s="56">
        <v>40598</v>
      </c>
      <c r="F204" s="56">
        <v>0</v>
      </c>
      <c r="G204" s="56">
        <v>0</v>
      </c>
      <c r="H204" s="56">
        <v>0</v>
      </c>
      <c r="I204" s="56">
        <f t="shared" si="36"/>
        <v>0</v>
      </c>
      <c r="J204" s="56">
        <f t="shared" si="37"/>
        <v>40598</v>
      </c>
      <c r="K204" s="57">
        <f t="shared" si="38"/>
        <v>1</v>
      </c>
      <c r="L204" s="57">
        <f t="shared" si="39"/>
        <v>-1</v>
      </c>
      <c r="M204" s="57">
        <f t="shared" si="40"/>
        <v>-1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186</v>
      </c>
      <c r="C205" s="51" t="s">
        <v>187</v>
      </c>
      <c r="D205" s="56">
        <v>164719.66999999998</v>
      </c>
      <c r="E205" s="56">
        <v>500758.76</v>
      </c>
      <c r="F205" s="56">
        <v>0</v>
      </c>
      <c r="G205" s="56">
        <v>109091.22</v>
      </c>
      <c r="H205" s="56">
        <v>31117.989999999998</v>
      </c>
      <c r="I205" s="56">
        <f t="shared" si="36"/>
        <v>140209.21</v>
      </c>
      <c r="J205" s="56">
        <f t="shared" si="37"/>
        <v>360549.55000000005</v>
      </c>
      <c r="K205" s="57">
        <f t="shared" si="38"/>
        <v>0.72000647577288523</v>
      </c>
      <c r="L205" s="57">
        <f t="shared" si="39"/>
        <v>-1</v>
      </c>
      <c r="M205" s="57">
        <f t="shared" si="40"/>
        <v>-0.34644446359760139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190</v>
      </c>
      <c r="C206" s="51" t="s">
        <v>191</v>
      </c>
      <c r="D206" s="56">
        <v>36359</v>
      </c>
      <c r="E206" s="56">
        <v>39859</v>
      </c>
      <c r="F206" s="56">
        <v>0</v>
      </c>
      <c r="G206" s="56">
        <v>0</v>
      </c>
      <c r="H206" s="56">
        <v>0</v>
      </c>
      <c r="I206" s="56">
        <f t="shared" si="36"/>
        <v>0</v>
      </c>
      <c r="J206" s="56">
        <f t="shared" si="37"/>
        <v>39859</v>
      </c>
      <c r="K206" s="57">
        <f t="shared" si="38"/>
        <v>1</v>
      </c>
      <c r="L206" s="57">
        <f t="shared" si="39"/>
        <v>-1</v>
      </c>
      <c r="M206" s="57">
        <f t="shared" si="40"/>
        <v>-1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192</v>
      </c>
      <c r="C207" s="51" t="s">
        <v>193</v>
      </c>
      <c r="D207" s="56">
        <v>0</v>
      </c>
      <c r="E207" s="56">
        <v>0</v>
      </c>
      <c r="F207" s="56">
        <v>0</v>
      </c>
      <c r="G207" s="56">
        <v>0</v>
      </c>
      <c r="H207" s="56">
        <v>0</v>
      </c>
      <c r="I207" s="56">
        <f t="shared" si="36"/>
        <v>0</v>
      </c>
      <c r="J207" s="56">
        <f t="shared" si="37"/>
        <v>0</v>
      </c>
      <c r="K207" s="57" t="str">
        <f t="shared" si="38"/>
        <v>NA</v>
      </c>
      <c r="L207" s="57" t="str">
        <f t="shared" si="39"/>
        <v>NA</v>
      </c>
      <c r="M207" s="57" t="str">
        <f t="shared" si="40"/>
        <v>NA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194</v>
      </c>
      <c r="C208" s="51" t="s">
        <v>195</v>
      </c>
      <c r="D208" s="56">
        <v>2400</v>
      </c>
      <c r="E208" s="56">
        <v>707663</v>
      </c>
      <c r="F208" s="56">
        <v>0</v>
      </c>
      <c r="G208" s="56">
        <v>0</v>
      </c>
      <c r="H208" s="56">
        <v>149</v>
      </c>
      <c r="I208" s="56">
        <f t="shared" si="36"/>
        <v>149</v>
      </c>
      <c r="J208" s="56">
        <f t="shared" si="37"/>
        <v>707514</v>
      </c>
      <c r="K208" s="57">
        <f t="shared" si="38"/>
        <v>0.99978944780213186</v>
      </c>
      <c r="L208" s="57">
        <f t="shared" si="39"/>
        <v>-1</v>
      </c>
      <c r="M208" s="57">
        <f t="shared" si="40"/>
        <v>-1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198</v>
      </c>
      <c r="C209" s="51" t="s">
        <v>199</v>
      </c>
      <c r="D209" s="56">
        <v>96840</v>
      </c>
      <c r="E209" s="56">
        <v>393968.74</v>
      </c>
      <c r="F209" s="56">
        <v>0</v>
      </c>
      <c r="G209" s="56">
        <v>0</v>
      </c>
      <c r="H209" s="56">
        <v>0</v>
      </c>
      <c r="I209" s="56">
        <f t="shared" si="36"/>
        <v>0</v>
      </c>
      <c r="J209" s="56">
        <f t="shared" si="37"/>
        <v>393968.74</v>
      </c>
      <c r="K209" s="57">
        <f t="shared" si="38"/>
        <v>1</v>
      </c>
      <c r="L209" s="57">
        <f t="shared" si="39"/>
        <v>-1</v>
      </c>
      <c r="M209" s="57">
        <f t="shared" si="40"/>
        <v>-1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202</v>
      </c>
      <c r="C210" s="51" t="s">
        <v>203</v>
      </c>
      <c r="D210" s="56">
        <v>0</v>
      </c>
      <c r="E210" s="56">
        <v>0</v>
      </c>
      <c r="F210" s="56">
        <v>0</v>
      </c>
      <c r="G210" s="56">
        <v>0</v>
      </c>
      <c r="H210" s="56">
        <v>0</v>
      </c>
      <c r="I210" s="56">
        <f t="shared" si="36"/>
        <v>0</v>
      </c>
      <c r="J210" s="56">
        <f t="shared" si="37"/>
        <v>0</v>
      </c>
      <c r="K210" s="57" t="str">
        <f t="shared" si="38"/>
        <v>NA</v>
      </c>
      <c r="L210" s="57" t="str">
        <f t="shared" si="39"/>
        <v>NA</v>
      </c>
      <c r="M210" s="57" t="str">
        <f t="shared" si="40"/>
        <v>NA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206</v>
      </c>
      <c r="C211" s="51" t="s">
        <v>207</v>
      </c>
      <c r="D211" s="56">
        <v>389390.71</v>
      </c>
      <c r="E211" s="56">
        <v>3884787.2800000003</v>
      </c>
      <c r="F211" s="56">
        <v>7593.6299999999992</v>
      </c>
      <c r="G211" s="56">
        <v>44467.53</v>
      </c>
      <c r="H211" s="56">
        <v>20979.360000000001</v>
      </c>
      <c r="I211" s="56">
        <f t="shared" si="36"/>
        <v>65446.89</v>
      </c>
      <c r="J211" s="56">
        <f t="shared" si="37"/>
        <v>3819340.39</v>
      </c>
      <c r="K211" s="57">
        <f t="shared" si="38"/>
        <v>0.98315303122594655</v>
      </c>
      <c r="L211" s="57">
        <f t="shared" si="39"/>
        <v>-0.99804529065488501</v>
      </c>
      <c r="M211" s="57">
        <f t="shared" si="40"/>
        <v>-0.96566025875167094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216</v>
      </c>
      <c r="C212" s="51" t="s">
        <v>217</v>
      </c>
      <c r="D212" s="56">
        <v>2296095.7000000002</v>
      </c>
      <c r="E212" s="56">
        <v>2743680.89</v>
      </c>
      <c r="F212" s="56">
        <v>14862</v>
      </c>
      <c r="G212" s="56">
        <v>42177</v>
      </c>
      <c r="H212" s="56">
        <v>10933</v>
      </c>
      <c r="I212" s="56">
        <f t="shared" si="36"/>
        <v>53110</v>
      </c>
      <c r="J212" s="56">
        <f t="shared" si="37"/>
        <v>2690570.89</v>
      </c>
      <c r="K212" s="57">
        <f t="shared" si="38"/>
        <v>0.98064279260989418</v>
      </c>
      <c r="L212" s="57">
        <f t="shared" si="39"/>
        <v>-0.99458318930085199</v>
      </c>
      <c r="M212" s="57">
        <f t="shared" si="40"/>
        <v>-0.95388275638716868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218</v>
      </c>
      <c r="C213" s="51" t="s">
        <v>219</v>
      </c>
      <c r="D213" s="56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f t="shared" si="36"/>
        <v>0</v>
      </c>
      <c r="J213" s="56">
        <f t="shared" si="37"/>
        <v>0</v>
      </c>
      <c r="K213" s="57" t="str">
        <f t="shared" si="38"/>
        <v>NA</v>
      </c>
      <c r="L213" s="57" t="str">
        <f t="shared" si="39"/>
        <v>NA</v>
      </c>
      <c r="M213" s="57" t="str">
        <f t="shared" si="40"/>
        <v>NA</v>
      </c>
      <c r="R213" s="53"/>
      <c r="S213" s="53"/>
      <c r="T213" s="53"/>
      <c r="U213" s="53"/>
      <c r="V213" s="53"/>
    </row>
    <row r="214" spans="1:22" s="51" customFormat="1" x14ac:dyDescent="0.2">
      <c r="A214" s="63" t="s">
        <v>266</v>
      </c>
      <c r="B214" s="63"/>
      <c r="C214" s="63"/>
      <c r="D214" s="64">
        <v>51047170.170000009</v>
      </c>
      <c r="E214" s="64">
        <v>47912916.839999996</v>
      </c>
      <c r="F214" s="64">
        <v>1723326.8900000001</v>
      </c>
      <c r="G214" s="64">
        <v>5867674.9800000004</v>
      </c>
      <c r="H214" s="64">
        <v>211385.31</v>
      </c>
      <c r="I214" s="64">
        <f t="shared" si="36"/>
        <v>6079060.29</v>
      </c>
      <c r="J214" s="64">
        <f t="shared" si="37"/>
        <v>41833856.549999997</v>
      </c>
      <c r="K214" s="65">
        <f t="shared" si="38"/>
        <v>0.87312272575054528</v>
      </c>
      <c r="L214" s="65">
        <f t="shared" si="39"/>
        <v>-0.96403210232942271</v>
      </c>
      <c r="M214" s="65">
        <f t="shared" si="40"/>
        <v>-0.63260377157200842</v>
      </c>
      <c r="R214" s="53"/>
      <c r="S214" s="53"/>
      <c r="T214" s="53"/>
      <c r="U214" s="53"/>
      <c r="V214" s="53"/>
    </row>
    <row r="215" spans="1:22" s="51" customFormat="1" x14ac:dyDescent="0.2">
      <c r="A215" s="51" t="s">
        <v>267</v>
      </c>
      <c r="B215" s="51" t="s">
        <v>118</v>
      </c>
      <c r="C215" s="51" t="s">
        <v>119</v>
      </c>
      <c r="D215" s="56">
        <v>0</v>
      </c>
      <c r="E215" s="56">
        <v>0</v>
      </c>
      <c r="F215" s="56">
        <v>0</v>
      </c>
      <c r="G215" s="56">
        <v>0</v>
      </c>
      <c r="H215" s="56">
        <v>0</v>
      </c>
      <c r="I215" s="56">
        <f t="shared" si="36"/>
        <v>0</v>
      </c>
      <c r="J215" s="56">
        <f t="shared" si="37"/>
        <v>0</v>
      </c>
      <c r="K215" s="57" t="str">
        <f t="shared" si="38"/>
        <v>NA</v>
      </c>
      <c r="L215" s="57" t="str">
        <f t="shared" si="39"/>
        <v>NA</v>
      </c>
      <c r="M215" s="57" t="str">
        <f t="shared" si="40"/>
        <v>NA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268</v>
      </c>
      <c r="C216" s="51" t="s">
        <v>269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36"/>
        <v>0</v>
      </c>
      <c r="J216" s="56">
        <f t="shared" si="37"/>
        <v>0</v>
      </c>
      <c r="K216" s="57" t="str">
        <f t="shared" si="38"/>
        <v>NA</v>
      </c>
      <c r="L216" s="57" t="str">
        <f t="shared" si="39"/>
        <v>NA</v>
      </c>
      <c r="M216" s="57" t="str">
        <f t="shared" si="40"/>
        <v>NA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132</v>
      </c>
      <c r="C217" s="51" t="s">
        <v>133</v>
      </c>
      <c r="D217" s="56">
        <v>2800000</v>
      </c>
      <c r="E217" s="56">
        <v>2800500</v>
      </c>
      <c r="F217" s="56">
        <v>0</v>
      </c>
      <c r="G217" s="56">
        <v>244000</v>
      </c>
      <c r="H217" s="56">
        <v>0</v>
      </c>
      <c r="I217" s="56">
        <f t="shared" si="36"/>
        <v>244000</v>
      </c>
      <c r="J217" s="56">
        <f t="shared" si="37"/>
        <v>2556500</v>
      </c>
      <c r="K217" s="57">
        <f t="shared" si="38"/>
        <v>0.91287270130333864</v>
      </c>
      <c r="L217" s="57">
        <f t="shared" si="39"/>
        <v>-1</v>
      </c>
      <c r="M217" s="57">
        <f t="shared" si="40"/>
        <v>-0.73861810391001603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138</v>
      </c>
      <c r="C218" s="51" t="s">
        <v>139</v>
      </c>
      <c r="D218" s="56">
        <v>0</v>
      </c>
      <c r="E218" s="56">
        <v>0</v>
      </c>
      <c r="F218" s="56">
        <v>0</v>
      </c>
      <c r="G218" s="56">
        <v>0</v>
      </c>
      <c r="H218" s="56">
        <v>0</v>
      </c>
      <c r="I218" s="56">
        <f t="shared" si="36"/>
        <v>0</v>
      </c>
      <c r="J218" s="56">
        <f t="shared" si="37"/>
        <v>0</v>
      </c>
      <c r="K218" s="57" t="str">
        <f t="shared" si="38"/>
        <v>NA</v>
      </c>
      <c r="L218" s="57" t="str">
        <f t="shared" si="39"/>
        <v>NA</v>
      </c>
      <c r="M218" s="57" t="str">
        <f t="shared" si="40"/>
        <v>NA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142</v>
      </c>
      <c r="C219" s="51" t="s">
        <v>143</v>
      </c>
      <c r="D219" s="56">
        <v>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36"/>
        <v>0</v>
      </c>
      <c r="J219" s="56">
        <f t="shared" si="37"/>
        <v>0</v>
      </c>
      <c r="K219" s="57" t="str">
        <f t="shared" si="38"/>
        <v>NA</v>
      </c>
      <c r="L219" s="57" t="str">
        <f t="shared" si="39"/>
        <v>NA</v>
      </c>
      <c r="M219" s="57" t="str">
        <f t="shared" si="40"/>
        <v>NA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156</v>
      </c>
      <c r="C220" s="51" t="s">
        <v>157</v>
      </c>
      <c r="D220" s="56">
        <v>74200</v>
      </c>
      <c r="E220" s="56">
        <v>74200</v>
      </c>
      <c r="F220" s="56">
        <v>0</v>
      </c>
      <c r="G220" s="56">
        <v>6391</v>
      </c>
      <c r="H220" s="56">
        <v>0</v>
      </c>
      <c r="I220" s="56">
        <f t="shared" si="36"/>
        <v>6391</v>
      </c>
      <c r="J220" s="56">
        <f t="shared" si="37"/>
        <v>67809</v>
      </c>
      <c r="K220" s="57">
        <f t="shared" si="38"/>
        <v>0.9138679245283019</v>
      </c>
      <c r="L220" s="57">
        <f t="shared" si="39"/>
        <v>-1</v>
      </c>
      <c r="M220" s="57">
        <f t="shared" si="40"/>
        <v>-0.7416037735849057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158</v>
      </c>
      <c r="C221" s="51" t="s">
        <v>159</v>
      </c>
      <c r="D221" s="56">
        <v>0</v>
      </c>
      <c r="E221" s="56">
        <v>215882</v>
      </c>
      <c r="F221" s="56">
        <v>0</v>
      </c>
      <c r="G221" s="56">
        <v>0</v>
      </c>
      <c r="H221" s="56">
        <v>0</v>
      </c>
      <c r="I221" s="56">
        <f t="shared" si="36"/>
        <v>0</v>
      </c>
      <c r="J221" s="56">
        <f t="shared" si="37"/>
        <v>215882</v>
      </c>
      <c r="K221" s="57">
        <f t="shared" si="38"/>
        <v>1</v>
      </c>
      <c r="L221" s="57">
        <f t="shared" si="39"/>
        <v>-1</v>
      </c>
      <c r="M221" s="57">
        <f t="shared" si="40"/>
        <v>-1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194</v>
      </c>
      <c r="C222" s="51" t="s">
        <v>195</v>
      </c>
      <c r="D222" s="56">
        <v>5000</v>
      </c>
      <c r="E222" s="56">
        <v>5000</v>
      </c>
      <c r="F222" s="56">
        <v>0</v>
      </c>
      <c r="G222" s="56">
        <v>0</v>
      </c>
      <c r="H222" s="56">
        <v>0</v>
      </c>
      <c r="I222" s="56">
        <f t="shared" si="36"/>
        <v>0</v>
      </c>
      <c r="J222" s="56">
        <f t="shared" si="37"/>
        <v>5000</v>
      </c>
      <c r="K222" s="57">
        <f t="shared" si="38"/>
        <v>1</v>
      </c>
      <c r="L222" s="57">
        <f t="shared" si="39"/>
        <v>-1</v>
      </c>
      <c r="M222" s="57">
        <f t="shared" si="40"/>
        <v>-1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206</v>
      </c>
      <c r="C223" s="51" t="s">
        <v>207</v>
      </c>
      <c r="D223" s="56">
        <v>14375</v>
      </c>
      <c r="E223" s="56">
        <v>30184</v>
      </c>
      <c r="F223" s="56">
        <v>8528.74</v>
      </c>
      <c r="G223" s="56">
        <v>18226.38</v>
      </c>
      <c r="H223" s="56">
        <v>16534.329999999998</v>
      </c>
      <c r="I223" s="56">
        <f t="shared" si="36"/>
        <v>34760.71</v>
      </c>
      <c r="J223" s="56">
        <f t="shared" si="37"/>
        <v>-4576.7099999999991</v>
      </c>
      <c r="K223" s="57">
        <f t="shared" si="38"/>
        <v>-0.1516270209382454</v>
      </c>
      <c r="L223" s="57">
        <f t="shared" si="39"/>
        <v>-0.7174416909620992</v>
      </c>
      <c r="M223" s="57">
        <f t="shared" si="40"/>
        <v>0.81152729923138089</v>
      </c>
      <c r="R223" s="53"/>
      <c r="S223" s="53"/>
      <c r="T223" s="53"/>
      <c r="U223" s="53"/>
      <c r="V223" s="53"/>
    </row>
    <row r="224" spans="1:22" s="51" customFormat="1" x14ac:dyDescent="0.2">
      <c r="A224" s="63" t="s">
        <v>270</v>
      </c>
      <c r="B224" s="63"/>
      <c r="C224" s="63"/>
      <c r="D224" s="64">
        <v>2893575</v>
      </c>
      <c r="E224" s="64">
        <v>3125766</v>
      </c>
      <c r="F224" s="64">
        <v>8528.74</v>
      </c>
      <c r="G224" s="64">
        <v>268617.38</v>
      </c>
      <c r="H224" s="64">
        <v>16534.329999999998</v>
      </c>
      <c r="I224" s="64">
        <f t="shared" si="36"/>
        <v>285151.71000000002</v>
      </c>
      <c r="J224" s="64">
        <f t="shared" si="37"/>
        <v>2840614.29</v>
      </c>
      <c r="K224" s="65">
        <f t="shared" si="38"/>
        <v>0.90877381416267244</v>
      </c>
      <c r="L224" s="65">
        <f t="shared" si="39"/>
        <v>-0.99727147201677913</v>
      </c>
      <c r="M224" s="65">
        <f t="shared" si="40"/>
        <v>-0.74219050946232057</v>
      </c>
      <c r="R224" s="53"/>
      <c r="S224" s="53"/>
      <c r="T224" s="53"/>
      <c r="U224" s="53"/>
      <c r="V224" s="53"/>
    </row>
    <row r="225" spans="1:22" s="51" customFormat="1" x14ac:dyDescent="0.2">
      <c r="A225" s="51" t="s">
        <v>460</v>
      </c>
      <c r="B225" s="51" t="s">
        <v>105</v>
      </c>
      <c r="C225" s="51" t="s">
        <v>104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f t="shared" si="36"/>
        <v>0</v>
      </c>
      <c r="J225" s="56">
        <f t="shared" si="37"/>
        <v>0</v>
      </c>
      <c r="K225" s="57" t="str">
        <f t="shared" si="38"/>
        <v>NA</v>
      </c>
      <c r="L225" s="57" t="str">
        <f t="shared" si="39"/>
        <v>NA</v>
      </c>
      <c r="M225" s="57" t="str">
        <f t="shared" si="40"/>
        <v>NA</v>
      </c>
      <c r="R225" s="53"/>
      <c r="S225" s="53"/>
      <c r="T225" s="53"/>
      <c r="U225" s="53"/>
      <c r="V225" s="53"/>
    </row>
    <row r="226" spans="1:22" s="51" customFormat="1" x14ac:dyDescent="0.2">
      <c r="B226" s="51" t="s">
        <v>108</v>
      </c>
      <c r="C226" s="51" t="s">
        <v>109</v>
      </c>
      <c r="D226" s="56">
        <v>0</v>
      </c>
      <c r="E226" s="56">
        <v>5000</v>
      </c>
      <c r="F226" s="56">
        <v>0</v>
      </c>
      <c r="G226" s="56">
        <v>0</v>
      </c>
      <c r="H226" s="56">
        <v>0</v>
      </c>
      <c r="I226" s="56">
        <f t="shared" si="36"/>
        <v>0</v>
      </c>
      <c r="J226" s="56">
        <f t="shared" si="37"/>
        <v>5000</v>
      </c>
      <c r="K226" s="57">
        <f t="shared" si="38"/>
        <v>1</v>
      </c>
      <c r="L226" s="57">
        <f t="shared" si="39"/>
        <v>-1</v>
      </c>
      <c r="M226" s="57">
        <f t="shared" si="40"/>
        <v>-1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461</v>
      </c>
      <c r="C227" s="51" t="s">
        <v>462</v>
      </c>
      <c r="D227" s="56">
        <v>0</v>
      </c>
      <c r="E227" s="56">
        <v>0</v>
      </c>
      <c r="F227" s="56">
        <v>3573.24</v>
      </c>
      <c r="G227" s="56">
        <v>3573.24</v>
      </c>
      <c r="H227" s="56">
        <v>0</v>
      </c>
      <c r="I227" s="56">
        <f t="shared" si="36"/>
        <v>3573.24</v>
      </c>
      <c r="J227" s="56">
        <f t="shared" si="37"/>
        <v>-3573.24</v>
      </c>
      <c r="K227" s="57" t="str">
        <f t="shared" si="38"/>
        <v>NA</v>
      </c>
      <c r="L227" s="57" t="str">
        <f t="shared" si="39"/>
        <v>NA</v>
      </c>
      <c r="M227" s="57" t="str">
        <f t="shared" si="40"/>
        <v>NA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118</v>
      </c>
      <c r="C228" s="51" t="s">
        <v>119</v>
      </c>
      <c r="D228" s="56">
        <v>55936.34</v>
      </c>
      <c r="E228" s="56">
        <v>126277.6</v>
      </c>
      <c r="F228" s="56">
        <v>14814.369999999999</v>
      </c>
      <c r="G228" s="56">
        <v>63692.340000000004</v>
      </c>
      <c r="H228" s="56">
        <v>0</v>
      </c>
      <c r="I228" s="56">
        <f t="shared" si="36"/>
        <v>63692.340000000004</v>
      </c>
      <c r="J228" s="56">
        <f t="shared" si="37"/>
        <v>62585.26</v>
      </c>
      <c r="K228" s="57">
        <f t="shared" si="38"/>
        <v>0.49561648305004213</v>
      </c>
      <c r="L228" s="57">
        <f t="shared" si="39"/>
        <v>-0.88268410232693684</v>
      </c>
      <c r="M228" s="57">
        <f t="shared" si="40"/>
        <v>0.51315055084987371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317</v>
      </c>
      <c r="C229" s="51" t="s">
        <v>318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36"/>
        <v>0</v>
      </c>
      <c r="J229" s="56">
        <f t="shared" si="37"/>
        <v>0</v>
      </c>
      <c r="K229" s="57" t="str">
        <f t="shared" si="38"/>
        <v>NA</v>
      </c>
      <c r="L229" s="57" t="str">
        <f t="shared" si="39"/>
        <v>NA</v>
      </c>
      <c r="M229" s="57" t="str">
        <f t="shared" si="40"/>
        <v>NA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230</v>
      </c>
      <c r="C230" s="51" t="s">
        <v>231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36"/>
        <v>0</v>
      </c>
      <c r="J230" s="56">
        <f t="shared" si="37"/>
        <v>0</v>
      </c>
      <c r="K230" s="57" t="str">
        <f t="shared" si="38"/>
        <v>NA</v>
      </c>
      <c r="L230" s="57" t="str">
        <f t="shared" si="39"/>
        <v>NA</v>
      </c>
      <c r="M230" s="57" t="str">
        <f t="shared" si="40"/>
        <v>NA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232</v>
      </c>
      <c r="C231" s="51" t="s">
        <v>233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36"/>
        <v>0</v>
      </c>
      <c r="J231" s="56">
        <f t="shared" si="37"/>
        <v>0</v>
      </c>
      <c r="K231" s="57" t="str">
        <f t="shared" si="38"/>
        <v>NA</v>
      </c>
      <c r="L231" s="57" t="str">
        <f t="shared" si="39"/>
        <v>NA</v>
      </c>
      <c r="M231" s="57" t="str">
        <f t="shared" si="40"/>
        <v>NA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130</v>
      </c>
      <c r="C232" s="51" t="s">
        <v>131</v>
      </c>
      <c r="D232" s="56">
        <v>256510.99</v>
      </c>
      <c r="E232" s="56">
        <v>258653.18</v>
      </c>
      <c r="F232" s="56">
        <v>114051.68000000001</v>
      </c>
      <c r="G232" s="56">
        <v>146494.09</v>
      </c>
      <c r="H232" s="56">
        <v>0</v>
      </c>
      <c r="I232" s="56">
        <f t="shared" si="36"/>
        <v>146494.09</v>
      </c>
      <c r="J232" s="56">
        <f t="shared" si="37"/>
        <v>112159.09</v>
      </c>
      <c r="K232" s="57">
        <f t="shared" si="38"/>
        <v>0.43362733835323425</v>
      </c>
      <c r="L232" s="57">
        <f t="shared" si="39"/>
        <v>-0.55905556622191932</v>
      </c>
      <c r="M232" s="57">
        <f t="shared" si="40"/>
        <v>0.6991179849402972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234</v>
      </c>
      <c r="C233" s="51" t="s">
        <v>235</v>
      </c>
      <c r="D233" s="56">
        <v>2410599.91</v>
      </c>
      <c r="E233" s="56">
        <v>3534182.63</v>
      </c>
      <c r="F233" s="56">
        <v>107345.15</v>
      </c>
      <c r="G233" s="56">
        <v>767917.24</v>
      </c>
      <c r="H233" s="56">
        <v>0</v>
      </c>
      <c r="I233" s="56">
        <f t="shared" si="36"/>
        <v>767917.24</v>
      </c>
      <c r="J233" s="56">
        <f t="shared" si="37"/>
        <v>2766265.3899999997</v>
      </c>
      <c r="K233" s="57">
        <f t="shared" si="38"/>
        <v>0.78271715969584732</v>
      </c>
      <c r="L233" s="57">
        <f t="shared" si="39"/>
        <v>-0.96962659793277295</v>
      </c>
      <c r="M233" s="57">
        <f t="shared" si="40"/>
        <v>-0.34815147908754224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132</v>
      </c>
      <c r="C234" s="51" t="s">
        <v>133</v>
      </c>
      <c r="D234" s="56">
        <v>1200000</v>
      </c>
      <c r="E234" s="56">
        <v>1602885.69</v>
      </c>
      <c r="F234" s="56">
        <v>0</v>
      </c>
      <c r="G234" s="56">
        <v>52000</v>
      </c>
      <c r="H234" s="56">
        <v>0</v>
      </c>
      <c r="I234" s="56">
        <f t="shared" si="36"/>
        <v>52000</v>
      </c>
      <c r="J234" s="56">
        <f t="shared" si="37"/>
        <v>1550885.69</v>
      </c>
      <c r="K234" s="57">
        <f t="shared" si="38"/>
        <v>0.96755851005195515</v>
      </c>
      <c r="L234" s="57">
        <f t="shared" si="39"/>
        <v>-1</v>
      </c>
      <c r="M234" s="57">
        <f t="shared" si="40"/>
        <v>-0.90267553015586532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134</v>
      </c>
      <c r="C235" s="51" t="s">
        <v>135</v>
      </c>
      <c r="D235" s="56">
        <v>0</v>
      </c>
      <c r="E235" s="56">
        <v>0</v>
      </c>
      <c r="F235" s="56">
        <v>0</v>
      </c>
      <c r="G235" s="56">
        <v>0</v>
      </c>
      <c r="H235" s="56">
        <v>0</v>
      </c>
      <c r="I235" s="56">
        <f t="shared" si="36"/>
        <v>0</v>
      </c>
      <c r="J235" s="56">
        <f t="shared" si="37"/>
        <v>0</v>
      </c>
      <c r="K235" s="57" t="str">
        <f t="shared" si="38"/>
        <v>NA</v>
      </c>
      <c r="L235" s="57" t="str">
        <f t="shared" si="39"/>
        <v>NA</v>
      </c>
      <c r="M235" s="57" t="str">
        <f t="shared" si="40"/>
        <v>NA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138</v>
      </c>
      <c r="C236" s="51" t="s">
        <v>139</v>
      </c>
      <c r="D236" s="56">
        <v>354375</v>
      </c>
      <c r="E236" s="56">
        <v>662852.94999999995</v>
      </c>
      <c r="F236" s="56">
        <v>31275</v>
      </c>
      <c r="G236" s="56">
        <v>130770</v>
      </c>
      <c r="H236" s="56">
        <v>0</v>
      </c>
      <c r="I236" s="56">
        <f t="shared" si="36"/>
        <v>130770</v>
      </c>
      <c r="J236" s="56">
        <f t="shared" si="37"/>
        <v>532082.94999999995</v>
      </c>
      <c r="K236" s="57">
        <f t="shared" si="38"/>
        <v>0.80271642451014213</v>
      </c>
      <c r="L236" s="57">
        <f t="shared" si="39"/>
        <v>-0.95281758948195072</v>
      </c>
      <c r="M236" s="57">
        <f t="shared" si="40"/>
        <v>-0.40814927353042624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140</v>
      </c>
      <c r="C237" s="51" t="s">
        <v>141</v>
      </c>
      <c r="D237" s="56">
        <v>0</v>
      </c>
      <c r="E237" s="56">
        <v>0</v>
      </c>
      <c r="F237" s="56">
        <v>3207.2999999999997</v>
      </c>
      <c r="G237" s="56">
        <v>3207.2999999999997</v>
      </c>
      <c r="H237" s="56">
        <v>0</v>
      </c>
      <c r="I237" s="56">
        <f t="shared" si="36"/>
        <v>3207.2999999999997</v>
      </c>
      <c r="J237" s="56">
        <f t="shared" si="37"/>
        <v>-3207.2999999999997</v>
      </c>
      <c r="K237" s="57" t="str">
        <f t="shared" si="38"/>
        <v>NA</v>
      </c>
      <c r="L237" s="57" t="str">
        <f t="shared" si="39"/>
        <v>NA</v>
      </c>
      <c r="M237" s="57" t="str">
        <f t="shared" si="40"/>
        <v>NA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142</v>
      </c>
      <c r="C238" s="51" t="s">
        <v>143</v>
      </c>
      <c r="D238" s="56">
        <v>532853.9</v>
      </c>
      <c r="E238" s="56">
        <v>904489.88</v>
      </c>
      <c r="F238" s="56">
        <v>45992.97</v>
      </c>
      <c r="G238" s="56">
        <v>253806.45</v>
      </c>
      <c r="H238" s="56">
        <v>0</v>
      </c>
      <c r="I238" s="56">
        <f t="shared" si="36"/>
        <v>253806.45</v>
      </c>
      <c r="J238" s="56">
        <f t="shared" si="37"/>
        <v>650683.42999999993</v>
      </c>
      <c r="K238" s="57">
        <f t="shared" si="38"/>
        <v>0.71939271448786135</v>
      </c>
      <c r="L238" s="57">
        <f t="shared" si="39"/>
        <v>-0.9491503763425192</v>
      </c>
      <c r="M238" s="57">
        <f t="shared" si="40"/>
        <v>-0.15817814346358405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156</v>
      </c>
      <c r="C239" s="51" t="s">
        <v>157</v>
      </c>
      <c r="D239" s="56">
        <v>106766.29000000001</v>
      </c>
      <c r="E239" s="56">
        <v>202295.57</v>
      </c>
      <c r="F239" s="56">
        <v>5008.3799999999992</v>
      </c>
      <c r="G239" s="56">
        <v>37700.200000000004</v>
      </c>
      <c r="H239" s="56">
        <v>0</v>
      </c>
      <c r="I239" s="56">
        <f t="shared" si="36"/>
        <v>37700.200000000004</v>
      </c>
      <c r="J239" s="56">
        <f t="shared" si="37"/>
        <v>164595.37</v>
      </c>
      <c r="K239" s="57">
        <f t="shared" si="38"/>
        <v>0.81363803468360674</v>
      </c>
      <c r="L239" s="57">
        <f t="shared" si="39"/>
        <v>-0.97524226556221671</v>
      </c>
      <c r="M239" s="57">
        <f t="shared" si="40"/>
        <v>-0.44091410405082027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158</v>
      </c>
      <c r="C240" s="51" t="s">
        <v>159</v>
      </c>
      <c r="D240" s="56">
        <v>-5635750</v>
      </c>
      <c r="E240" s="56">
        <v>632966.32999999996</v>
      </c>
      <c r="F240" s="56">
        <v>48369.84</v>
      </c>
      <c r="G240" s="56">
        <v>96036.87000000001</v>
      </c>
      <c r="H240" s="56">
        <v>107498.88</v>
      </c>
      <c r="I240" s="56">
        <f t="shared" si="36"/>
        <v>203535.75</v>
      </c>
      <c r="J240" s="56">
        <f t="shared" si="37"/>
        <v>429430.57999999996</v>
      </c>
      <c r="K240" s="57">
        <f t="shared" si="38"/>
        <v>0.67844142673434149</v>
      </c>
      <c r="L240" s="57">
        <f t="shared" si="39"/>
        <v>-0.92358228596456315</v>
      </c>
      <c r="M240" s="57">
        <f t="shared" si="40"/>
        <v>-0.54482474604928821</v>
      </c>
      <c r="R240" s="53"/>
      <c r="S240" s="53"/>
      <c r="T240" s="53"/>
      <c r="U240" s="53"/>
      <c r="V240" s="53"/>
    </row>
    <row r="241" spans="1:22" s="51" customFormat="1" x14ac:dyDescent="0.2">
      <c r="B241" s="51" t="s">
        <v>463</v>
      </c>
      <c r="C241" s="51" t="s">
        <v>464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36"/>
        <v>0</v>
      </c>
      <c r="J241" s="56">
        <f t="shared" si="37"/>
        <v>0</v>
      </c>
      <c r="K241" s="57" t="str">
        <f t="shared" si="38"/>
        <v>NA</v>
      </c>
      <c r="L241" s="57" t="str">
        <f t="shared" si="39"/>
        <v>NA</v>
      </c>
      <c r="M241" s="57" t="str">
        <f t="shared" si="40"/>
        <v>NA</v>
      </c>
      <c r="R241" s="53"/>
      <c r="S241" s="53"/>
      <c r="T241" s="53"/>
      <c r="U241" s="53"/>
      <c r="V241" s="53"/>
    </row>
    <row r="242" spans="1:22" s="51" customFormat="1" x14ac:dyDescent="0.2">
      <c r="B242" s="51" t="s">
        <v>164</v>
      </c>
      <c r="C242" s="51" t="s">
        <v>165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f t="shared" si="36"/>
        <v>0</v>
      </c>
      <c r="J242" s="56">
        <f t="shared" si="37"/>
        <v>0</v>
      </c>
      <c r="K242" s="57" t="str">
        <f t="shared" si="38"/>
        <v>NA</v>
      </c>
      <c r="L242" s="57" t="str">
        <f t="shared" si="39"/>
        <v>NA</v>
      </c>
      <c r="M242" s="57" t="str">
        <f t="shared" si="40"/>
        <v>NA</v>
      </c>
      <c r="R242" s="53"/>
      <c r="S242" s="53"/>
      <c r="T242" s="53"/>
      <c r="U242" s="53"/>
      <c r="V242" s="53"/>
    </row>
    <row r="243" spans="1:22" s="51" customFormat="1" x14ac:dyDescent="0.2">
      <c r="B243" s="51" t="s">
        <v>172</v>
      </c>
      <c r="C243" s="51" t="s">
        <v>173</v>
      </c>
      <c r="D243" s="56">
        <v>1575</v>
      </c>
      <c r="E243" s="56">
        <v>10000</v>
      </c>
      <c r="F243" s="56">
        <v>0</v>
      </c>
      <c r="G243" s="56">
        <v>0</v>
      </c>
      <c r="H243" s="56">
        <v>0</v>
      </c>
      <c r="I243" s="56">
        <f t="shared" si="36"/>
        <v>0</v>
      </c>
      <c r="J243" s="56">
        <f t="shared" si="37"/>
        <v>10000</v>
      </c>
      <c r="K243" s="57">
        <f t="shared" si="38"/>
        <v>1</v>
      </c>
      <c r="L243" s="57">
        <f t="shared" si="39"/>
        <v>-1</v>
      </c>
      <c r="M243" s="57">
        <f t="shared" si="40"/>
        <v>-1</v>
      </c>
      <c r="R243" s="53"/>
      <c r="S243" s="53"/>
      <c r="T243" s="53"/>
      <c r="U243" s="53"/>
      <c r="V243" s="53"/>
    </row>
    <row r="244" spans="1:22" s="51" customFormat="1" x14ac:dyDescent="0.2">
      <c r="B244" s="51" t="s">
        <v>174</v>
      </c>
      <c r="C244" s="51" t="s">
        <v>175</v>
      </c>
      <c r="D244" s="56">
        <v>5000</v>
      </c>
      <c r="E244" s="56">
        <v>5000</v>
      </c>
      <c r="F244" s="56">
        <v>0</v>
      </c>
      <c r="G244" s="56">
        <v>0</v>
      </c>
      <c r="H244" s="56">
        <v>0</v>
      </c>
      <c r="I244" s="56">
        <f t="shared" si="36"/>
        <v>0</v>
      </c>
      <c r="J244" s="56">
        <f t="shared" si="37"/>
        <v>5000</v>
      </c>
      <c r="K244" s="57">
        <f t="shared" si="38"/>
        <v>1</v>
      </c>
      <c r="L244" s="57">
        <f t="shared" si="39"/>
        <v>-1</v>
      </c>
      <c r="M244" s="57">
        <f t="shared" si="40"/>
        <v>-1</v>
      </c>
      <c r="R244" s="53"/>
      <c r="S244" s="53"/>
      <c r="T244" s="53"/>
      <c r="U244" s="53"/>
      <c r="V244" s="53"/>
    </row>
    <row r="245" spans="1:22" s="51" customFormat="1" x14ac:dyDescent="0.2">
      <c r="B245" s="51" t="s">
        <v>180</v>
      </c>
      <c r="C245" s="51" t="s">
        <v>181</v>
      </c>
      <c r="D245" s="56">
        <v>14300</v>
      </c>
      <c r="E245" s="56">
        <v>53500</v>
      </c>
      <c r="F245" s="56">
        <v>0</v>
      </c>
      <c r="G245" s="56">
        <v>1904.91</v>
      </c>
      <c r="H245" s="56">
        <v>0</v>
      </c>
      <c r="I245" s="56">
        <f t="shared" si="36"/>
        <v>1904.91</v>
      </c>
      <c r="J245" s="56">
        <f t="shared" si="37"/>
        <v>51595.09</v>
      </c>
      <c r="K245" s="57">
        <f t="shared" si="38"/>
        <v>0.96439420560747657</v>
      </c>
      <c r="L245" s="57">
        <f t="shared" si="39"/>
        <v>-1</v>
      </c>
      <c r="M245" s="57">
        <f t="shared" si="40"/>
        <v>-0.89318261682242994</v>
      </c>
      <c r="R245" s="53"/>
      <c r="S245" s="53"/>
      <c r="T245" s="53"/>
      <c r="U245" s="53"/>
      <c r="V245" s="53"/>
    </row>
    <row r="246" spans="1:22" s="51" customFormat="1" x14ac:dyDescent="0.2">
      <c r="B246" s="51" t="s">
        <v>186</v>
      </c>
      <c r="C246" s="51" t="s">
        <v>187</v>
      </c>
      <c r="D246" s="56">
        <v>4085638</v>
      </c>
      <c r="E246" s="56">
        <v>4148418.4</v>
      </c>
      <c r="F246" s="56">
        <v>2686.62</v>
      </c>
      <c r="G246" s="56">
        <v>6898.2999999999993</v>
      </c>
      <c r="H246" s="56">
        <v>1999.0499999999997</v>
      </c>
      <c r="I246" s="56">
        <f t="shared" si="36"/>
        <v>8897.3499999999985</v>
      </c>
      <c r="J246" s="56">
        <f t="shared" si="37"/>
        <v>4139521.05</v>
      </c>
      <c r="K246" s="57">
        <f t="shared" si="38"/>
        <v>0.99785524285592786</v>
      </c>
      <c r="L246" s="57">
        <f t="shared" si="39"/>
        <v>-0.99935237487134854</v>
      </c>
      <c r="M246" s="57">
        <f t="shared" si="40"/>
        <v>-0.99501137590171707</v>
      </c>
      <c r="R246" s="53"/>
      <c r="S246" s="53"/>
      <c r="T246" s="53"/>
      <c r="U246" s="53"/>
      <c r="V246" s="53"/>
    </row>
    <row r="247" spans="1:22" s="51" customFormat="1" x14ac:dyDescent="0.2">
      <c r="B247" s="51" t="s">
        <v>190</v>
      </c>
      <c r="C247" s="51" t="s">
        <v>191</v>
      </c>
      <c r="D247" s="56">
        <v>2500</v>
      </c>
      <c r="E247" s="56">
        <v>5400</v>
      </c>
      <c r="F247" s="56">
        <v>18.48</v>
      </c>
      <c r="G247" s="56">
        <v>18.48</v>
      </c>
      <c r="H247" s="56">
        <v>0</v>
      </c>
      <c r="I247" s="56">
        <f t="shared" si="36"/>
        <v>18.48</v>
      </c>
      <c r="J247" s="56">
        <f t="shared" si="37"/>
        <v>5381.52</v>
      </c>
      <c r="K247" s="57">
        <f t="shared" si="38"/>
        <v>0.9965777777777779</v>
      </c>
      <c r="L247" s="57">
        <f t="shared" si="39"/>
        <v>-0.9965777777777779</v>
      </c>
      <c r="M247" s="57">
        <f t="shared" si="40"/>
        <v>-0.98973333333333335</v>
      </c>
      <c r="R247" s="53"/>
      <c r="S247" s="53"/>
      <c r="T247" s="53"/>
      <c r="U247" s="53"/>
      <c r="V247" s="53"/>
    </row>
    <row r="248" spans="1:22" s="51" customFormat="1" x14ac:dyDescent="0.2">
      <c r="B248" s="51" t="s">
        <v>192</v>
      </c>
      <c r="C248" s="51" t="s">
        <v>193</v>
      </c>
      <c r="D248" s="56">
        <v>0</v>
      </c>
      <c r="E248" s="56">
        <v>0</v>
      </c>
      <c r="F248" s="56">
        <v>0</v>
      </c>
      <c r="G248" s="56">
        <v>0</v>
      </c>
      <c r="H248" s="56">
        <v>0</v>
      </c>
      <c r="I248" s="56">
        <f t="shared" si="36"/>
        <v>0</v>
      </c>
      <c r="J248" s="56">
        <f t="shared" si="37"/>
        <v>0</v>
      </c>
      <c r="K248" s="57" t="str">
        <f t="shared" si="38"/>
        <v>NA</v>
      </c>
      <c r="L248" s="57" t="str">
        <f t="shared" si="39"/>
        <v>NA</v>
      </c>
      <c r="M248" s="57" t="str">
        <f t="shared" si="40"/>
        <v>NA</v>
      </c>
      <c r="R248" s="53"/>
      <c r="S248" s="53"/>
      <c r="T248" s="53"/>
      <c r="U248" s="53"/>
      <c r="V248" s="53"/>
    </row>
    <row r="249" spans="1:22" s="51" customFormat="1" x14ac:dyDescent="0.2">
      <c r="B249" s="51" t="s">
        <v>194</v>
      </c>
      <c r="C249" s="51" t="s">
        <v>195</v>
      </c>
      <c r="D249" s="56">
        <v>56000</v>
      </c>
      <c r="E249" s="56">
        <v>64585</v>
      </c>
      <c r="F249" s="56">
        <v>178.94</v>
      </c>
      <c r="G249" s="56">
        <v>182.73</v>
      </c>
      <c r="H249" s="56">
        <v>0</v>
      </c>
      <c r="I249" s="56">
        <f t="shared" si="36"/>
        <v>182.73</v>
      </c>
      <c r="J249" s="56">
        <f t="shared" si="37"/>
        <v>64402.27</v>
      </c>
      <c r="K249" s="57">
        <f t="shared" si="38"/>
        <v>0.99717070527212193</v>
      </c>
      <c r="L249" s="57">
        <f t="shared" si="39"/>
        <v>-0.99722938762870628</v>
      </c>
      <c r="M249" s="57">
        <f t="shared" si="40"/>
        <v>-0.991512115816366</v>
      </c>
      <c r="R249" s="53"/>
      <c r="S249" s="53"/>
      <c r="T249" s="53"/>
      <c r="U249" s="53"/>
      <c r="V249" s="53"/>
    </row>
    <row r="250" spans="1:22" s="51" customFormat="1" x14ac:dyDescent="0.2">
      <c r="B250" s="51" t="s">
        <v>198</v>
      </c>
      <c r="C250" s="51" t="s">
        <v>199</v>
      </c>
      <c r="D250" s="56">
        <v>65852</v>
      </c>
      <c r="E250" s="56">
        <v>213772</v>
      </c>
      <c r="F250" s="56">
        <v>12094.17</v>
      </c>
      <c r="G250" s="56">
        <v>15430.02</v>
      </c>
      <c r="H250" s="56">
        <v>10551.38</v>
      </c>
      <c r="I250" s="56">
        <f t="shared" si="36"/>
        <v>25981.4</v>
      </c>
      <c r="J250" s="56">
        <f t="shared" si="37"/>
        <v>187790.6</v>
      </c>
      <c r="K250" s="57">
        <f t="shared" si="38"/>
        <v>0.8784620998072713</v>
      </c>
      <c r="L250" s="57">
        <f t="shared" si="39"/>
        <v>-0.94342491065247081</v>
      </c>
      <c r="M250" s="57">
        <f t="shared" si="40"/>
        <v>-0.78346060288531705</v>
      </c>
      <c r="R250" s="53"/>
      <c r="S250" s="53"/>
      <c r="T250" s="53"/>
      <c r="U250" s="53"/>
      <c r="V250" s="53"/>
    </row>
    <row r="251" spans="1:22" s="51" customFormat="1" x14ac:dyDescent="0.2">
      <c r="B251" s="51" t="s">
        <v>206</v>
      </c>
      <c r="C251" s="51" t="s">
        <v>207</v>
      </c>
      <c r="D251" s="56">
        <v>0</v>
      </c>
      <c r="E251" s="56">
        <v>2000</v>
      </c>
      <c r="F251" s="56">
        <v>0</v>
      </c>
      <c r="G251" s="56">
        <v>0</v>
      </c>
      <c r="H251" s="56">
        <v>0</v>
      </c>
      <c r="I251" s="56">
        <f t="shared" si="36"/>
        <v>0</v>
      </c>
      <c r="J251" s="56">
        <f t="shared" si="37"/>
        <v>2000</v>
      </c>
      <c r="K251" s="57">
        <f t="shared" si="38"/>
        <v>1</v>
      </c>
      <c r="L251" s="57">
        <f t="shared" si="39"/>
        <v>-1</v>
      </c>
      <c r="M251" s="57">
        <f t="shared" si="40"/>
        <v>-1</v>
      </c>
      <c r="R251" s="53"/>
      <c r="S251" s="53"/>
      <c r="T251" s="53"/>
      <c r="U251" s="53"/>
      <c r="V251" s="53"/>
    </row>
    <row r="252" spans="1:22" s="51" customFormat="1" x14ac:dyDescent="0.2">
      <c r="B252" s="51" t="s">
        <v>216</v>
      </c>
      <c r="C252" s="51" t="s">
        <v>217</v>
      </c>
      <c r="D252" s="56">
        <v>8000</v>
      </c>
      <c r="E252" s="56">
        <v>26000</v>
      </c>
      <c r="F252" s="56">
        <v>0</v>
      </c>
      <c r="G252" s="56">
        <v>0</v>
      </c>
      <c r="H252" s="56">
        <v>0</v>
      </c>
      <c r="I252" s="56">
        <f t="shared" si="36"/>
        <v>0</v>
      </c>
      <c r="J252" s="56">
        <f t="shared" si="37"/>
        <v>26000</v>
      </c>
      <c r="K252" s="57">
        <f t="shared" si="38"/>
        <v>1</v>
      </c>
      <c r="L252" s="57">
        <f t="shared" si="39"/>
        <v>-1</v>
      </c>
      <c r="M252" s="57">
        <f t="shared" si="40"/>
        <v>-1</v>
      </c>
      <c r="R252" s="53"/>
      <c r="S252" s="53"/>
      <c r="T252" s="53"/>
      <c r="U252" s="53"/>
      <c r="V252" s="53"/>
    </row>
    <row r="253" spans="1:22" s="51" customFormat="1" x14ac:dyDescent="0.2">
      <c r="B253" s="51" t="s">
        <v>465</v>
      </c>
      <c r="C253" s="51" t="s">
        <v>466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f t="shared" si="36"/>
        <v>0</v>
      </c>
      <c r="J253" s="56">
        <f t="shared" si="37"/>
        <v>0</v>
      </c>
      <c r="K253" s="57" t="str">
        <f t="shared" si="38"/>
        <v>NA</v>
      </c>
      <c r="L253" s="57" t="str">
        <f t="shared" si="39"/>
        <v>NA</v>
      </c>
      <c r="M253" s="57" t="str">
        <f t="shared" si="40"/>
        <v>NA</v>
      </c>
      <c r="R253" s="53"/>
      <c r="S253" s="53"/>
      <c r="T253" s="53"/>
      <c r="U253" s="53"/>
      <c r="V253" s="53"/>
    </row>
    <row r="254" spans="1:22" s="51" customFormat="1" x14ac:dyDescent="0.2">
      <c r="A254" s="63" t="s">
        <v>467</v>
      </c>
      <c r="B254" s="63"/>
      <c r="C254" s="63"/>
      <c r="D254" s="64">
        <v>3520157.4300000006</v>
      </c>
      <c r="E254" s="64">
        <v>12458279.23</v>
      </c>
      <c r="F254" s="64">
        <v>388616.1399999999</v>
      </c>
      <c r="G254" s="64">
        <v>1579632.17</v>
      </c>
      <c r="H254" s="64">
        <v>120049.31000000001</v>
      </c>
      <c r="I254" s="64">
        <f t="shared" si="36"/>
        <v>1699681.48</v>
      </c>
      <c r="J254" s="64">
        <f t="shared" si="37"/>
        <v>10758597.75</v>
      </c>
      <c r="K254" s="65">
        <f t="shared" si="38"/>
        <v>0.86357012484460105</v>
      </c>
      <c r="L254" s="65">
        <f t="shared" si="39"/>
        <v>-0.96880659577253669</v>
      </c>
      <c r="M254" s="65">
        <f t="shared" si="40"/>
        <v>-0.61961869512536205</v>
      </c>
      <c r="R254" s="53"/>
      <c r="S254" s="53"/>
      <c r="T254" s="53"/>
      <c r="U254" s="53"/>
      <c r="V254" s="53"/>
    </row>
    <row r="255" spans="1:22" s="51" customFormat="1" x14ac:dyDescent="0.2">
      <c r="A255" s="51" t="s">
        <v>271</v>
      </c>
      <c r="B255" s="51" t="s">
        <v>272</v>
      </c>
      <c r="C255" s="51" t="s">
        <v>273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f t="shared" si="36"/>
        <v>0</v>
      </c>
      <c r="J255" s="56">
        <f t="shared" si="37"/>
        <v>0</v>
      </c>
      <c r="K255" s="57" t="str">
        <f t="shared" si="38"/>
        <v>NA</v>
      </c>
      <c r="L255" s="57" t="str">
        <f t="shared" si="39"/>
        <v>NA</v>
      </c>
      <c r="M255" s="57" t="str">
        <f t="shared" si="40"/>
        <v>NA</v>
      </c>
      <c r="R255" s="53"/>
      <c r="S255" s="53"/>
      <c r="T255" s="53"/>
      <c r="U255" s="53"/>
      <c r="V255" s="53"/>
    </row>
    <row r="256" spans="1:22" s="51" customFormat="1" x14ac:dyDescent="0.2">
      <c r="B256" s="51" t="s">
        <v>274</v>
      </c>
      <c r="C256" s="51" t="s">
        <v>275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36"/>
        <v>0</v>
      </c>
      <c r="J256" s="56">
        <f t="shared" si="37"/>
        <v>0</v>
      </c>
      <c r="K256" s="57" t="str">
        <f t="shared" si="38"/>
        <v>NA</v>
      </c>
      <c r="L256" s="57" t="str">
        <f t="shared" si="39"/>
        <v>NA</v>
      </c>
      <c r="M256" s="57" t="str">
        <f t="shared" si="40"/>
        <v>NA</v>
      </c>
      <c r="R256" s="53"/>
      <c r="S256" s="53"/>
      <c r="T256" s="53"/>
      <c r="U256" s="53"/>
      <c r="V256" s="53"/>
    </row>
    <row r="257" spans="2:22" s="51" customFormat="1" x14ac:dyDescent="0.2">
      <c r="B257" s="51" t="s">
        <v>252</v>
      </c>
      <c r="C257" s="51" t="s">
        <v>253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36"/>
        <v>0</v>
      </c>
      <c r="J257" s="56">
        <f t="shared" si="37"/>
        <v>0</v>
      </c>
      <c r="K257" s="57" t="str">
        <f t="shared" si="38"/>
        <v>NA</v>
      </c>
      <c r="L257" s="57" t="str">
        <f t="shared" si="39"/>
        <v>NA</v>
      </c>
      <c r="M257" s="57" t="str">
        <f t="shared" si="40"/>
        <v>NA</v>
      </c>
      <c r="R257" s="53"/>
      <c r="S257" s="53"/>
      <c r="T257" s="53"/>
      <c r="U257" s="53"/>
      <c r="V257" s="53"/>
    </row>
    <row r="258" spans="2:22" s="51" customFormat="1" x14ac:dyDescent="0.2">
      <c r="B258" s="51" t="s">
        <v>118</v>
      </c>
      <c r="C258" s="51" t="s">
        <v>119</v>
      </c>
      <c r="D258" s="56">
        <v>52839.09</v>
      </c>
      <c r="E258" s="56">
        <v>52839.09</v>
      </c>
      <c r="F258" s="56">
        <v>7774.36</v>
      </c>
      <c r="G258" s="56">
        <v>31059.5</v>
      </c>
      <c r="H258" s="56">
        <v>0</v>
      </c>
      <c r="I258" s="56">
        <f t="shared" si="36"/>
        <v>31059.5</v>
      </c>
      <c r="J258" s="56">
        <f t="shared" si="37"/>
        <v>21779.589999999997</v>
      </c>
      <c r="K258" s="57">
        <f t="shared" si="38"/>
        <v>0.41218707589400194</v>
      </c>
      <c r="L258" s="57">
        <f t="shared" si="39"/>
        <v>-0.85286726171854965</v>
      </c>
      <c r="M258" s="57">
        <f t="shared" si="40"/>
        <v>0.76343877231799429</v>
      </c>
      <c r="R258" s="53"/>
      <c r="S258" s="53"/>
      <c r="T258" s="53"/>
      <c r="U258" s="53"/>
      <c r="V258" s="53"/>
    </row>
    <row r="259" spans="2:22" s="51" customFormat="1" x14ac:dyDescent="0.2">
      <c r="B259" s="51" t="s">
        <v>130</v>
      </c>
      <c r="C259" s="51" t="s">
        <v>131</v>
      </c>
      <c r="D259" s="56">
        <v>0</v>
      </c>
      <c r="E259" s="56">
        <v>337606.58</v>
      </c>
      <c r="F259" s="56">
        <v>0</v>
      </c>
      <c r="G259" s="56">
        <v>0</v>
      </c>
      <c r="H259" s="56">
        <v>0</v>
      </c>
      <c r="I259" s="56">
        <f t="shared" si="36"/>
        <v>0</v>
      </c>
      <c r="J259" s="56">
        <f t="shared" si="37"/>
        <v>337606.58</v>
      </c>
      <c r="K259" s="57">
        <f t="shared" si="38"/>
        <v>1</v>
      </c>
      <c r="L259" s="57">
        <f t="shared" si="39"/>
        <v>-1</v>
      </c>
      <c r="M259" s="57">
        <f t="shared" si="40"/>
        <v>-1</v>
      </c>
      <c r="R259" s="53"/>
      <c r="S259" s="53"/>
      <c r="T259" s="53"/>
      <c r="U259" s="53"/>
      <c r="V259" s="53"/>
    </row>
    <row r="260" spans="2:22" s="51" customFormat="1" x14ac:dyDescent="0.2">
      <c r="B260" s="51" t="s">
        <v>234</v>
      </c>
      <c r="C260" s="51" t="s">
        <v>235</v>
      </c>
      <c r="D260" s="56">
        <v>537900.48</v>
      </c>
      <c r="E260" s="56">
        <v>537900.48</v>
      </c>
      <c r="F260" s="56">
        <v>92565.3</v>
      </c>
      <c r="G260" s="56">
        <v>340565.56</v>
      </c>
      <c r="H260" s="56">
        <v>0</v>
      </c>
      <c r="I260" s="56">
        <f t="shared" si="36"/>
        <v>340565.56</v>
      </c>
      <c r="J260" s="56">
        <f t="shared" si="37"/>
        <v>197334.91999999998</v>
      </c>
      <c r="K260" s="57">
        <f t="shared" si="38"/>
        <v>0.3668613941374434</v>
      </c>
      <c r="L260" s="57">
        <f t="shared" si="39"/>
        <v>-0.82791370626774674</v>
      </c>
      <c r="M260" s="57">
        <f t="shared" si="40"/>
        <v>0.89941581758766975</v>
      </c>
      <c r="R260" s="53"/>
      <c r="S260" s="53"/>
      <c r="T260" s="53"/>
      <c r="U260" s="53"/>
      <c r="V260" s="53"/>
    </row>
    <row r="261" spans="2:22" s="51" customFormat="1" x14ac:dyDescent="0.2">
      <c r="B261" s="51" t="s">
        <v>132</v>
      </c>
      <c r="C261" s="51" t="s">
        <v>133</v>
      </c>
      <c r="D261" s="56">
        <v>1700000</v>
      </c>
      <c r="E261" s="56">
        <v>2411172.35</v>
      </c>
      <c r="F261" s="56">
        <v>0</v>
      </c>
      <c r="G261" s="56">
        <v>323594.39</v>
      </c>
      <c r="H261" s="56">
        <v>0</v>
      </c>
      <c r="I261" s="56">
        <f t="shared" si="36"/>
        <v>323594.39</v>
      </c>
      <c r="J261" s="56">
        <f t="shared" si="37"/>
        <v>2087577.96</v>
      </c>
      <c r="K261" s="57">
        <f t="shared" si="38"/>
        <v>0.86579375381440482</v>
      </c>
      <c r="L261" s="57">
        <f t="shared" si="39"/>
        <v>-1</v>
      </c>
      <c r="M261" s="57">
        <f t="shared" si="40"/>
        <v>-0.59738126144321457</v>
      </c>
      <c r="R261" s="53"/>
      <c r="S261" s="53"/>
      <c r="T261" s="53"/>
      <c r="U261" s="53"/>
      <c r="V261" s="53"/>
    </row>
    <row r="262" spans="2:22" s="51" customFormat="1" x14ac:dyDescent="0.2">
      <c r="B262" s="51" t="s">
        <v>136</v>
      </c>
      <c r="C262" s="51" t="s">
        <v>137</v>
      </c>
      <c r="D262" s="56">
        <v>0</v>
      </c>
      <c r="E262" s="56">
        <v>0</v>
      </c>
      <c r="F262" s="56">
        <v>0</v>
      </c>
      <c r="G262" s="56">
        <v>0</v>
      </c>
      <c r="H262" s="56">
        <v>0</v>
      </c>
      <c r="I262" s="56">
        <f t="shared" si="36"/>
        <v>0</v>
      </c>
      <c r="J262" s="56">
        <f t="shared" si="37"/>
        <v>0</v>
      </c>
      <c r="K262" s="57" t="str">
        <f t="shared" si="38"/>
        <v>NA</v>
      </c>
      <c r="L262" s="57" t="str">
        <f t="shared" si="39"/>
        <v>NA</v>
      </c>
      <c r="M262" s="57" t="str">
        <f t="shared" si="40"/>
        <v>NA</v>
      </c>
      <c r="R262" s="53"/>
      <c r="S262" s="53"/>
      <c r="T262" s="53"/>
      <c r="U262" s="53"/>
      <c r="V262" s="53"/>
    </row>
    <row r="263" spans="2:22" s="51" customFormat="1" x14ac:dyDescent="0.2">
      <c r="B263" s="51" t="s">
        <v>138</v>
      </c>
      <c r="C263" s="51" t="s">
        <v>139</v>
      </c>
      <c r="D263" s="56">
        <v>81000</v>
      </c>
      <c r="E263" s="56">
        <v>137700</v>
      </c>
      <c r="F263" s="56">
        <v>16110</v>
      </c>
      <c r="G263" s="56">
        <v>75780</v>
      </c>
      <c r="H263" s="56">
        <v>0</v>
      </c>
      <c r="I263" s="56">
        <f t="shared" si="36"/>
        <v>75780</v>
      </c>
      <c r="J263" s="56">
        <f t="shared" si="37"/>
        <v>61920</v>
      </c>
      <c r="K263" s="57">
        <f t="shared" si="38"/>
        <v>0.4496732026143791</v>
      </c>
      <c r="L263" s="57">
        <f t="shared" si="39"/>
        <v>-0.88300653594771239</v>
      </c>
      <c r="M263" s="57">
        <f t="shared" si="40"/>
        <v>0.65098039215686276</v>
      </c>
      <c r="R263" s="53"/>
      <c r="S263" s="53"/>
      <c r="T263" s="53"/>
      <c r="U263" s="53"/>
      <c r="V263" s="53"/>
    </row>
    <row r="264" spans="2:22" s="51" customFormat="1" x14ac:dyDescent="0.2">
      <c r="B264" s="51" t="s">
        <v>140</v>
      </c>
      <c r="C264" s="51" t="s">
        <v>141</v>
      </c>
      <c r="D264" s="56">
        <v>0</v>
      </c>
      <c r="E264" s="56">
        <v>0</v>
      </c>
      <c r="F264" s="56">
        <v>1390.17</v>
      </c>
      <c r="G264" s="56">
        <v>1390.17</v>
      </c>
      <c r="H264" s="56">
        <v>0</v>
      </c>
      <c r="I264" s="56">
        <f t="shared" si="36"/>
        <v>1390.17</v>
      </c>
      <c r="J264" s="56">
        <f t="shared" si="37"/>
        <v>-1390.17</v>
      </c>
      <c r="K264" s="57" t="str">
        <f t="shared" si="38"/>
        <v>NA</v>
      </c>
      <c r="L264" s="57" t="str">
        <f t="shared" si="39"/>
        <v>NA</v>
      </c>
      <c r="M264" s="57" t="str">
        <f t="shared" si="40"/>
        <v>NA</v>
      </c>
      <c r="R264" s="53"/>
      <c r="S264" s="53"/>
      <c r="T264" s="53"/>
      <c r="U264" s="53"/>
      <c r="V264" s="53"/>
    </row>
    <row r="265" spans="2:22" s="51" customFormat="1" x14ac:dyDescent="0.2">
      <c r="B265" s="51" t="s">
        <v>142</v>
      </c>
      <c r="C265" s="51" t="s">
        <v>143</v>
      </c>
      <c r="D265" s="56">
        <v>112715.08</v>
      </c>
      <c r="E265" s="56">
        <v>202794.08000000002</v>
      </c>
      <c r="F265" s="56">
        <v>20047.82</v>
      </c>
      <c r="G265" s="56">
        <v>85880.290000000008</v>
      </c>
      <c r="H265" s="56">
        <v>0</v>
      </c>
      <c r="I265" s="56">
        <f t="shared" si="36"/>
        <v>85880.290000000008</v>
      </c>
      <c r="J265" s="56">
        <f t="shared" si="37"/>
        <v>116913.79000000001</v>
      </c>
      <c r="K265" s="57">
        <f t="shared" si="38"/>
        <v>0.57651480753284312</v>
      </c>
      <c r="L265" s="57">
        <f t="shared" si="39"/>
        <v>-0.90114198599880235</v>
      </c>
      <c r="M265" s="57">
        <f t="shared" si="40"/>
        <v>0.27045557740147053</v>
      </c>
      <c r="R265" s="53"/>
      <c r="S265" s="53"/>
      <c r="T265" s="53"/>
      <c r="U265" s="53"/>
      <c r="V265" s="53"/>
    </row>
    <row r="266" spans="2:22" s="51" customFormat="1" x14ac:dyDescent="0.2">
      <c r="B266" s="51" t="s">
        <v>156</v>
      </c>
      <c r="C266" s="51" t="s">
        <v>157</v>
      </c>
      <c r="D266" s="56">
        <v>62034.59</v>
      </c>
      <c r="E266" s="56">
        <v>118506.59</v>
      </c>
      <c r="F266" s="56">
        <v>1246.1400000000001</v>
      </c>
      <c r="G266" s="56">
        <v>23295.43</v>
      </c>
      <c r="H266" s="56">
        <v>0</v>
      </c>
      <c r="I266" s="56">
        <f t="shared" si="36"/>
        <v>23295.43</v>
      </c>
      <c r="J266" s="56">
        <f t="shared" si="37"/>
        <v>95211.16</v>
      </c>
      <c r="K266" s="57">
        <f t="shared" si="38"/>
        <v>0.80342502471803467</v>
      </c>
      <c r="L266" s="57">
        <f t="shared" si="39"/>
        <v>-0.98948463541141463</v>
      </c>
      <c r="M266" s="57">
        <f t="shared" si="40"/>
        <v>-0.41027507415410397</v>
      </c>
      <c r="R266" s="53"/>
      <c r="S266" s="53"/>
      <c r="T266" s="53"/>
      <c r="U266" s="53"/>
      <c r="V266" s="53"/>
    </row>
    <row r="267" spans="2:22" s="51" customFormat="1" x14ac:dyDescent="0.2">
      <c r="B267" s="51" t="s">
        <v>158</v>
      </c>
      <c r="C267" s="51" t="s">
        <v>159</v>
      </c>
      <c r="D267" s="56">
        <v>26148145</v>
      </c>
      <c r="E267" s="56">
        <v>235481.57</v>
      </c>
      <c r="F267" s="56">
        <v>0</v>
      </c>
      <c r="G267" s="56">
        <v>14203</v>
      </c>
      <c r="H267" s="56">
        <v>0</v>
      </c>
      <c r="I267" s="56">
        <f t="shared" si="36"/>
        <v>14203</v>
      </c>
      <c r="J267" s="56">
        <f t="shared" si="37"/>
        <v>221278.57</v>
      </c>
      <c r="K267" s="57">
        <f t="shared" si="38"/>
        <v>0.93968530106198966</v>
      </c>
      <c r="L267" s="57">
        <f t="shared" si="39"/>
        <v>-1</v>
      </c>
      <c r="M267" s="57">
        <f t="shared" si="40"/>
        <v>-0.8190559031859691</v>
      </c>
      <c r="R267" s="53"/>
      <c r="S267" s="53"/>
      <c r="T267" s="53"/>
      <c r="U267" s="53"/>
      <c r="V267" s="53"/>
    </row>
    <row r="268" spans="2:22" s="51" customFormat="1" x14ac:dyDescent="0.2">
      <c r="B268" s="51" t="s">
        <v>463</v>
      </c>
      <c r="C268" s="51" t="s">
        <v>464</v>
      </c>
      <c r="D268" s="56">
        <v>0</v>
      </c>
      <c r="E268" s="56">
        <v>0</v>
      </c>
      <c r="F268" s="56">
        <v>0</v>
      </c>
      <c r="G268" s="56">
        <v>0</v>
      </c>
      <c r="H268" s="56">
        <v>0</v>
      </c>
      <c r="I268" s="56">
        <f t="shared" si="36"/>
        <v>0</v>
      </c>
      <c r="J268" s="56">
        <f t="shared" si="37"/>
        <v>0</v>
      </c>
      <c r="K268" s="57" t="str">
        <f t="shared" si="38"/>
        <v>NA</v>
      </c>
      <c r="L268" s="57" t="str">
        <f t="shared" si="39"/>
        <v>NA</v>
      </c>
      <c r="M268" s="57" t="str">
        <f t="shared" si="40"/>
        <v>NA</v>
      </c>
      <c r="R268" s="53"/>
      <c r="S268" s="53"/>
      <c r="T268" s="53"/>
      <c r="U268" s="53"/>
      <c r="V268" s="53"/>
    </row>
    <row r="269" spans="2:22" s="51" customFormat="1" x14ac:dyDescent="0.2">
      <c r="B269" s="51" t="s">
        <v>170</v>
      </c>
      <c r="C269" s="51" t="s">
        <v>171</v>
      </c>
      <c r="D269" s="56">
        <v>1650</v>
      </c>
      <c r="E269" s="56">
        <v>3750</v>
      </c>
      <c r="F269" s="56">
        <v>3675</v>
      </c>
      <c r="G269" s="56">
        <v>3675</v>
      </c>
      <c r="H269" s="56">
        <v>1438.18</v>
      </c>
      <c r="I269" s="56">
        <f t="shared" si="36"/>
        <v>5113.18</v>
      </c>
      <c r="J269" s="56">
        <f t="shared" si="37"/>
        <v>-1363.1800000000003</v>
      </c>
      <c r="K269" s="57">
        <f t="shared" si="38"/>
        <v>-0.36351466666666676</v>
      </c>
      <c r="L269" s="57">
        <f t="shared" si="39"/>
        <v>-0.02</v>
      </c>
      <c r="M269" s="57">
        <f t="shared" si="40"/>
        <v>1.94</v>
      </c>
      <c r="R269" s="53"/>
      <c r="S269" s="53"/>
      <c r="T269" s="53"/>
      <c r="U269" s="53"/>
      <c r="V269" s="53"/>
    </row>
    <row r="270" spans="2:22" s="51" customFormat="1" x14ac:dyDescent="0.2">
      <c r="B270" s="51" t="s">
        <v>174</v>
      </c>
      <c r="C270" s="51" t="s">
        <v>175</v>
      </c>
      <c r="D270" s="56">
        <v>275433</v>
      </c>
      <c r="E270" s="56">
        <v>0</v>
      </c>
      <c r="F270" s="56">
        <v>0</v>
      </c>
      <c r="G270" s="56">
        <v>0</v>
      </c>
      <c r="H270" s="56">
        <v>0</v>
      </c>
      <c r="I270" s="56">
        <f t="shared" si="36"/>
        <v>0</v>
      </c>
      <c r="J270" s="56">
        <f t="shared" si="37"/>
        <v>0</v>
      </c>
      <c r="K270" s="57" t="str">
        <f t="shared" si="38"/>
        <v>NA</v>
      </c>
      <c r="L270" s="57" t="str">
        <f t="shared" si="39"/>
        <v>NA</v>
      </c>
      <c r="M270" s="57" t="str">
        <f t="shared" si="40"/>
        <v>NA</v>
      </c>
      <c r="R270" s="53"/>
      <c r="S270" s="53"/>
      <c r="T270" s="53"/>
      <c r="U270" s="53"/>
      <c r="V270" s="53"/>
    </row>
    <row r="271" spans="2:22" s="51" customFormat="1" x14ac:dyDescent="0.2">
      <c r="B271" s="51" t="s">
        <v>180</v>
      </c>
      <c r="C271" s="51" t="s">
        <v>181</v>
      </c>
      <c r="D271" s="56">
        <v>0</v>
      </c>
      <c r="E271" s="56">
        <v>0</v>
      </c>
      <c r="F271" s="56">
        <v>0</v>
      </c>
      <c r="G271" s="56">
        <v>0</v>
      </c>
      <c r="H271" s="56">
        <v>0</v>
      </c>
      <c r="I271" s="56">
        <f t="shared" si="36"/>
        <v>0</v>
      </c>
      <c r="J271" s="56">
        <f t="shared" si="37"/>
        <v>0</v>
      </c>
      <c r="K271" s="57" t="str">
        <f t="shared" si="38"/>
        <v>NA</v>
      </c>
      <c r="L271" s="57" t="str">
        <f t="shared" si="39"/>
        <v>NA</v>
      </c>
      <c r="M271" s="57" t="str">
        <f t="shared" si="40"/>
        <v>NA</v>
      </c>
      <c r="R271" s="53"/>
      <c r="S271" s="53"/>
      <c r="T271" s="53"/>
      <c r="U271" s="53"/>
      <c r="V271" s="53"/>
    </row>
    <row r="272" spans="2:22" s="51" customFormat="1" x14ac:dyDescent="0.2">
      <c r="B272" s="51" t="s">
        <v>184</v>
      </c>
      <c r="C272" s="51" t="s">
        <v>185</v>
      </c>
      <c r="D272" s="56">
        <v>0</v>
      </c>
      <c r="E272" s="56">
        <v>0</v>
      </c>
      <c r="F272" s="56">
        <v>0</v>
      </c>
      <c r="G272" s="56">
        <v>0</v>
      </c>
      <c r="H272" s="56">
        <v>0</v>
      </c>
      <c r="I272" s="56">
        <f t="shared" si="36"/>
        <v>0</v>
      </c>
      <c r="J272" s="56">
        <f t="shared" si="37"/>
        <v>0</v>
      </c>
      <c r="K272" s="57" t="str">
        <f t="shared" si="38"/>
        <v>NA</v>
      </c>
      <c r="L272" s="57" t="str">
        <f t="shared" si="39"/>
        <v>NA</v>
      </c>
      <c r="M272" s="57" t="str">
        <f t="shared" si="40"/>
        <v>NA</v>
      </c>
      <c r="R272" s="53"/>
      <c r="S272" s="53"/>
      <c r="T272" s="53"/>
      <c r="U272" s="53"/>
      <c r="V272" s="53"/>
    </row>
    <row r="273" spans="1:22" s="51" customFormat="1" x14ac:dyDescent="0.2">
      <c r="B273" s="51" t="s">
        <v>186</v>
      </c>
      <c r="C273" s="51" t="s">
        <v>187</v>
      </c>
      <c r="D273" s="56">
        <v>43490.66</v>
      </c>
      <c r="E273" s="56">
        <v>41390.660000000003</v>
      </c>
      <c r="F273" s="56">
        <v>0</v>
      </c>
      <c r="G273" s="56">
        <v>0</v>
      </c>
      <c r="H273" s="56">
        <v>924.11</v>
      </c>
      <c r="I273" s="56">
        <f t="shared" si="36"/>
        <v>924.11</v>
      </c>
      <c r="J273" s="56">
        <f t="shared" si="37"/>
        <v>40466.550000000003</v>
      </c>
      <c r="K273" s="57">
        <f t="shared" si="38"/>
        <v>0.97767346546298128</v>
      </c>
      <c r="L273" s="57">
        <f t="shared" si="39"/>
        <v>-1</v>
      </c>
      <c r="M273" s="57">
        <f t="shared" si="40"/>
        <v>-1</v>
      </c>
      <c r="R273" s="53"/>
      <c r="S273" s="53"/>
      <c r="T273" s="53"/>
      <c r="U273" s="53"/>
      <c r="V273" s="53"/>
    </row>
    <row r="274" spans="1:22" s="51" customFormat="1" x14ac:dyDescent="0.2">
      <c r="B274" s="51" t="s">
        <v>190</v>
      </c>
      <c r="C274" s="51" t="s">
        <v>191</v>
      </c>
      <c r="D274" s="56">
        <v>845000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36"/>
        <v>0</v>
      </c>
      <c r="J274" s="56">
        <f t="shared" si="37"/>
        <v>0</v>
      </c>
      <c r="K274" s="57" t="str">
        <f t="shared" si="38"/>
        <v>NA</v>
      </c>
      <c r="L274" s="57" t="str">
        <f t="shared" si="39"/>
        <v>NA</v>
      </c>
      <c r="M274" s="57" t="str">
        <f t="shared" si="40"/>
        <v>NA</v>
      </c>
      <c r="R274" s="53"/>
      <c r="S274" s="53"/>
      <c r="T274" s="53"/>
      <c r="U274" s="53"/>
      <c r="V274" s="53"/>
    </row>
    <row r="275" spans="1:22" s="51" customFormat="1" x14ac:dyDescent="0.2">
      <c r="B275" s="51" t="s">
        <v>192</v>
      </c>
      <c r="C275" s="51" t="s">
        <v>193</v>
      </c>
      <c r="D275" s="56">
        <v>1396752.5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36"/>
        <v>0</v>
      </c>
      <c r="J275" s="56">
        <f t="shared" si="37"/>
        <v>0</v>
      </c>
      <c r="K275" s="57" t="str">
        <f t="shared" si="38"/>
        <v>NA</v>
      </c>
      <c r="L275" s="57" t="str">
        <f t="shared" si="39"/>
        <v>NA</v>
      </c>
      <c r="M275" s="57" t="str">
        <f t="shared" si="40"/>
        <v>NA</v>
      </c>
      <c r="R275" s="53"/>
      <c r="S275" s="53"/>
      <c r="T275" s="53"/>
      <c r="U275" s="53"/>
      <c r="V275" s="53"/>
    </row>
    <row r="276" spans="1:22" s="51" customFormat="1" x14ac:dyDescent="0.2">
      <c r="B276" s="51" t="s">
        <v>194</v>
      </c>
      <c r="C276" s="51" t="s">
        <v>195</v>
      </c>
      <c r="D276" s="56">
        <v>3620</v>
      </c>
      <c r="E276" s="56">
        <v>3620</v>
      </c>
      <c r="F276" s="56">
        <v>0</v>
      </c>
      <c r="G276" s="56">
        <v>0</v>
      </c>
      <c r="H276" s="56">
        <v>0</v>
      </c>
      <c r="I276" s="56">
        <f t="shared" si="36"/>
        <v>0</v>
      </c>
      <c r="J276" s="56">
        <f t="shared" si="37"/>
        <v>3620</v>
      </c>
      <c r="K276" s="57">
        <f t="shared" si="38"/>
        <v>1</v>
      </c>
      <c r="L276" s="57">
        <f t="shared" si="39"/>
        <v>-1</v>
      </c>
      <c r="M276" s="57">
        <f t="shared" si="40"/>
        <v>-1</v>
      </c>
      <c r="R276" s="53"/>
      <c r="S276" s="53"/>
      <c r="T276" s="53"/>
      <c r="U276" s="53"/>
      <c r="V276" s="53"/>
    </row>
    <row r="277" spans="1:22" s="51" customFormat="1" x14ac:dyDescent="0.2">
      <c r="B277" s="51" t="s">
        <v>198</v>
      </c>
      <c r="C277" s="51" t="s">
        <v>199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36"/>
        <v>0</v>
      </c>
      <c r="J277" s="56">
        <f t="shared" si="37"/>
        <v>0</v>
      </c>
      <c r="K277" s="57" t="str">
        <f t="shared" si="38"/>
        <v>NA</v>
      </c>
      <c r="L277" s="57" t="str">
        <f t="shared" si="39"/>
        <v>NA</v>
      </c>
      <c r="M277" s="57" t="str">
        <f t="shared" si="40"/>
        <v>NA</v>
      </c>
      <c r="R277" s="53"/>
      <c r="S277" s="53"/>
      <c r="T277" s="53"/>
      <c r="U277" s="53"/>
      <c r="V277" s="53"/>
    </row>
    <row r="278" spans="1:22" s="51" customFormat="1" x14ac:dyDescent="0.2">
      <c r="B278" s="51" t="s">
        <v>216</v>
      </c>
      <c r="C278" s="51" t="s">
        <v>217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36"/>
        <v>0</v>
      </c>
      <c r="J278" s="56">
        <f t="shared" si="37"/>
        <v>0</v>
      </c>
      <c r="K278" s="57" t="str">
        <f t="shared" si="38"/>
        <v>NA</v>
      </c>
      <c r="L278" s="57" t="str">
        <f t="shared" si="39"/>
        <v>NA</v>
      </c>
      <c r="M278" s="57" t="str">
        <f t="shared" si="40"/>
        <v>NA</v>
      </c>
      <c r="R278" s="53"/>
      <c r="S278" s="53"/>
      <c r="T278" s="53"/>
      <c r="U278" s="53"/>
      <c r="V278" s="53"/>
    </row>
    <row r="279" spans="1:22" s="51" customFormat="1" x14ac:dyDescent="0.2">
      <c r="B279" s="51" t="s">
        <v>465</v>
      </c>
      <c r="C279" s="51" t="s">
        <v>466</v>
      </c>
      <c r="D279" s="56">
        <v>21085705.280000001</v>
      </c>
      <c r="E279" s="56">
        <v>46212975.480000004</v>
      </c>
      <c r="F279" s="56">
        <v>0</v>
      </c>
      <c r="G279" s="56">
        <v>4223728.3600000003</v>
      </c>
      <c r="H279" s="56">
        <v>0</v>
      </c>
      <c r="I279" s="56">
        <f t="shared" si="36"/>
        <v>4223728.3600000003</v>
      </c>
      <c r="J279" s="56">
        <f t="shared" si="37"/>
        <v>41989247.120000005</v>
      </c>
      <c r="K279" s="57">
        <f t="shared" si="38"/>
        <v>0.90860297749431995</v>
      </c>
      <c r="L279" s="57">
        <f t="shared" si="39"/>
        <v>-1</v>
      </c>
      <c r="M279" s="57">
        <f t="shared" si="40"/>
        <v>-0.72580893248295986</v>
      </c>
      <c r="R279" s="53"/>
      <c r="S279" s="53"/>
      <c r="T279" s="53"/>
      <c r="U279" s="53"/>
      <c r="V279" s="53"/>
    </row>
    <row r="280" spans="1:22" s="51" customFormat="1" x14ac:dyDescent="0.2">
      <c r="B280" s="51" t="s">
        <v>218</v>
      </c>
      <c r="C280" s="51" t="s">
        <v>219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36"/>
        <v>0</v>
      </c>
      <c r="J280" s="56">
        <f t="shared" si="37"/>
        <v>0</v>
      </c>
      <c r="K280" s="57" t="str">
        <f t="shared" si="38"/>
        <v>NA</v>
      </c>
      <c r="L280" s="57" t="str">
        <f t="shared" si="39"/>
        <v>NA</v>
      </c>
      <c r="M280" s="57" t="str">
        <f t="shared" si="40"/>
        <v>NA</v>
      </c>
      <c r="R280" s="53"/>
      <c r="S280" s="53"/>
      <c r="T280" s="53"/>
      <c r="U280" s="53"/>
      <c r="V280" s="53"/>
    </row>
    <row r="281" spans="1:22" s="51" customFormat="1" x14ac:dyDescent="0.2">
      <c r="A281" s="63" t="s">
        <v>309</v>
      </c>
      <c r="B281" s="63"/>
      <c r="C281" s="63"/>
      <c r="D281" s="64">
        <v>52346285.68</v>
      </c>
      <c r="E281" s="64">
        <v>50295736.880000003</v>
      </c>
      <c r="F281" s="64">
        <v>142808.79</v>
      </c>
      <c r="G281" s="64">
        <v>5123171.7</v>
      </c>
      <c r="H281" s="64">
        <v>2362.29</v>
      </c>
      <c r="I281" s="64">
        <f t="shared" si="36"/>
        <v>5125533.99</v>
      </c>
      <c r="J281" s="64">
        <f t="shared" si="37"/>
        <v>45170202.890000001</v>
      </c>
      <c r="K281" s="65">
        <f t="shared" si="38"/>
        <v>0.89809207881318143</v>
      </c>
      <c r="L281" s="65">
        <f t="shared" si="39"/>
        <v>-0.99716061839712733</v>
      </c>
      <c r="M281" s="65">
        <f t="shared" si="40"/>
        <v>-0.6944171404294176</v>
      </c>
      <c r="R281" s="53"/>
      <c r="S281" s="53"/>
      <c r="T281" s="53"/>
      <c r="U281" s="53"/>
      <c r="V281" s="53"/>
    </row>
    <row r="282" spans="1:22" s="51" customFormat="1" x14ac:dyDescent="0.2">
      <c r="A282" s="51" t="s">
        <v>310</v>
      </c>
      <c r="B282" s="51" t="s">
        <v>105</v>
      </c>
      <c r="C282" s="51" t="s">
        <v>104</v>
      </c>
      <c r="D282" s="56">
        <v>0</v>
      </c>
      <c r="E282" s="56">
        <v>0</v>
      </c>
      <c r="F282" s="56">
        <v>320</v>
      </c>
      <c r="G282" s="56">
        <v>9711.2999999999993</v>
      </c>
      <c r="H282" s="56">
        <v>0</v>
      </c>
      <c r="I282" s="56">
        <f t="shared" si="36"/>
        <v>9711.2999999999993</v>
      </c>
      <c r="J282" s="56">
        <f t="shared" si="37"/>
        <v>-9711.2999999999993</v>
      </c>
      <c r="K282" s="57" t="str">
        <f t="shared" si="38"/>
        <v>NA</v>
      </c>
      <c r="L282" s="57" t="str">
        <f t="shared" si="39"/>
        <v>NA</v>
      </c>
      <c r="M282" s="57" t="str">
        <f t="shared" si="40"/>
        <v>NA</v>
      </c>
      <c r="R282" s="53"/>
      <c r="S282" s="53"/>
      <c r="T282" s="53"/>
      <c r="U282" s="53"/>
      <c r="V282" s="53"/>
    </row>
    <row r="283" spans="1:22" s="51" customFormat="1" x14ac:dyDescent="0.2">
      <c r="B283" s="51" t="s">
        <v>114</v>
      </c>
      <c r="C283" s="51" t="s">
        <v>115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36"/>
        <v>0</v>
      </c>
      <c r="J283" s="56">
        <f t="shared" si="37"/>
        <v>0</v>
      </c>
      <c r="K283" s="57" t="str">
        <f t="shared" si="38"/>
        <v>NA</v>
      </c>
      <c r="L283" s="57" t="str">
        <f t="shared" si="39"/>
        <v>NA</v>
      </c>
      <c r="M283" s="57" t="str">
        <f t="shared" si="40"/>
        <v>NA</v>
      </c>
      <c r="R283" s="53"/>
      <c r="S283" s="53"/>
      <c r="T283" s="53"/>
      <c r="U283" s="53"/>
      <c r="V283" s="53"/>
    </row>
    <row r="284" spans="1:22" s="51" customFormat="1" x14ac:dyDescent="0.2">
      <c r="B284" s="51" t="s">
        <v>311</v>
      </c>
      <c r="C284" s="51" t="s">
        <v>312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36"/>
        <v>0</v>
      </c>
      <c r="J284" s="56">
        <f t="shared" si="37"/>
        <v>0</v>
      </c>
      <c r="K284" s="57" t="str">
        <f t="shared" si="38"/>
        <v>NA</v>
      </c>
      <c r="L284" s="57" t="str">
        <f t="shared" si="39"/>
        <v>NA</v>
      </c>
      <c r="M284" s="57" t="str">
        <f t="shared" si="40"/>
        <v>NA</v>
      </c>
      <c r="R284" s="53"/>
      <c r="S284" s="53"/>
      <c r="T284" s="53"/>
      <c r="U284" s="53"/>
      <c r="V284" s="53"/>
    </row>
    <row r="285" spans="1:22" s="51" customFormat="1" x14ac:dyDescent="0.2">
      <c r="B285" s="51" t="s">
        <v>118</v>
      </c>
      <c r="C285" s="51" t="s">
        <v>119</v>
      </c>
      <c r="D285" s="56">
        <v>160790.86000000002</v>
      </c>
      <c r="E285" s="56">
        <v>160790.86000000002</v>
      </c>
      <c r="F285" s="56">
        <v>13622.259999999998</v>
      </c>
      <c r="G285" s="56">
        <v>48734.18</v>
      </c>
      <c r="H285" s="56">
        <v>0</v>
      </c>
      <c r="I285" s="56">
        <f t="shared" si="36"/>
        <v>48734.18</v>
      </c>
      <c r="J285" s="56">
        <f t="shared" si="37"/>
        <v>112056.68000000002</v>
      </c>
      <c r="K285" s="57">
        <f t="shared" si="38"/>
        <v>0.69690951338900742</v>
      </c>
      <c r="L285" s="57">
        <f t="shared" si="39"/>
        <v>-0.91527963716345562</v>
      </c>
      <c r="M285" s="57">
        <f t="shared" si="40"/>
        <v>-9.0728540167022018E-2</v>
      </c>
      <c r="R285" s="53"/>
      <c r="S285" s="53"/>
      <c r="T285" s="53"/>
      <c r="U285" s="53"/>
      <c r="V285" s="53"/>
    </row>
    <row r="286" spans="1:22" s="51" customFormat="1" x14ac:dyDescent="0.2">
      <c r="B286" s="51" t="s">
        <v>317</v>
      </c>
      <c r="C286" s="51" t="s">
        <v>318</v>
      </c>
      <c r="D286" s="56">
        <v>0</v>
      </c>
      <c r="E286" s="56">
        <v>0</v>
      </c>
      <c r="F286" s="56">
        <v>16878.8</v>
      </c>
      <c r="G286" s="56">
        <v>75085.320000000007</v>
      </c>
      <c r="H286" s="56">
        <v>0</v>
      </c>
      <c r="I286" s="56">
        <f t="shared" si="36"/>
        <v>75085.320000000007</v>
      </c>
      <c r="J286" s="56">
        <f t="shared" si="37"/>
        <v>-75085.320000000007</v>
      </c>
      <c r="K286" s="57" t="str">
        <f t="shared" si="38"/>
        <v>NA</v>
      </c>
      <c r="L286" s="57" t="str">
        <f t="shared" si="39"/>
        <v>NA</v>
      </c>
      <c r="M286" s="57" t="str">
        <f t="shared" si="40"/>
        <v>NA</v>
      </c>
      <c r="R286" s="53"/>
      <c r="S286" s="53"/>
      <c r="T286" s="53"/>
      <c r="U286" s="53"/>
      <c r="V286" s="53"/>
    </row>
    <row r="287" spans="1:22" s="51" customFormat="1" x14ac:dyDescent="0.2">
      <c r="B287" s="51" t="s">
        <v>130</v>
      </c>
      <c r="C287" s="51" t="s">
        <v>131</v>
      </c>
      <c r="D287" s="56">
        <v>0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36"/>
        <v>0</v>
      </c>
      <c r="J287" s="56">
        <f t="shared" si="37"/>
        <v>0</v>
      </c>
      <c r="K287" s="57" t="str">
        <f t="shared" si="38"/>
        <v>NA</v>
      </c>
      <c r="L287" s="57" t="str">
        <f t="shared" si="39"/>
        <v>NA</v>
      </c>
      <c r="M287" s="57" t="str">
        <f t="shared" si="40"/>
        <v>NA</v>
      </c>
      <c r="R287" s="53"/>
      <c r="S287" s="53"/>
      <c r="T287" s="53"/>
      <c r="U287" s="53"/>
      <c r="V287" s="53"/>
    </row>
    <row r="288" spans="1:22" s="51" customFormat="1" x14ac:dyDescent="0.2">
      <c r="B288" s="51" t="s">
        <v>132</v>
      </c>
      <c r="C288" s="51" t="s">
        <v>133</v>
      </c>
      <c r="D288" s="56">
        <v>1500000</v>
      </c>
      <c r="E288" s="56">
        <v>5477143.0599999987</v>
      </c>
      <c r="F288" s="56">
        <v>0</v>
      </c>
      <c r="G288" s="56">
        <v>1479822.07</v>
      </c>
      <c r="H288" s="56">
        <v>0</v>
      </c>
      <c r="I288" s="56">
        <f t="shared" si="36"/>
        <v>1479822.07</v>
      </c>
      <c r="J288" s="56">
        <f t="shared" si="37"/>
        <v>3997320.9899999984</v>
      </c>
      <c r="K288" s="57">
        <f t="shared" si="38"/>
        <v>0.72981862007453191</v>
      </c>
      <c r="L288" s="57">
        <f t="shared" si="39"/>
        <v>-1</v>
      </c>
      <c r="M288" s="57">
        <f t="shared" si="40"/>
        <v>-0.18945586022359592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138</v>
      </c>
      <c r="C289" s="51" t="s">
        <v>139</v>
      </c>
      <c r="D289" s="56">
        <v>54000</v>
      </c>
      <c r="E289" s="56">
        <v>54000</v>
      </c>
      <c r="F289" s="56">
        <v>7560</v>
      </c>
      <c r="G289" s="56">
        <v>17010</v>
      </c>
      <c r="H289" s="56">
        <v>0</v>
      </c>
      <c r="I289" s="56">
        <f t="shared" si="36"/>
        <v>17010</v>
      </c>
      <c r="J289" s="56">
        <f t="shared" si="37"/>
        <v>36990</v>
      </c>
      <c r="K289" s="57">
        <f t="shared" si="38"/>
        <v>0.68500000000000005</v>
      </c>
      <c r="L289" s="57">
        <f t="shared" si="39"/>
        <v>-0.86</v>
      </c>
      <c r="M289" s="57">
        <f t="shared" si="40"/>
        <v>-5.5E-2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140</v>
      </c>
      <c r="C290" s="51" t="s">
        <v>141</v>
      </c>
      <c r="D290" s="56">
        <v>0</v>
      </c>
      <c r="E290" s="56">
        <v>0</v>
      </c>
      <c r="F290" s="56">
        <v>335.65</v>
      </c>
      <c r="G290" s="56">
        <v>335.65</v>
      </c>
      <c r="H290" s="56">
        <v>0</v>
      </c>
      <c r="I290" s="56">
        <f t="shared" si="36"/>
        <v>335.65</v>
      </c>
      <c r="J290" s="56">
        <f t="shared" si="37"/>
        <v>-335.65</v>
      </c>
      <c r="K290" s="57" t="str">
        <f t="shared" si="38"/>
        <v>NA</v>
      </c>
      <c r="L290" s="57" t="str">
        <f t="shared" si="39"/>
        <v>NA</v>
      </c>
      <c r="M290" s="57" t="str">
        <f t="shared" si="40"/>
        <v>NA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142</v>
      </c>
      <c r="C291" s="51" t="s">
        <v>143</v>
      </c>
      <c r="D291" s="56">
        <v>32126.01</v>
      </c>
      <c r="E291" s="56">
        <v>32126.01</v>
      </c>
      <c r="F291" s="56">
        <v>6094.11</v>
      </c>
      <c r="G291" s="56">
        <v>16367.5</v>
      </c>
      <c r="H291" s="56">
        <v>0</v>
      </c>
      <c r="I291" s="56">
        <f t="shared" si="36"/>
        <v>16367.5</v>
      </c>
      <c r="J291" s="56">
        <f t="shared" si="37"/>
        <v>15758.509999999998</v>
      </c>
      <c r="K291" s="57">
        <f t="shared" si="38"/>
        <v>0.49052185441018037</v>
      </c>
      <c r="L291" s="57">
        <f t="shared" si="39"/>
        <v>-0.81030604174001064</v>
      </c>
      <c r="M291" s="57">
        <f t="shared" si="40"/>
        <v>0.52843443676945878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156</v>
      </c>
      <c r="C292" s="51" t="s">
        <v>157</v>
      </c>
      <c r="D292" s="56">
        <v>44010.95</v>
      </c>
      <c r="E292" s="56">
        <v>149844.81000000003</v>
      </c>
      <c r="F292" s="56">
        <v>924.13</v>
      </c>
      <c r="G292" s="56">
        <v>42509.38</v>
      </c>
      <c r="H292" s="56">
        <v>0</v>
      </c>
      <c r="I292" s="56">
        <f t="shared" si="36"/>
        <v>42509.38</v>
      </c>
      <c r="J292" s="56">
        <f t="shared" si="37"/>
        <v>107335.43000000002</v>
      </c>
      <c r="K292" s="57">
        <f t="shared" si="38"/>
        <v>0.71631062830938219</v>
      </c>
      <c r="L292" s="57">
        <f t="shared" si="39"/>
        <v>-0.99383275269927596</v>
      </c>
      <c r="M292" s="57">
        <f t="shared" si="40"/>
        <v>-0.14893188492814691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158</v>
      </c>
      <c r="C293" s="51" t="s">
        <v>159</v>
      </c>
      <c r="D293" s="56">
        <v>26152645</v>
      </c>
      <c r="E293" s="56">
        <v>501780.54000000004</v>
      </c>
      <c r="F293" s="56">
        <v>0</v>
      </c>
      <c r="G293" s="56">
        <v>17000</v>
      </c>
      <c r="H293" s="56">
        <v>0</v>
      </c>
      <c r="I293" s="56">
        <f t="shared" si="36"/>
        <v>17000</v>
      </c>
      <c r="J293" s="56">
        <f t="shared" si="37"/>
        <v>484780.54000000004</v>
      </c>
      <c r="K293" s="57">
        <f t="shared" si="38"/>
        <v>0.9661206470860747</v>
      </c>
      <c r="L293" s="57">
        <f t="shared" si="39"/>
        <v>-1</v>
      </c>
      <c r="M293" s="57">
        <f t="shared" si="40"/>
        <v>-0.89836194125822422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172</v>
      </c>
      <c r="C294" s="51" t="s">
        <v>173</v>
      </c>
      <c r="D294" s="56">
        <v>0</v>
      </c>
      <c r="E294" s="56">
        <v>0</v>
      </c>
      <c r="F294" s="56">
        <v>0</v>
      </c>
      <c r="G294" s="56">
        <v>44.67</v>
      </c>
      <c r="H294" s="56">
        <v>0</v>
      </c>
      <c r="I294" s="56">
        <f t="shared" si="36"/>
        <v>44.67</v>
      </c>
      <c r="J294" s="56">
        <f t="shared" si="37"/>
        <v>-44.67</v>
      </c>
      <c r="K294" s="57" t="str">
        <f t="shared" si="38"/>
        <v>NA</v>
      </c>
      <c r="L294" s="57" t="str">
        <f t="shared" si="39"/>
        <v>NA</v>
      </c>
      <c r="M294" s="57" t="str">
        <f t="shared" si="40"/>
        <v>NA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180</v>
      </c>
      <c r="C295" s="51" t="s">
        <v>181</v>
      </c>
      <c r="D295" s="56">
        <v>0</v>
      </c>
      <c r="E295" s="56">
        <v>0</v>
      </c>
      <c r="F295" s="56">
        <v>0</v>
      </c>
      <c r="G295" s="56">
        <v>0</v>
      </c>
      <c r="H295" s="56">
        <v>0</v>
      </c>
      <c r="I295" s="56">
        <f t="shared" si="36"/>
        <v>0</v>
      </c>
      <c r="J295" s="56">
        <f t="shared" si="37"/>
        <v>0</v>
      </c>
      <c r="K295" s="57" t="str">
        <f t="shared" si="38"/>
        <v>NA</v>
      </c>
      <c r="L295" s="57" t="str">
        <f t="shared" si="39"/>
        <v>NA</v>
      </c>
      <c r="M295" s="57" t="str">
        <f t="shared" si="40"/>
        <v>NA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184</v>
      </c>
      <c r="C296" s="51" t="s">
        <v>185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36"/>
        <v>0</v>
      </c>
      <c r="J296" s="56">
        <f t="shared" si="37"/>
        <v>0</v>
      </c>
      <c r="K296" s="57" t="str">
        <f t="shared" si="38"/>
        <v>NA</v>
      </c>
      <c r="L296" s="57" t="str">
        <f t="shared" si="39"/>
        <v>NA</v>
      </c>
      <c r="M296" s="57" t="str">
        <f t="shared" si="40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186</v>
      </c>
      <c r="C297" s="51" t="s">
        <v>187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f t="shared" si="36"/>
        <v>0</v>
      </c>
      <c r="J297" s="56">
        <f t="shared" si="37"/>
        <v>0</v>
      </c>
      <c r="K297" s="57" t="str">
        <f t="shared" si="38"/>
        <v>NA</v>
      </c>
      <c r="L297" s="57" t="str">
        <f t="shared" si="39"/>
        <v>NA</v>
      </c>
      <c r="M297" s="57" t="str">
        <f t="shared" si="40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192</v>
      </c>
      <c r="C298" s="51" t="s">
        <v>193</v>
      </c>
      <c r="D298" s="56">
        <v>15250</v>
      </c>
      <c r="E298" s="56">
        <v>15250</v>
      </c>
      <c r="F298" s="56">
        <v>0</v>
      </c>
      <c r="G298" s="56">
        <v>0</v>
      </c>
      <c r="H298" s="56">
        <v>0</v>
      </c>
      <c r="I298" s="56">
        <f t="shared" si="36"/>
        <v>0</v>
      </c>
      <c r="J298" s="56">
        <f t="shared" si="37"/>
        <v>15250</v>
      </c>
      <c r="K298" s="57">
        <f t="shared" si="38"/>
        <v>1</v>
      </c>
      <c r="L298" s="57">
        <f t="shared" si="39"/>
        <v>-1</v>
      </c>
      <c r="M298" s="57">
        <f t="shared" si="40"/>
        <v>-1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194</v>
      </c>
      <c r="C299" s="51" t="s">
        <v>195</v>
      </c>
      <c r="D299" s="56">
        <v>0</v>
      </c>
      <c r="E299" s="56">
        <v>5000</v>
      </c>
      <c r="F299" s="56">
        <v>0</v>
      </c>
      <c r="G299" s="56">
        <v>0</v>
      </c>
      <c r="H299" s="56">
        <v>0</v>
      </c>
      <c r="I299" s="56">
        <f t="shared" si="36"/>
        <v>0</v>
      </c>
      <c r="J299" s="56">
        <f t="shared" si="37"/>
        <v>5000</v>
      </c>
      <c r="K299" s="57">
        <f t="shared" si="38"/>
        <v>1</v>
      </c>
      <c r="L299" s="57">
        <f t="shared" si="39"/>
        <v>-1</v>
      </c>
      <c r="M299" s="57">
        <f t="shared" si="40"/>
        <v>-1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212</v>
      </c>
      <c r="C300" s="51" t="s">
        <v>213</v>
      </c>
      <c r="D300" s="56">
        <v>0</v>
      </c>
      <c r="E300" s="56">
        <v>0</v>
      </c>
      <c r="F300" s="56">
        <v>0</v>
      </c>
      <c r="G300" s="56">
        <v>0</v>
      </c>
      <c r="H300" s="56">
        <v>0</v>
      </c>
      <c r="I300" s="56">
        <f t="shared" si="36"/>
        <v>0</v>
      </c>
      <c r="J300" s="56">
        <f t="shared" si="37"/>
        <v>0</v>
      </c>
      <c r="K300" s="57" t="str">
        <f t="shared" si="38"/>
        <v>NA</v>
      </c>
      <c r="L300" s="57" t="str">
        <f t="shared" si="39"/>
        <v>NA</v>
      </c>
      <c r="M300" s="57" t="str">
        <f t="shared" si="40"/>
        <v>NA</v>
      </c>
      <c r="R300" s="53"/>
      <c r="S300" s="53"/>
      <c r="T300" s="53"/>
      <c r="U300" s="53"/>
      <c r="V300" s="53"/>
    </row>
    <row r="301" spans="1:22" s="51" customFormat="1" x14ac:dyDescent="0.2">
      <c r="A301" s="63" t="s">
        <v>315</v>
      </c>
      <c r="B301" s="63"/>
      <c r="C301" s="63"/>
      <c r="D301" s="64">
        <v>27958822.82</v>
      </c>
      <c r="E301" s="64">
        <v>6395935.2799999984</v>
      </c>
      <c r="F301" s="64">
        <v>45734.95</v>
      </c>
      <c r="G301" s="64">
        <v>1706620.0699999998</v>
      </c>
      <c r="H301" s="64">
        <v>0</v>
      </c>
      <c r="I301" s="64">
        <f t="shared" si="36"/>
        <v>1706620.0699999998</v>
      </c>
      <c r="J301" s="64">
        <f t="shared" si="37"/>
        <v>4689315.209999999</v>
      </c>
      <c r="K301" s="65">
        <f t="shared" si="38"/>
        <v>0.73317114772305825</v>
      </c>
      <c r="L301" s="65">
        <f t="shared" si="39"/>
        <v>-0.99284937260966155</v>
      </c>
      <c r="M301" s="65">
        <f t="shared" si="40"/>
        <v>-0.19951344316917471</v>
      </c>
      <c r="R301" s="53"/>
      <c r="S301" s="53"/>
      <c r="T301" s="53"/>
      <c r="U301" s="53"/>
      <c r="V301" s="53"/>
    </row>
    <row r="302" spans="1:22" s="51" customFormat="1" x14ac:dyDescent="0.2">
      <c r="A302" s="51" t="s">
        <v>316</v>
      </c>
      <c r="B302" s="51" t="s">
        <v>118</v>
      </c>
      <c r="C302" s="51" t="s">
        <v>119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36"/>
        <v>0</v>
      </c>
      <c r="J302" s="56">
        <f t="shared" si="37"/>
        <v>0</v>
      </c>
      <c r="K302" s="57" t="str">
        <f t="shared" si="38"/>
        <v>NA</v>
      </c>
      <c r="L302" s="57" t="str">
        <f t="shared" si="39"/>
        <v>NA</v>
      </c>
      <c r="M302" s="57" t="str">
        <f t="shared" si="40"/>
        <v>NA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317</v>
      </c>
      <c r="C303" s="51" t="s">
        <v>318</v>
      </c>
      <c r="D303" s="56">
        <v>0</v>
      </c>
      <c r="E303" s="56">
        <v>0</v>
      </c>
      <c r="F303" s="56">
        <v>7520.34</v>
      </c>
      <c r="G303" s="56">
        <v>30017.32</v>
      </c>
      <c r="H303" s="56">
        <v>0</v>
      </c>
      <c r="I303" s="56">
        <f t="shared" si="36"/>
        <v>30017.32</v>
      </c>
      <c r="J303" s="56">
        <f t="shared" si="37"/>
        <v>-30017.32</v>
      </c>
      <c r="K303" s="57" t="str">
        <f t="shared" si="38"/>
        <v>NA</v>
      </c>
      <c r="L303" s="57" t="str">
        <f t="shared" si="39"/>
        <v>NA</v>
      </c>
      <c r="M303" s="57" t="str">
        <f t="shared" si="40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319</v>
      </c>
      <c r="C304" s="51" t="s">
        <v>320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f t="shared" si="36"/>
        <v>0</v>
      </c>
      <c r="J304" s="56">
        <f t="shared" si="37"/>
        <v>0</v>
      </c>
      <c r="K304" s="57" t="str">
        <f t="shared" si="38"/>
        <v>NA</v>
      </c>
      <c r="L304" s="57" t="str">
        <f t="shared" si="39"/>
        <v>NA</v>
      </c>
      <c r="M304" s="57" t="str">
        <f t="shared" si="40"/>
        <v>NA</v>
      </c>
      <c r="R304" s="53"/>
      <c r="S304" s="53"/>
      <c r="T304" s="53"/>
      <c r="U304" s="53"/>
      <c r="V304" s="53"/>
    </row>
    <row r="305" spans="2:22" s="51" customFormat="1" x14ac:dyDescent="0.2">
      <c r="B305" s="51" t="s">
        <v>130</v>
      </c>
      <c r="C305" s="51" t="s">
        <v>131</v>
      </c>
      <c r="D305" s="56">
        <v>0</v>
      </c>
      <c r="E305" s="56">
        <v>0</v>
      </c>
      <c r="F305" s="56">
        <v>0</v>
      </c>
      <c r="G305" s="56">
        <v>0</v>
      </c>
      <c r="H305" s="56">
        <v>0</v>
      </c>
      <c r="I305" s="56">
        <f t="shared" si="36"/>
        <v>0</v>
      </c>
      <c r="J305" s="56">
        <f t="shared" si="37"/>
        <v>0</v>
      </c>
      <c r="K305" s="57" t="str">
        <f t="shared" si="38"/>
        <v>NA</v>
      </c>
      <c r="L305" s="57" t="str">
        <f t="shared" si="39"/>
        <v>NA</v>
      </c>
      <c r="M305" s="57" t="str">
        <f t="shared" si="40"/>
        <v>NA</v>
      </c>
      <c r="R305" s="53"/>
      <c r="S305" s="53"/>
      <c r="T305" s="53"/>
      <c r="U305" s="53"/>
      <c r="V305" s="53"/>
    </row>
    <row r="306" spans="2:22" s="51" customFormat="1" x14ac:dyDescent="0.2">
      <c r="B306" s="51" t="s">
        <v>234</v>
      </c>
      <c r="C306" s="51" t="s">
        <v>235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36"/>
        <v>0</v>
      </c>
      <c r="J306" s="56">
        <f t="shared" si="37"/>
        <v>0</v>
      </c>
      <c r="K306" s="57" t="str">
        <f t="shared" si="38"/>
        <v>NA</v>
      </c>
      <c r="L306" s="57" t="str">
        <f t="shared" si="39"/>
        <v>NA</v>
      </c>
      <c r="M306" s="57" t="str">
        <f t="shared" si="40"/>
        <v>NA</v>
      </c>
      <c r="R306" s="53"/>
      <c r="S306" s="53"/>
      <c r="T306" s="53"/>
      <c r="U306" s="53"/>
      <c r="V306" s="53"/>
    </row>
    <row r="307" spans="2:22" s="51" customFormat="1" x14ac:dyDescent="0.2">
      <c r="B307" s="51" t="s">
        <v>132</v>
      </c>
      <c r="C307" s="51" t="s">
        <v>133</v>
      </c>
      <c r="D307" s="56">
        <v>0</v>
      </c>
      <c r="E307" s="56">
        <v>0</v>
      </c>
      <c r="F307" s="56">
        <v>0</v>
      </c>
      <c r="G307" s="56">
        <v>172000</v>
      </c>
      <c r="H307" s="56">
        <v>0</v>
      </c>
      <c r="I307" s="56">
        <f t="shared" si="36"/>
        <v>172000</v>
      </c>
      <c r="J307" s="56">
        <f t="shared" si="37"/>
        <v>-172000</v>
      </c>
      <c r="K307" s="57" t="str">
        <f t="shared" si="38"/>
        <v>NA</v>
      </c>
      <c r="L307" s="57" t="str">
        <f t="shared" si="39"/>
        <v>NA</v>
      </c>
      <c r="M307" s="57" t="str">
        <f t="shared" si="40"/>
        <v>NA</v>
      </c>
      <c r="R307" s="53"/>
      <c r="S307" s="53"/>
      <c r="T307" s="53"/>
      <c r="U307" s="53"/>
      <c r="V307" s="53"/>
    </row>
    <row r="308" spans="2:22" s="51" customFormat="1" x14ac:dyDescent="0.2">
      <c r="B308" s="51" t="s">
        <v>138</v>
      </c>
      <c r="C308" s="51" t="s">
        <v>139</v>
      </c>
      <c r="D308" s="56">
        <v>0</v>
      </c>
      <c r="E308" s="56">
        <v>0</v>
      </c>
      <c r="F308" s="56">
        <v>839.01</v>
      </c>
      <c r="G308" s="56">
        <v>839.01</v>
      </c>
      <c r="H308" s="56">
        <v>0</v>
      </c>
      <c r="I308" s="56">
        <f t="shared" ref="I308:I371" si="46">SUM(G308:H308)</f>
        <v>839.01</v>
      </c>
      <c r="J308" s="56">
        <f t="shared" ref="J308:J371" si="47">E308-I308</f>
        <v>-839.01</v>
      </c>
      <c r="K308" s="57" t="str">
        <f t="shared" ref="K308:K371" si="48">IF(E308=0,"NA",J308/E308)</f>
        <v>NA</v>
      </c>
      <c r="L308" s="57" t="str">
        <f t="shared" ref="L308:L371" si="49">IF(E308=0,"NA",(  ( F308 - (E308/$L$6)) / (E308/$L$6)))</f>
        <v>NA</v>
      </c>
      <c r="M308" s="57" t="str">
        <f t="shared" ref="M308:M371" si="50">IF(E308=0,"NA",(  ( G308 - ($M$6*(E308/12))) / ($M$6*(E308/12))))</f>
        <v>NA</v>
      </c>
      <c r="R308" s="53"/>
      <c r="S308" s="53"/>
      <c r="T308" s="53"/>
      <c r="U308" s="53"/>
      <c r="V308" s="53"/>
    </row>
    <row r="309" spans="2:22" s="51" customFormat="1" x14ac:dyDescent="0.2">
      <c r="B309" s="51" t="s">
        <v>140</v>
      </c>
      <c r="C309" s="51" t="s">
        <v>141</v>
      </c>
      <c r="D309" s="56">
        <v>0</v>
      </c>
      <c r="E309" s="56">
        <v>0</v>
      </c>
      <c r="F309" s="56">
        <v>106.93</v>
      </c>
      <c r="G309" s="56">
        <v>106.93</v>
      </c>
      <c r="H309" s="56">
        <v>0</v>
      </c>
      <c r="I309" s="56">
        <f t="shared" si="46"/>
        <v>106.93</v>
      </c>
      <c r="J309" s="56">
        <f t="shared" si="47"/>
        <v>-106.93</v>
      </c>
      <c r="K309" s="57" t="str">
        <f t="shared" si="48"/>
        <v>NA</v>
      </c>
      <c r="L309" s="57" t="str">
        <f t="shared" si="49"/>
        <v>NA</v>
      </c>
      <c r="M309" s="57" t="str">
        <f t="shared" si="50"/>
        <v>NA</v>
      </c>
      <c r="R309" s="53"/>
      <c r="S309" s="53"/>
      <c r="T309" s="53"/>
      <c r="U309" s="53"/>
      <c r="V309" s="53"/>
    </row>
    <row r="310" spans="2:22" s="51" customFormat="1" x14ac:dyDescent="0.2">
      <c r="B310" s="51" t="s">
        <v>142</v>
      </c>
      <c r="C310" s="51" t="s">
        <v>143</v>
      </c>
      <c r="D310" s="56">
        <v>0</v>
      </c>
      <c r="E310" s="56">
        <v>0</v>
      </c>
      <c r="F310" s="56">
        <v>1502.56</v>
      </c>
      <c r="G310" s="56">
        <v>1502.56</v>
      </c>
      <c r="H310" s="56">
        <v>0</v>
      </c>
      <c r="I310" s="56">
        <f t="shared" si="46"/>
        <v>1502.56</v>
      </c>
      <c r="J310" s="56">
        <f t="shared" si="47"/>
        <v>-1502.56</v>
      </c>
      <c r="K310" s="57" t="str">
        <f t="shared" si="48"/>
        <v>NA</v>
      </c>
      <c r="L310" s="57" t="str">
        <f t="shared" si="49"/>
        <v>NA</v>
      </c>
      <c r="M310" s="57" t="str">
        <f t="shared" si="50"/>
        <v>NA</v>
      </c>
      <c r="R310" s="53"/>
      <c r="S310" s="53"/>
      <c r="T310" s="53"/>
      <c r="U310" s="53"/>
      <c r="V310" s="53"/>
    </row>
    <row r="311" spans="2:22" s="51" customFormat="1" x14ac:dyDescent="0.2">
      <c r="B311" s="51" t="s">
        <v>156</v>
      </c>
      <c r="C311" s="51" t="s">
        <v>157</v>
      </c>
      <c r="D311" s="56">
        <v>0</v>
      </c>
      <c r="E311" s="56">
        <v>0</v>
      </c>
      <c r="F311" s="56">
        <v>250.57</v>
      </c>
      <c r="G311" s="56">
        <v>4278.57</v>
      </c>
      <c r="H311" s="56">
        <v>0</v>
      </c>
      <c r="I311" s="56">
        <f t="shared" si="46"/>
        <v>4278.57</v>
      </c>
      <c r="J311" s="56">
        <f t="shared" si="47"/>
        <v>-4278.57</v>
      </c>
      <c r="K311" s="57" t="str">
        <f t="shared" si="48"/>
        <v>NA</v>
      </c>
      <c r="L311" s="57" t="str">
        <f t="shared" si="49"/>
        <v>NA</v>
      </c>
      <c r="M311" s="57" t="str">
        <f t="shared" si="50"/>
        <v>NA</v>
      </c>
      <c r="R311" s="53"/>
      <c r="S311" s="53"/>
      <c r="T311" s="53"/>
      <c r="U311" s="53"/>
      <c r="V311" s="53"/>
    </row>
    <row r="312" spans="2:22" s="51" customFormat="1" x14ac:dyDescent="0.2">
      <c r="B312" s="51" t="s">
        <v>158</v>
      </c>
      <c r="C312" s="51" t="s">
        <v>159</v>
      </c>
      <c r="D312" s="56">
        <v>26102645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46"/>
        <v>0</v>
      </c>
      <c r="J312" s="56">
        <f t="shared" si="47"/>
        <v>0</v>
      </c>
      <c r="K312" s="57" t="str">
        <f t="shared" si="48"/>
        <v>NA</v>
      </c>
      <c r="L312" s="57" t="str">
        <f t="shared" si="49"/>
        <v>NA</v>
      </c>
      <c r="M312" s="57" t="str">
        <f t="shared" si="50"/>
        <v>NA</v>
      </c>
      <c r="R312" s="53"/>
      <c r="S312" s="53"/>
      <c r="T312" s="53"/>
      <c r="U312" s="53"/>
      <c r="V312" s="53"/>
    </row>
    <row r="313" spans="2:22" s="51" customFormat="1" x14ac:dyDescent="0.2">
      <c r="B313" s="51" t="s">
        <v>180</v>
      </c>
      <c r="C313" s="51" t="s">
        <v>181</v>
      </c>
      <c r="D313" s="56">
        <v>0</v>
      </c>
      <c r="E313" s="56">
        <v>6954.75</v>
      </c>
      <c r="F313" s="56">
        <v>0</v>
      </c>
      <c r="G313" s="56">
        <v>0</v>
      </c>
      <c r="H313" s="56">
        <v>0</v>
      </c>
      <c r="I313" s="56">
        <f t="shared" si="46"/>
        <v>0</v>
      </c>
      <c r="J313" s="56">
        <f t="shared" si="47"/>
        <v>6954.75</v>
      </c>
      <c r="K313" s="57">
        <f t="shared" si="48"/>
        <v>1</v>
      </c>
      <c r="L313" s="57">
        <f t="shared" si="49"/>
        <v>-1</v>
      </c>
      <c r="M313" s="57">
        <f t="shared" si="50"/>
        <v>-1</v>
      </c>
      <c r="R313" s="53"/>
      <c r="S313" s="53"/>
      <c r="T313" s="53"/>
      <c r="U313" s="53"/>
      <c r="V313" s="53"/>
    </row>
    <row r="314" spans="2:22" s="51" customFormat="1" x14ac:dyDescent="0.2">
      <c r="B314" s="51" t="s">
        <v>186</v>
      </c>
      <c r="C314" s="51" t="s">
        <v>187</v>
      </c>
      <c r="D314" s="56">
        <v>0</v>
      </c>
      <c r="E314" s="56">
        <v>14413.529999999999</v>
      </c>
      <c r="F314" s="56">
        <v>26.37</v>
      </c>
      <c r="G314" s="56">
        <v>26.37</v>
      </c>
      <c r="H314" s="56">
        <v>0</v>
      </c>
      <c r="I314" s="56">
        <f t="shared" si="46"/>
        <v>26.37</v>
      </c>
      <c r="J314" s="56">
        <f t="shared" si="47"/>
        <v>14387.159999999998</v>
      </c>
      <c r="K314" s="57">
        <f t="shared" si="48"/>
        <v>0.99817046899683837</v>
      </c>
      <c r="L314" s="57">
        <f t="shared" si="49"/>
        <v>-0.99817046899683837</v>
      </c>
      <c r="M314" s="57">
        <f t="shared" si="50"/>
        <v>-0.99451140699051521</v>
      </c>
      <c r="R314" s="53"/>
      <c r="S314" s="53"/>
      <c r="T314" s="53"/>
      <c r="U314" s="53"/>
      <c r="V314" s="53"/>
    </row>
    <row r="315" spans="2:22" s="51" customFormat="1" x14ac:dyDescent="0.2">
      <c r="B315" s="51" t="s">
        <v>190</v>
      </c>
      <c r="C315" s="51" t="s">
        <v>191</v>
      </c>
      <c r="D315" s="56">
        <v>0</v>
      </c>
      <c r="E315" s="56">
        <v>27266.29</v>
      </c>
      <c r="F315" s="56">
        <v>0</v>
      </c>
      <c r="G315" s="56">
        <v>0</v>
      </c>
      <c r="H315" s="56">
        <v>0</v>
      </c>
      <c r="I315" s="56">
        <f t="shared" si="46"/>
        <v>0</v>
      </c>
      <c r="J315" s="56">
        <f t="shared" si="47"/>
        <v>27266.29</v>
      </c>
      <c r="K315" s="57">
        <f t="shared" si="48"/>
        <v>1</v>
      </c>
      <c r="L315" s="57">
        <f t="shared" si="49"/>
        <v>-1</v>
      </c>
      <c r="M315" s="57">
        <f t="shared" si="50"/>
        <v>-1</v>
      </c>
      <c r="R315" s="53"/>
      <c r="S315" s="53"/>
      <c r="T315" s="53"/>
      <c r="U315" s="53"/>
      <c r="V315" s="53"/>
    </row>
    <row r="316" spans="2:22" s="51" customFormat="1" x14ac:dyDescent="0.2">
      <c r="B316" s="51" t="s">
        <v>194</v>
      </c>
      <c r="C316" s="51" t="s">
        <v>195</v>
      </c>
      <c r="D316" s="56">
        <v>0</v>
      </c>
      <c r="E316" s="56">
        <v>44849.479999999996</v>
      </c>
      <c r="F316" s="56">
        <v>3099.06</v>
      </c>
      <c r="G316" s="56">
        <v>3099.06</v>
      </c>
      <c r="H316" s="56">
        <v>0</v>
      </c>
      <c r="I316" s="56">
        <f t="shared" si="46"/>
        <v>3099.06</v>
      </c>
      <c r="J316" s="56">
        <f t="shared" si="47"/>
        <v>41750.42</v>
      </c>
      <c r="K316" s="57">
        <f t="shared" si="48"/>
        <v>0.93090087109148201</v>
      </c>
      <c r="L316" s="57">
        <f t="shared" si="49"/>
        <v>-0.93090087109148201</v>
      </c>
      <c r="M316" s="57">
        <f t="shared" si="50"/>
        <v>-0.79270261327444602</v>
      </c>
      <c r="R316" s="53"/>
      <c r="S316" s="53"/>
      <c r="T316" s="53"/>
      <c r="U316" s="53"/>
      <c r="V316" s="53"/>
    </row>
    <row r="317" spans="2:22" s="51" customFormat="1" x14ac:dyDescent="0.2">
      <c r="B317" s="51" t="s">
        <v>198</v>
      </c>
      <c r="C317" s="51" t="s">
        <v>199</v>
      </c>
      <c r="D317" s="56">
        <v>0</v>
      </c>
      <c r="E317" s="56">
        <v>121400</v>
      </c>
      <c r="F317" s="56">
        <v>0</v>
      </c>
      <c r="G317" s="56">
        <v>0</v>
      </c>
      <c r="H317" s="56">
        <v>0</v>
      </c>
      <c r="I317" s="56">
        <f t="shared" si="46"/>
        <v>0</v>
      </c>
      <c r="J317" s="56">
        <f t="shared" si="47"/>
        <v>121400</v>
      </c>
      <c r="K317" s="57">
        <f t="shared" si="48"/>
        <v>1</v>
      </c>
      <c r="L317" s="57">
        <f t="shared" si="49"/>
        <v>-1</v>
      </c>
      <c r="M317" s="57">
        <f t="shared" si="50"/>
        <v>-1</v>
      </c>
      <c r="R317" s="53"/>
      <c r="S317" s="53"/>
      <c r="T317" s="53"/>
      <c r="U317" s="53"/>
      <c r="V317" s="53"/>
    </row>
    <row r="318" spans="2:22" s="51" customFormat="1" x14ac:dyDescent="0.2">
      <c r="B318" s="51" t="s">
        <v>206</v>
      </c>
      <c r="C318" s="51" t="s">
        <v>207</v>
      </c>
      <c r="D318" s="56">
        <v>0</v>
      </c>
      <c r="E318" s="56">
        <v>10000</v>
      </c>
      <c r="F318" s="56">
        <v>0</v>
      </c>
      <c r="G318" s="56">
        <v>0</v>
      </c>
      <c r="H318" s="56">
        <v>0</v>
      </c>
      <c r="I318" s="56">
        <f t="shared" si="46"/>
        <v>0</v>
      </c>
      <c r="J318" s="56">
        <f t="shared" si="47"/>
        <v>10000</v>
      </c>
      <c r="K318" s="57">
        <f t="shared" si="48"/>
        <v>1</v>
      </c>
      <c r="L318" s="57">
        <f t="shared" si="49"/>
        <v>-1</v>
      </c>
      <c r="M318" s="57">
        <f t="shared" si="50"/>
        <v>-1</v>
      </c>
      <c r="R318" s="53"/>
      <c r="S318" s="53"/>
      <c r="T318" s="53"/>
      <c r="U318" s="53"/>
      <c r="V318" s="53"/>
    </row>
    <row r="319" spans="2:22" s="51" customFormat="1" x14ac:dyDescent="0.2">
      <c r="B319" s="51" t="s">
        <v>212</v>
      </c>
      <c r="C319" s="51" t="s">
        <v>213</v>
      </c>
      <c r="D319" s="56">
        <v>0</v>
      </c>
      <c r="E319" s="56">
        <v>14050</v>
      </c>
      <c r="F319" s="56">
        <v>0</v>
      </c>
      <c r="G319" s="56">
        <v>0</v>
      </c>
      <c r="H319" s="56">
        <v>0</v>
      </c>
      <c r="I319" s="56">
        <f t="shared" si="46"/>
        <v>0</v>
      </c>
      <c r="J319" s="56">
        <f t="shared" si="47"/>
        <v>14050</v>
      </c>
      <c r="K319" s="57">
        <f t="shared" si="48"/>
        <v>1</v>
      </c>
      <c r="L319" s="57">
        <f t="shared" si="49"/>
        <v>-1</v>
      </c>
      <c r="M319" s="57">
        <f t="shared" si="50"/>
        <v>-1</v>
      </c>
      <c r="R319" s="53"/>
      <c r="S319" s="53"/>
      <c r="T319" s="53"/>
      <c r="U319" s="53"/>
      <c r="V319" s="53"/>
    </row>
    <row r="320" spans="2:22" s="51" customFormat="1" x14ac:dyDescent="0.2">
      <c r="B320" s="51" t="s">
        <v>216</v>
      </c>
      <c r="C320" s="51" t="s">
        <v>217</v>
      </c>
      <c r="D320" s="56">
        <v>0</v>
      </c>
      <c r="E320" s="56">
        <v>33572</v>
      </c>
      <c r="F320" s="56">
        <v>33567</v>
      </c>
      <c r="G320" s="56">
        <v>33567</v>
      </c>
      <c r="H320" s="56">
        <v>0</v>
      </c>
      <c r="I320" s="56">
        <f t="shared" si="46"/>
        <v>33567</v>
      </c>
      <c r="J320" s="56">
        <f t="shared" si="47"/>
        <v>5</v>
      </c>
      <c r="K320" s="57">
        <f t="shared" si="48"/>
        <v>1.489336351721673E-4</v>
      </c>
      <c r="L320" s="57">
        <f t="shared" si="49"/>
        <v>-1.489336351721673E-4</v>
      </c>
      <c r="M320" s="57">
        <f t="shared" si="50"/>
        <v>1.9995531990944839</v>
      </c>
      <c r="R320" s="53"/>
      <c r="S320" s="53"/>
      <c r="T320" s="53"/>
      <c r="U320" s="53"/>
      <c r="V320" s="53"/>
    </row>
    <row r="321" spans="1:22" s="51" customFormat="1" x14ac:dyDescent="0.2">
      <c r="A321" s="63" t="s">
        <v>323</v>
      </c>
      <c r="B321" s="63"/>
      <c r="C321" s="63"/>
      <c r="D321" s="64">
        <v>26102645</v>
      </c>
      <c r="E321" s="64">
        <v>272506.05</v>
      </c>
      <c r="F321" s="64">
        <v>46911.839999999997</v>
      </c>
      <c r="G321" s="64">
        <v>245436.82</v>
      </c>
      <c r="H321" s="64">
        <v>0</v>
      </c>
      <c r="I321" s="64">
        <f t="shared" si="46"/>
        <v>245436.82</v>
      </c>
      <c r="J321" s="64">
        <f t="shared" si="47"/>
        <v>27069.229999999981</v>
      </c>
      <c r="K321" s="65">
        <f t="shared" si="48"/>
        <v>9.9334418446856435E-2</v>
      </c>
      <c r="L321" s="65">
        <f t="shared" si="49"/>
        <v>-0.82785028075523459</v>
      </c>
      <c r="M321" s="65">
        <f t="shared" si="50"/>
        <v>1.7019967446594311</v>
      </c>
      <c r="R321" s="53"/>
      <c r="S321" s="53"/>
      <c r="T321" s="53"/>
      <c r="U321" s="53"/>
      <c r="V321" s="53"/>
    </row>
    <row r="322" spans="1:22" s="51" customFormat="1" x14ac:dyDescent="0.2">
      <c r="A322" s="51" t="s">
        <v>324</v>
      </c>
      <c r="B322" s="51" t="s">
        <v>254</v>
      </c>
      <c r="C322" s="51" t="s">
        <v>255</v>
      </c>
      <c r="D322" s="56">
        <v>0</v>
      </c>
      <c r="E322" s="56">
        <v>0</v>
      </c>
      <c r="F322" s="56">
        <v>0</v>
      </c>
      <c r="G322" s="56">
        <v>0</v>
      </c>
      <c r="H322" s="56">
        <v>0</v>
      </c>
      <c r="I322" s="56">
        <f t="shared" si="46"/>
        <v>0</v>
      </c>
      <c r="J322" s="56">
        <f t="shared" si="47"/>
        <v>0</v>
      </c>
      <c r="K322" s="57" t="str">
        <f t="shared" si="48"/>
        <v>NA</v>
      </c>
      <c r="L322" s="57" t="str">
        <f t="shared" si="49"/>
        <v>NA</v>
      </c>
      <c r="M322" s="57" t="str">
        <f t="shared" si="50"/>
        <v>NA</v>
      </c>
      <c r="R322" s="53"/>
      <c r="S322" s="53"/>
      <c r="T322" s="53"/>
      <c r="U322" s="53"/>
      <c r="V322" s="53"/>
    </row>
    <row r="323" spans="1:22" s="51" customFormat="1" x14ac:dyDescent="0.2">
      <c r="B323" s="51" t="s">
        <v>319</v>
      </c>
      <c r="C323" s="51" t="s">
        <v>320</v>
      </c>
      <c r="D323" s="56">
        <v>0</v>
      </c>
      <c r="E323" s="56">
        <v>0</v>
      </c>
      <c r="F323" s="56">
        <v>0</v>
      </c>
      <c r="G323" s="56">
        <v>0</v>
      </c>
      <c r="H323" s="56">
        <v>0</v>
      </c>
      <c r="I323" s="56">
        <f t="shared" si="46"/>
        <v>0</v>
      </c>
      <c r="J323" s="56">
        <f t="shared" si="47"/>
        <v>0</v>
      </c>
      <c r="K323" s="57" t="str">
        <f t="shared" si="48"/>
        <v>NA</v>
      </c>
      <c r="L323" s="57" t="str">
        <f t="shared" si="49"/>
        <v>NA</v>
      </c>
      <c r="M323" s="57" t="str">
        <f t="shared" si="50"/>
        <v>NA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313</v>
      </c>
      <c r="C324" s="51" t="s">
        <v>314</v>
      </c>
      <c r="D324" s="56">
        <v>0</v>
      </c>
      <c r="E324" s="56">
        <v>10350</v>
      </c>
      <c r="F324" s="56">
        <v>0</v>
      </c>
      <c r="G324" s="56">
        <v>0</v>
      </c>
      <c r="H324" s="56">
        <v>0</v>
      </c>
      <c r="I324" s="56">
        <f t="shared" si="46"/>
        <v>0</v>
      </c>
      <c r="J324" s="56">
        <f t="shared" si="47"/>
        <v>10350</v>
      </c>
      <c r="K324" s="57">
        <f t="shared" si="48"/>
        <v>1</v>
      </c>
      <c r="L324" s="57">
        <f t="shared" si="49"/>
        <v>-1</v>
      </c>
      <c r="M324" s="57">
        <f t="shared" si="50"/>
        <v>-1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130</v>
      </c>
      <c r="C325" s="51" t="s">
        <v>131</v>
      </c>
      <c r="D325" s="56">
        <v>0</v>
      </c>
      <c r="E325" s="56">
        <v>0</v>
      </c>
      <c r="F325" s="56">
        <v>0</v>
      </c>
      <c r="G325" s="56">
        <v>0</v>
      </c>
      <c r="H325" s="56">
        <v>0</v>
      </c>
      <c r="I325" s="56">
        <f t="shared" si="46"/>
        <v>0</v>
      </c>
      <c r="J325" s="56">
        <f t="shared" si="47"/>
        <v>0</v>
      </c>
      <c r="K325" s="57" t="str">
        <f t="shared" si="48"/>
        <v>NA</v>
      </c>
      <c r="L325" s="57" t="str">
        <f t="shared" si="49"/>
        <v>NA</v>
      </c>
      <c r="M325" s="57" t="str">
        <f t="shared" si="50"/>
        <v>NA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234</v>
      </c>
      <c r="C326" s="51" t="s">
        <v>235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f t="shared" si="46"/>
        <v>0</v>
      </c>
      <c r="J326" s="56">
        <f t="shared" si="47"/>
        <v>0</v>
      </c>
      <c r="K326" s="57" t="str">
        <f t="shared" si="48"/>
        <v>NA</v>
      </c>
      <c r="L326" s="57" t="str">
        <f t="shared" si="49"/>
        <v>NA</v>
      </c>
      <c r="M326" s="57" t="str">
        <f t="shared" si="50"/>
        <v>NA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132</v>
      </c>
      <c r="C327" s="51" t="s">
        <v>133</v>
      </c>
      <c r="D327" s="56">
        <v>2444000</v>
      </c>
      <c r="E327" s="56">
        <v>6884795.3799999999</v>
      </c>
      <c r="F327" s="56">
        <v>0</v>
      </c>
      <c r="G327" s="56">
        <v>2043556.5299999998</v>
      </c>
      <c r="H327" s="56">
        <v>0</v>
      </c>
      <c r="I327" s="56">
        <f t="shared" si="46"/>
        <v>2043556.5299999998</v>
      </c>
      <c r="J327" s="56">
        <f t="shared" si="47"/>
        <v>4841238.8499999996</v>
      </c>
      <c r="K327" s="57">
        <f t="shared" si="48"/>
        <v>0.70317832016672077</v>
      </c>
      <c r="L327" s="57">
        <f t="shared" si="49"/>
        <v>-1</v>
      </c>
      <c r="M327" s="57">
        <f t="shared" si="50"/>
        <v>-0.10953496050016245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138</v>
      </c>
      <c r="C328" s="51" t="s">
        <v>139</v>
      </c>
      <c r="D328" s="56">
        <v>0</v>
      </c>
      <c r="E328" s="56">
        <v>0</v>
      </c>
      <c r="F328" s="56">
        <v>0</v>
      </c>
      <c r="G328" s="56">
        <v>0</v>
      </c>
      <c r="H328" s="56">
        <v>0</v>
      </c>
      <c r="I328" s="56">
        <f t="shared" si="46"/>
        <v>0</v>
      </c>
      <c r="J328" s="56">
        <f t="shared" si="47"/>
        <v>0</v>
      </c>
      <c r="K328" s="57" t="str">
        <f t="shared" si="48"/>
        <v>NA</v>
      </c>
      <c r="L328" s="57" t="str">
        <f t="shared" si="49"/>
        <v>NA</v>
      </c>
      <c r="M328" s="57" t="str">
        <f t="shared" si="50"/>
        <v>NA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142</v>
      </c>
      <c r="C329" s="51" t="s">
        <v>143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f t="shared" si="46"/>
        <v>0</v>
      </c>
      <c r="J329" s="56">
        <f t="shared" si="47"/>
        <v>0</v>
      </c>
      <c r="K329" s="57" t="str">
        <f t="shared" si="48"/>
        <v>NA</v>
      </c>
      <c r="L329" s="57" t="str">
        <f t="shared" si="49"/>
        <v>NA</v>
      </c>
      <c r="M329" s="57" t="str">
        <f t="shared" si="50"/>
        <v>NA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156</v>
      </c>
      <c r="C330" s="51" t="s">
        <v>157</v>
      </c>
      <c r="D330" s="56">
        <v>64766</v>
      </c>
      <c r="E330" s="56">
        <v>328745.43999999994</v>
      </c>
      <c r="F330" s="56">
        <v>3.6</v>
      </c>
      <c r="G330" s="56">
        <v>115083.23000000001</v>
      </c>
      <c r="H330" s="56">
        <v>0</v>
      </c>
      <c r="I330" s="56">
        <f t="shared" si="46"/>
        <v>115083.23000000001</v>
      </c>
      <c r="J330" s="56">
        <f t="shared" si="47"/>
        <v>213662.20999999993</v>
      </c>
      <c r="K330" s="57">
        <f t="shared" si="48"/>
        <v>0.6499320872709291</v>
      </c>
      <c r="L330" s="57">
        <f t="shared" si="49"/>
        <v>-0.99998904927776344</v>
      </c>
      <c r="M330" s="57">
        <f t="shared" si="50"/>
        <v>5.0203738187212896E-2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158</v>
      </c>
      <c r="C331" s="51" t="s">
        <v>159</v>
      </c>
      <c r="D331" s="56">
        <v>27373820.289999999</v>
      </c>
      <c r="E331" s="56">
        <v>5728913.79</v>
      </c>
      <c r="F331" s="56">
        <v>43400</v>
      </c>
      <c r="G331" s="56">
        <v>90226.5</v>
      </c>
      <c r="H331" s="56">
        <v>1696600</v>
      </c>
      <c r="I331" s="56">
        <f t="shared" si="46"/>
        <v>1786826.5</v>
      </c>
      <c r="J331" s="56">
        <f t="shared" si="47"/>
        <v>3942087.29</v>
      </c>
      <c r="K331" s="57">
        <f t="shared" si="48"/>
        <v>0.68810378974126607</v>
      </c>
      <c r="L331" s="57">
        <f t="shared" si="49"/>
        <v>-0.9924243928969998</v>
      </c>
      <c r="M331" s="57">
        <f t="shared" si="50"/>
        <v>-0.95275203818348952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337</v>
      </c>
      <c r="C332" s="51" t="s">
        <v>338</v>
      </c>
      <c r="D332" s="56">
        <v>50000</v>
      </c>
      <c r="E332" s="56">
        <v>10000</v>
      </c>
      <c r="F332" s="56">
        <v>0</v>
      </c>
      <c r="G332" s="56">
        <v>0</v>
      </c>
      <c r="H332" s="56">
        <v>0</v>
      </c>
      <c r="I332" s="56">
        <f t="shared" si="46"/>
        <v>0</v>
      </c>
      <c r="J332" s="56">
        <f t="shared" si="47"/>
        <v>10000</v>
      </c>
      <c r="K332" s="57">
        <f t="shared" si="48"/>
        <v>1</v>
      </c>
      <c r="L332" s="57">
        <f t="shared" si="49"/>
        <v>-1</v>
      </c>
      <c r="M332" s="57">
        <f t="shared" si="50"/>
        <v>-1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166</v>
      </c>
      <c r="C333" s="51" t="s">
        <v>167</v>
      </c>
      <c r="D333" s="56">
        <v>7945000</v>
      </c>
      <c r="E333" s="56">
        <v>20000</v>
      </c>
      <c r="F333" s="56">
        <v>0</v>
      </c>
      <c r="G333" s="56">
        <v>0</v>
      </c>
      <c r="H333" s="56">
        <v>285</v>
      </c>
      <c r="I333" s="56">
        <f t="shared" si="46"/>
        <v>285</v>
      </c>
      <c r="J333" s="56">
        <f t="shared" si="47"/>
        <v>19715</v>
      </c>
      <c r="K333" s="57">
        <f t="shared" si="48"/>
        <v>0.98575000000000002</v>
      </c>
      <c r="L333" s="57">
        <f t="shared" si="49"/>
        <v>-1</v>
      </c>
      <c r="M333" s="57">
        <f t="shared" si="50"/>
        <v>-1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343</v>
      </c>
      <c r="C334" s="51" t="s">
        <v>344</v>
      </c>
      <c r="D334" s="56">
        <v>0</v>
      </c>
      <c r="E334" s="56">
        <v>0</v>
      </c>
      <c r="F334" s="56">
        <v>0</v>
      </c>
      <c r="G334" s="56">
        <v>0</v>
      </c>
      <c r="H334" s="56">
        <v>0</v>
      </c>
      <c r="I334" s="56">
        <f t="shared" si="46"/>
        <v>0</v>
      </c>
      <c r="J334" s="56">
        <f t="shared" si="47"/>
        <v>0</v>
      </c>
      <c r="K334" s="57" t="str">
        <f t="shared" si="48"/>
        <v>NA</v>
      </c>
      <c r="L334" s="57" t="str">
        <f t="shared" si="49"/>
        <v>NA</v>
      </c>
      <c r="M334" s="57" t="str">
        <f t="shared" si="50"/>
        <v>NA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351</v>
      </c>
      <c r="C335" s="51" t="s">
        <v>352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46"/>
        <v>0</v>
      </c>
      <c r="J335" s="56">
        <f t="shared" si="47"/>
        <v>0</v>
      </c>
      <c r="K335" s="57" t="str">
        <f t="shared" si="48"/>
        <v>NA</v>
      </c>
      <c r="L335" s="57" t="str">
        <f t="shared" si="49"/>
        <v>NA</v>
      </c>
      <c r="M335" s="57" t="str">
        <f t="shared" si="50"/>
        <v>NA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367</v>
      </c>
      <c r="C336" s="51" t="s">
        <v>368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46"/>
        <v>0</v>
      </c>
      <c r="J336" s="56">
        <f t="shared" si="47"/>
        <v>0</v>
      </c>
      <c r="K336" s="57" t="str">
        <f t="shared" si="48"/>
        <v>NA</v>
      </c>
      <c r="L336" s="57" t="str">
        <f t="shared" si="49"/>
        <v>NA</v>
      </c>
      <c r="M336" s="57" t="str">
        <f t="shared" si="50"/>
        <v>NA</v>
      </c>
      <c r="R336" s="53"/>
      <c r="S336" s="53"/>
      <c r="T336" s="53"/>
      <c r="U336" s="53"/>
      <c r="V336" s="53"/>
    </row>
    <row r="337" spans="1:22" s="51" customFormat="1" x14ac:dyDescent="0.2">
      <c r="B337" s="51" t="s">
        <v>242</v>
      </c>
      <c r="C337" s="51" t="s">
        <v>243</v>
      </c>
      <c r="D337" s="56">
        <v>3750000</v>
      </c>
      <c r="E337" s="56">
        <v>7442643</v>
      </c>
      <c r="F337" s="56">
        <v>0</v>
      </c>
      <c r="G337" s="56">
        <v>0</v>
      </c>
      <c r="H337" s="56">
        <v>0</v>
      </c>
      <c r="I337" s="56">
        <f t="shared" si="46"/>
        <v>0</v>
      </c>
      <c r="J337" s="56">
        <f t="shared" si="47"/>
        <v>7442643</v>
      </c>
      <c r="K337" s="57">
        <f t="shared" si="48"/>
        <v>1</v>
      </c>
      <c r="L337" s="57">
        <f t="shared" si="49"/>
        <v>-1</v>
      </c>
      <c r="M337" s="57">
        <f t="shared" si="50"/>
        <v>-1</v>
      </c>
      <c r="R337" s="53"/>
      <c r="S337" s="53"/>
      <c r="T337" s="53"/>
      <c r="U337" s="53"/>
      <c r="V337" s="53"/>
    </row>
    <row r="338" spans="1:22" s="51" customFormat="1" x14ac:dyDescent="0.2">
      <c r="B338" s="51" t="s">
        <v>168</v>
      </c>
      <c r="C338" s="51" t="s">
        <v>169</v>
      </c>
      <c r="D338" s="56">
        <v>0</v>
      </c>
      <c r="E338" s="56">
        <v>42080</v>
      </c>
      <c r="F338" s="56">
        <v>0</v>
      </c>
      <c r="G338" s="56">
        <v>42080</v>
      </c>
      <c r="H338" s="56">
        <v>0</v>
      </c>
      <c r="I338" s="56">
        <f t="shared" si="46"/>
        <v>42080</v>
      </c>
      <c r="J338" s="56">
        <f t="shared" si="47"/>
        <v>0</v>
      </c>
      <c r="K338" s="57">
        <f t="shared" si="48"/>
        <v>0</v>
      </c>
      <c r="L338" s="57">
        <f t="shared" si="49"/>
        <v>-1</v>
      </c>
      <c r="M338" s="57">
        <f t="shared" si="50"/>
        <v>2.0000000000000004</v>
      </c>
      <c r="R338" s="53"/>
      <c r="S338" s="53"/>
      <c r="T338" s="53"/>
      <c r="U338" s="53"/>
      <c r="V338" s="53"/>
    </row>
    <row r="339" spans="1:22" s="51" customFormat="1" x14ac:dyDescent="0.2">
      <c r="B339" s="51" t="s">
        <v>174</v>
      </c>
      <c r="C339" s="51" t="s">
        <v>175</v>
      </c>
      <c r="D339" s="56">
        <v>0</v>
      </c>
      <c r="E339" s="56">
        <v>1141050</v>
      </c>
      <c r="F339" s="56">
        <v>0</v>
      </c>
      <c r="G339" s="56">
        <v>0</v>
      </c>
      <c r="H339" s="56">
        <v>0</v>
      </c>
      <c r="I339" s="56">
        <f t="shared" si="46"/>
        <v>0</v>
      </c>
      <c r="J339" s="56">
        <f t="shared" si="47"/>
        <v>1141050</v>
      </c>
      <c r="K339" s="57">
        <f t="shared" si="48"/>
        <v>1</v>
      </c>
      <c r="L339" s="57">
        <f t="shared" si="49"/>
        <v>-1</v>
      </c>
      <c r="M339" s="57">
        <f t="shared" si="50"/>
        <v>-1</v>
      </c>
      <c r="R339" s="53"/>
      <c r="S339" s="53"/>
      <c r="T339" s="53"/>
      <c r="U339" s="53"/>
      <c r="V339" s="53"/>
    </row>
    <row r="340" spans="1:22" s="51" customFormat="1" x14ac:dyDescent="0.2">
      <c r="B340" s="51" t="s">
        <v>186</v>
      </c>
      <c r="C340" s="51" t="s">
        <v>187</v>
      </c>
      <c r="D340" s="56">
        <v>26817594.460000001</v>
      </c>
      <c r="E340" s="56">
        <v>29629777.130000003</v>
      </c>
      <c r="F340" s="56">
        <v>184.25</v>
      </c>
      <c r="G340" s="56">
        <v>6769.37</v>
      </c>
      <c r="H340" s="56">
        <v>106897.34999999999</v>
      </c>
      <c r="I340" s="56">
        <f t="shared" si="46"/>
        <v>113666.71999999999</v>
      </c>
      <c r="J340" s="56">
        <f t="shared" si="47"/>
        <v>29516110.410000004</v>
      </c>
      <c r="K340" s="57">
        <f t="shared" si="48"/>
        <v>0.99616376729729395</v>
      </c>
      <c r="L340" s="57">
        <f t="shared" si="49"/>
        <v>-0.99999378159345609</v>
      </c>
      <c r="M340" s="57">
        <f t="shared" si="50"/>
        <v>-0.99931460469949218</v>
      </c>
      <c r="R340" s="53"/>
      <c r="S340" s="53"/>
      <c r="T340" s="53"/>
      <c r="U340" s="53"/>
      <c r="V340" s="53"/>
    </row>
    <row r="341" spans="1:22" s="51" customFormat="1" x14ac:dyDescent="0.2">
      <c r="B341" s="51" t="s">
        <v>190</v>
      </c>
      <c r="C341" s="51" t="s">
        <v>191</v>
      </c>
      <c r="D341" s="56">
        <v>0</v>
      </c>
      <c r="E341" s="56">
        <v>75</v>
      </c>
      <c r="F341" s="56">
        <v>0</v>
      </c>
      <c r="G341" s="56">
        <v>0</v>
      </c>
      <c r="H341" s="56">
        <v>0</v>
      </c>
      <c r="I341" s="56">
        <f t="shared" si="46"/>
        <v>0</v>
      </c>
      <c r="J341" s="56">
        <f t="shared" si="47"/>
        <v>75</v>
      </c>
      <c r="K341" s="57">
        <f t="shared" si="48"/>
        <v>1</v>
      </c>
      <c r="L341" s="57">
        <f t="shared" si="49"/>
        <v>-1</v>
      </c>
      <c r="M341" s="57">
        <f t="shared" si="50"/>
        <v>-1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194</v>
      </c>
      <c r="C342" s="51" t="s">
        <v>195</v>
      </c>
      <c r="D342" s="56">
        <v>3054967.17</v>
      </c>
      <c r="E342" s="56">
        <v>3550947.13</v>
      </c>
      <c r="F342" s="56">
        <v>0</v>
      </c>
      <c r="G342" s="56">
        <v>0</v>
      </c>
      <c r="H342" s="56">
        <v>0</v>
      </c>
      <c r="I342" s="56">
        <f t="shared" si="46"/>
        <v>0</v>
      </c>
      <c r="J342" s="56">
        <f t="shared" si="47"/>
        <v>3550947.13</v>
      </c>
      <c r="K342" s="57">
        <f t="shared" si="48"/>
        <v>1</v>
      </c>
      <c r="L342" s="57">
        <f t="shared" si="49"/>
        <v>-1</v>
      </c>
      <c r="M342" s="57">
        <f t="shared" si="50"/>
        <v>-1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198</v>
      </c>
      <c r="C343" s="51" t="s">
        <v>199</v>
      </c>
      <c r="D343" s="56">
        <v>0</v>
      </c>
      <c r="E343" s="56">
        <v>1858781.05</v>
      </c>
      <c r="F343" s="56">
        <v>0</v>
      </c>
      <c r="G343" s="56">
        <v>0</v>
      </c>
      <c r="H343" s="56">
        <v>0</v>
      </c>
      <c r="I343" s="56">
        <f t="shared" si="46"/>
        <v>0</v>
      </c>
      <c r="J343" s="56">
        <f t="shared" si="47"/>
        <v>1858781.05</v>
      </c>
      <c r="K343" s="57">
        <f t="shared" si="48"/>
        <v>1</v>
      </c>
      <c r="L343" s="57">
        <f t="shared" si="49"/>
        <v>-1</v>
      </c>
      <c r="M343" s="57">
        <f t="shared" si="50"/>
        <v>-1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262</v>
      </c>
      <c r="C344" s="51" t="s">
        <v>263</v>
      </c>
      <c r="D344" s="56">
        <v>7204</v>
      </c>
      <c r="E344" s="56">
        <v>0</v>
      </c>
      <c r="F344" s="56">
        <v>0</v>
      </c>
      <c r="G344" s="56">
        <v>0</v>
      </c>
      <c r="H344" s="56">
        <v>0</v>
      </c>
      <c r="I344" s="56">
        <f t="shared" si="46"/>
        <v>0</v>
      </c>
      <c r="J344" s="56">
        <f t="shared" si="47"/>
        <v>0</v>
      </c>
      <c r="K344" s="57" t="str">
        <f t="shared" si="48"/>
        <v>NA</v>
      </c>
      <c r="L344" s="57" t="str">
        <f t="shared" si="49"/>
        <v>NA</v>
      </c>
      <c r="M344" s="57" t="str">
        <f t="shared" si="50"/>
        <v>NA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208</v>
      </c>
      <c r="C345" s="51" t="s">
        <v>209</v>
      </c>
      <c r="D345" s="56">
        <v>0</v>
      </c>
      <c r="E345" s="56">
        <v>39000</v>
      </c>
      <c r="F345" s="56">
        <v>0</v>
      </c>
      <c r="G345" s="56">
        <v>0</v>
      </c>
      <c r="H345" s="56">
        <v>0</v>
      </c>
      <c r="I345" s="56">
        <f t="shared" si="46"/>
        <v>0</v>
      </c>
      <c r="J345" s="56">
        <f t="shared" si="47"/>
        <v>39000</v>
      </c>
      <c r="K345" s="57">
        <f t="shared" si="48"/>
        <v>1</v>
      </c>
      <c r="L345" s="57">
        <f t="shared" si="49"/>
        <v>-1</v>
      </c>
      <c r="M345" s="57">
        <f t="shared" si="50"/>
        <v>-1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210</v>
      </c>
      <c r="C346" s="51" t="s">
        <v>211</v>
      </c>
      <c r="D346" s="56">
        <v>0</v>
      </c>
      <c r="E346" s="56">
        <v>411131</v>
      </c>
      <c r="F346" s="56">
        <v>0</v>
      </c>
      <c r="G346" s="56">
        <v>100309</v>
      </c>
      <c r="H346" s="56">
        <v>0</v>
      </c>
      <c r="I346" s="56">
        <f t="shared" si="46"/>
        <v>100309</v>
      </c>
      <c r="J346" s="56">
        <f t="shared" si="47"/>
        <v>310822</v>
      </c>
      <c r="K346" s="57">
        <f t="shared" si="48"/>
        <v>0.75601693863999553</v>
      </c>
      <c r="L346" s="57">
        <f t="shared" si="49"/>
        <v>-1</v>
      </c>
      <c r="M346" s="57">
        <f t="shared" si="50"/>
        <v>-0.26805081591998653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212</v>
      </c>
      <c r="C347" s="51" t="s">
        <v>213</v>
      </c>
      <c r="D347" s="56">
        <v>3750000</v>
      </c>
      <c r="E347" s="56">
        <v>0</v>
      </c>
      <c r="F347" s="56">
        <v>0</v>
      </c>
      <c r="G347" s="56">
        <v>0</v>
      </c>
      <c r="H347" s="56">
        <v>24041.439999999999</v>
      </c>
      <c r="I347" s="56">
        <f t="shared" si="46"/>
        <v>24041.439999999999</v>
      </c>
      <c r="J347" s="56">
        <f t="shared" si="47"/>
        <v>-24041.439999999999</v>
      </c>
      <c r="K347" s="57" t="str">
        <f t="shared" si="48"/>
        <v>NA</v>
      </c>
      <c r="L347" s="57" t="str">
        <f t="shared" si="49"/>
        <v>NA</v>
      </c>
      <c r="M347" s="57" t="str">
        <f t="shared" si="50"/>
        <v>NA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214</v>
      </c>
      <c r="C348" s="51" t="s">
        <v>215</v>
      </c>
      <c r="D348" s="56">
        <v>-55995</v>
      </c>
      <c r="E348" s="56">
        <v>0</v>
      </c>
      <c r="F348" s="56">
        <v>0</v>
      </c>
      <c r="G348" s="56">
        <v>0</v>
      </c>
      <c r="H348" s="56">
        <v>1050</v>
      </c>
      <c r="I348" s="56">
        <f t="shared" si="46"/>
        <v>1050</v>
      </c>
      <c r="J348" s="56">
        <f t="shared" si="47"/>
        <v>-1050</v>
      </c>
      <c r="K348" s="57" t="str">
        <f t="shared" si="48"/>
        <v>NA</v>
      </c>
      <c r="L348" s="57" t="str">
        <f t="shared" si="49"/>
        <v>NA</v>
      </c>
      <c r="M348" s="57" t="str">
        <f t="shared" si="50"/>
        <v>NA</v>
      </c>
      <c r="R348" s="53"/>
      <c r="S348" s="53"/>
      <c r="T348" s="53"/>
      <c r="U348" s="53"/>
      <c r="V348" s="53"/>
    </row>
    <row r="349" spans="1:22" s="51" customFormat="1" x14ac:dyDescent="0.2">
      <c r="B349" s="51" t="s">
        <v>216</v>
      </c>
      <c r="C349" s="51" t="s">
        <v>217</v>
      </c>
      <c r="D349" s="56">
        <v>0</v>
      </c>
      <c r="E349" s="56">
        <v>0</v>
      </c>
      <c r="F349" s="56">
        <v>0</v>
      </c>
      <c r="G349" s="56">
        <v>0</v>
      </c>
      <c r="H349" s="56">
        <v>0</v>
      </c>
      <c r="I349" s="56">
        <f t="shared" si="46"/>
        <v>0</v>
      </c>
      <c r="J349" s="56">
        <f t="shared" si="47"/>
        <v>0</v>
      </c>
      <c r="K349" s="57" t="str">
        <f t="shared" si="48"/>
        <v>NA</v>
      </c>
      <c r="L349" s="57" t="str">
        <f t="shared" si="49"/>
        <v>NA</v>
      </c>
      <c r="M349" s="57" t="str">
        <f t="shared" si="50"/>
        <v>NA</v>
      </c>
      <c r="R349" s="53"/>
      <c r="S349" s="53"/>
      <c r="T349" s="53"/>
      <c r="U349" s="53"/>
      <c r="V349" s="53"/>
    </row>
    <row r="350" spans="1:22" s="51" customFormat="1" x14ac:dyDescent="0.2">
      <c r="A350" s="63" t="s">
        <v>387</v>
      </c>
      <c r="B350" s="63"/>
      <c r="C350" s="63"/>
      <c r="D350" s="64">
        <v>75201356.920000002</v>
      </c>
      <c r="E350" s="64">
        <v>57098288.920000002</v>
      </c>
      <c r="F350" s="64">
        <v>43587.85</v>
      </c>
      <c r="G350" s="64">
        <v>2398024.63</v>
      </c>
      <c r="H350" s="64">
        <v>1828873.79</v>
      </c>
      <c r="I350" s="64">
        <f t="shared" si="46"/>
        <v>4226898.42</v>
      </c>
      <c r="J350" s="64">
        <f t="shared" si="47"/>
        <v>52871390.5</v>
      </c>
      <c r="K350" s="65">
        <f t="shared" si="48"/>
        <v>0.92597153960388767</v>
      </c>
      <c r="L350" s="65">
        <f t="shared" si="49"/>
        <v>-0.9992366172292646</v>
      </c>
      <c r="M350" s="65">
        <f t="shared" si="50"/>
        <v>-0.87400543823511834</v>
      </c>
      <c r="R350" s="53"/>
      <c r="S350" s="53"/>
      <c r="T350" s="53"/>
      <c r="U350" s="53"/>
      <c r="V350" s="53"/>
    </row>
    <row r="351" spans="1:22" s="51" customFormat="1" x14ac:dyDescent="0.2">
      <c r="A351" s="51" t="s">
        <v>388</v>
      </c>
      <c r="B351" s="51" t="s">
        <v>108</v>
      </c>
      <c r="C351" s="51" t="s">
        <v>109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46"/>
        <v>0</v>
      </c>
      <c r="J351" s="56">
        <f t="shared" si="47"/>
        <v>0</v>
      </c>
      <c r="K351" s="57" t="str">
        <f t="shared" si="48"/>
        <v>NA</v>
      </c>
      <c r="L351" s="57" t="str">
        <f t="shared" si="49"/>
        <v>NA</v>
      </c>
      <c r="M351" s="57" t="str">
        <f t="shared" si="50"/>
        <v>NA</v>
      </c>
      <c r="R351" s="53"/>
      <c r="S351" s="53"/>
      <c r="T351" s="53"/>
      <c r="U351" s="53"/>
      <c r="V351" s="53"/>
    </row>
    <row r="352" spans="1:22" s="51" customFormat="1" x14ac:dyDescent="0.2">
      <c r="B352" s="51" t="s">
        <v>254</v>
      </c>
      <c r="C352" s="51" t="s">
        <v>255</v>
      </c>
      <c r="D352" s="56">
        <v>0</v>
      </c>
      <c r="E352" s="56">
        <v>511776</v>
      </c>
      <c r="F352" s="56">
        <v>20347.09</v>
      </c>
      <c r="G352" s="56">
        <v>166670.12</v>
      </c>
      <c r="H352" s="56">
        <v>79270.75</v>
      </c>
      <c r="I352" s="56">
        <f t="shared" si="46"/>
        <v>245940.87</v>
      </c>
      <c r="J352" s="56">
        <f t="shared" si="47"/>
        <v>265835.13</v>
      </c>
      <c r="K352" s="57">
        <f t="shared" si="48"/>
        <v>0.51943649174638906</v>
      </c>
      <c r="L352" s="57">
        <f t="shared" si="49"/>
        <v>-0.96024219580441439</v>
      </c>
      <c r="M352" s="57">
        <f t="shared" si="50"/>
        <v>-2.2989823672856902E-2</v>
      </c>
      <c r="R352" s="53"/>
      <c r="S352" s="53"/>
      <c r="T352" s="53"/>
      <c r="U352" s="53"/>
      <c r="V352" s="53"/>
    </row>
    <row r="353" spans="2:22" s="51" customFormat="1" x14ac:dyDescent="0.2">
      <c r="B353" s="51" t="s">
        <v>319</v>
      </c>
      <c r="C353" s="51" t="s">
        <v>320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46"/>
        <v>0</v>
      </c>
      <c r="J353" s="56">
        <f t="shared" si="47"/>
        <v>0</v>
      </c>
      <c r="K353" s="57" t="str">
        <f t="shared" si="48"/>
        <v>NA</v>
      </c>
      <c r="L353" s="57" t="str">
        <f t="shared" si="49"/>
        <v>NA</v>
      </c>
      <c r="M353" s="57" t="str">
        <f t="shared" si="50"/>
        <v>NA</v>
      </c>
      <c r="R353" s="53"/>
      <c r="S353" s="53"/>
      <c r="T353" s="53"/>
      <c r="U353" s="53"/>
      <c r="V353" s="53"/>
    </row>
    <row r="354" spans="2:22" s="51" customFormat="1" x14ac:dyDescent="0.2">
      <c r="B354" s="51" t="s">
        <v>313</v>
      </c>
      <c r="C354" s="51" t="s">
        <v>314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46"/>
        <v>0</v>
      </c>
      <c r="J354" s="56">
        <f t="shared" si="47"/>
        <v>0</v>
      </c>
      <c r="K354" s="57" t="str">
        <f t="shared" si="48"/>
        <v>NA</v>
      </c>
      <c r="L354" s="57" t="str">
        <f t="shared" si="49"/>
        <v>NA</v>
      </c>
      <c r="M354" s="57" t="str">
        <f t="shared" si="50"/>
        <v>NA</v>
      </c>
      <c r="R354" s="53"/>
      <c r="S354" s="53"/>
      <c r="T354" s="53"/>
      <c r="U354" s="53"/>
      <c r="V354" s="53"/>
    </row>
    <row r="355" spans="2:22" s="51" customFormat="1" x14ac:dyDescent="0.2">
      <c r="B355" s="51" t="s">
        <v>130</v>
      </c>
      <c r="C355" s="51" t="s">
        <v>131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46"/>
        <v>0</v>
      </c>
      <c r="J355" s="56">
        <f t="shared" si="47"/>
        <v>0</v>
      </c>
      <c r="K355" s="57" t="str">
        <f t="shared" si="48"/>
        <v>NA</v>
      </c>
      <c r="L355" s="57" t="str">
        <f t="shared" si="49"/>
        <v>NA</v>
      </c>
      <c r="M355" s="57" t="str">
        <f t="shared" si="50"/>
        <v>NA</v>
      </c>
      <c r="R355" s="53"/>
      <c r="S355" s="53"/>
      <c r="T355" s="53"/>
      <c r="U355" s="53"/>
      <c r="V355" s="53"/>
    </row>
    <row r="356" spans="2:22" s="51" customFormat="1" x14ac:dyDescent="0.2">
      <c r="B356" s="51" t="s">
        <v>234</v>
      </c>
      <c r="C356" s="51" t="s">
        <v>235</v>
      </c>
      <c r="D356" s="56">
        <v>0</v>
      </c>
      <c r="E356" s="56">
        <v>0</v>
      </c>
      <c r="F356" s="56">
        <v>0</v>
      </c>
      <c r="G356" s="56">
        <v>0</v>
      </c>
      <c r="H356" s="56">
        <v>0</v>
      </c>
      <c r="I356" s="56">
        <f t="shared" si="46"/>
        <v>0</v>
      </c>
      <c r="J356" s="56">
        <f t="shared" si="47"/>
        <v>0</v>
      </c>
      <c r="K356" s="57" t="str">
        <f t="shared" si="48"/>
        <v>NA</v>
      </c>
      <c r="L356" s="57" t="str">
        <f t="shared" si="49"/>
        <v>NA</v>
      </c>
      <c r="M356" s="57" t="str">
        <f t="shared" si="50"/>
        <v>NA</v>
      </c>
      <c r="R356" s="53"/>
      <c r="S356" s="53"/>
      <c r="T356" s="53"/>
      <c r="U356" s="53"/>
      <c r="V356" s="53"/>
    </row>
    <row r="357" spans="2:22" s="51" customFormat="1" x14ac:dyDescent="0.2">
      <c r="B357" s="51" t="s">
        <v>132</v>
      </c>
      <c r="C357" s="51" t="s">
        <v>133</v>
      </c>
      <c r="D357" s="56">
        <v>1300000</v>
      </c>
      <c r="E357" s="56">
        <v>4323449.07</v>
      </c>
      <c r="F357" s="56">
        <v>0</v>
      </c>
      <c r="G357" s="56">
        <v>1617624.11</v>
      </c>
      <c r="H357" s="56">
        <v>0</v>
      </c>
      <c r="I357" s="56">
        <f t="shared" si="46"/>
        <v>1617624.11</v>
      </c>
      <c r="J357" s="56">
        <f t="shared" si="47"/>
        <v>2705824.96</v>
      </c>
      <c r="K357" s="57">
        <f t="shared" si="48"/>
        <v>0.62584869537968213</v>
      </c>
      <c r="L357" s="57">
        <f t="shared" si="49"/>
        <v>-1</v>
      </c>
      <c r="M357" s="57">
        <f t="shared" si="50"/>
        <v>0.12245391386095354</v>
      </c>
      <c r="R357" s="53"/>
      <c r="S357" s="53"/>
      <c r="T357" s="53"/>
      <c r="U357" s="53"/>
      <c r="V357" s="53"/>
    </row>
    <row r="358" spans="2:22" s="51" customFormat="1" x14ac:dyDescent="0.2">
      <c r="B358" s="51" t="s">
        <v>138</v>
      </c>
      <c r="C358" s="51" t="s">
        <v>139</v>
      </c>
      <c r="D358" s="56">
        <v>0</v>
      </c>
      <c r="E358" s="56">
        <v>0</v>
      </c>
      <c r="F358" s="56">
        <v>0</v>
      </c>
      <c r="G358" s="56">
        <v>0</v>
      </c>
      <c r="H358" s="56">
        <v>0</v>
      </c>
      <c r="I358" s="56">
        <f t="shared" si="46"/>
        <v>0</v>
      </c>
      <c r="J358" s="56">
        <f t="shared" si="47"/>
        <v>0</v>
      </c>
      <c r="K358" s="57" t="str">
        <f t="shared" si="48"/>
        <v>NA</v>
      </c>
      <c r="L358" s="57" t="str">
        <f t="shared" si="49"/>
        <v>NA</v>
      </c>
      <c r="M358" s="57" t="str">
        <f t="shared" si="50"/>
        <v>NA</v>
      </c>
      <c r="R358" s="53"/>
      <c r="S358" s="53"/>
      <c r="T358" s="53"/>
      <c r="U358" s="53"/>
      <c r="V358" s="53"/>
    </row>
    <row r="359" spans="2:22" s="51" customFormat="1" x14ac:dyDescent="0.2">
      <c r="B359" s="51" t="s">
        <v>142</v>
      </c>
      <c r="C359" s="51" t="s">
        <v>143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46"/>
        <v>0</v>
      </c>
      <c r="J359" s="56">
        <f t="shared" si="47"/>
        <v>0</v>
      </c>
      <c r="K359" s="57" t="str">
        <f t="shared" si="48"/>
        <v>NA</v>
      </c>
      <c r="L359" s="57" t="str">
        <f t="shared" si="49"/>
        <v>NA</v>
      </c>
      <c r="M359" s="57" t="str">
        <f t="shared" si="50"/>
        <v>NA</v>
      </c>
      <c r="R359" s="53"/>
      <c r="S359" s="53"/>
      <c r="T359" s="53"/>
      <c r="U359" s="53"/>
      <c r="V359" s="53"/>
    </row>
    <row r="360" spans="2:22" s="51" customFormat="1" x14ac:dyDescent="0.2">
      <c r="B360" s="51" t="s">
        <v>156</v>
      </c>
      <c r="C360" s="51" t="s">
        <v>157</v>
      </c>
      <c r="D360" s="56">
        <v>34450</v>
      </c>
      <c r="E360" s="56">
        <v>268151.27</v>
      </c>
      <c r="F360" s="56">
        <v>0</v>
      </c>
      <c r="G360" s="56">
        <v>114583.2</v>
      </c>
      <c r="H360" s="56">
        <v>0</v>
      </c>
      <c r="I360" s="56">
        <f t="shared" si="46"/>
        <v>114583.2</v>
      </c>
      <c r="J360" s="56">
        <f t="shared" si="47"/>
        <v>153568.07</v>
      </c>
      <c r="K360" s="57">
        <f t="shared" si="48"/>
        <v>0.57269193615976532</v>
      </c>
      <c r="L360" s="57">
        <f t="shared" si="49"/>
        <v>-1</v>
      </c>
      <c r="M360" s="57">
        <f t="shared" si="50"/>
        <v>0.28192419152070392</v>
      </c>
      <c r="R360" s="53"/>
      <c r="S360" s="53"/>
      <c r="T360" s="53"/>
      <c r="U360" s="53"/>
      <c r="V360" s="53"/>
    </row>
    <row r="361" spans="2:22" s="51" customFormat="1" x14ac:dyDescent="0.2">
      <c r="B361" s="51" t="s">
        <v>158</v>
      </c>
      <c r="C361" s="51" t="s">
        <v>159</v>
      </c>
      <c r="D361" s="56">
        <v>26125645</v>
      </c>
      <c r="E361" s="56">
        <v>23283</v>
      </c>
      <c r="F361" s="56">
        <v>0</v>
      </c>
      <c r="G361" s="56">
        <v>0</v>
      </c>
      <c r="H361" s="56">
        <v>167.95</v>
      </c>
      <c r="I361" s="56">
        <f t="shared" si="46"/>
        <v>167.95</v>
      </c>
      <c r="J361" s="56">
        <f t="shared" si="47"/>
        <v>23115.05</v>
      </c>
      <c r="K361" s="57">
        <f t="shared" si="48"/>
        <v>0.9927865824850749</v>
      </c>
      <c r="L361" s="57">
        <f t="shared" si="49"/>
        <v>-1</v>
      </c>
      <c r="M361" s="57">
        <f t="shared" si="50"/>
        <v>-1</v>
      </c>
      <c r="R361" s="53"/>
      <c r="S361" s="53"/>
      <c r="T361" s="53"/>
      <c r="U361" s="53"/>
      <c r="V361" s="53"/>
    </row>
    <row r="362" spans="2:22" s="51" customFormat="1" x14ac:dyDescent="0.2">
      <c r="B362" s="51" t="s">
        <v>166</v>
      </c>
      <c r="C362" s="51" t="s">
        <v>167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f t="shared" si="46"/>
        <v>0</v>
      </c>
      <c r="J362" s="56">
        <f t="shared" si="47"/>
        <v>0</v>
      </c>
      <c r="K362" s="57" t="str">
        <f t="shared" si="48"/>
        <v>NA</v>
      </c>
      <c r="L362" s="57" t="str">
        <f t="shared" si="49"/>
        <v>NA</v>
      </c>
      <c r="M362" s="57" t="str">
        <f t="shared" si="50"/>
        <v>NA</v>
      </c>
      <c r="R362" s="53"/>
      <c r="S362" s="53"/>
      <c r="T362" s="53"/>
      <c r="U362" s="53"/>
      <c r="V362" s="53"/>
    </row>
    <row r="363" spans="2:22" s="51" customFormat="1" x14ac:dyDescent="0.2">
      <c r="B363" s="51" t="s">
        <v>246</v>
      </c>
      <c r="C363" s="51" t="s">
        <v>247</v>
      </c>
      <c r="D363" s="56">
        <v>69000</v>
      </c>
      <c r="E363" s="56">
        <v>69000</v>
      </c>
      <c r="F363" s="56">
        <v>0</v>
      </c>
      <c r="G363" s="56">
        <v>0</v>
      </c>
      <c r="H363" s="56">
        <v>4233</v>
      </c>
      <c r="I363" s="56">
        <f t="shared" si="46"/>
        <v>4233</v>
      </c>
      <c r="J363" s="56">
        <f t="shared" si="47"/>
        <v>64767</v>
      </c>
      <c r="K363" s="57">
        <f t="shared" si="48"/>
        <v>0.93865217391304345</v>
      </c>
      <c r="L363" s="57">
        <f t="shared" si="49"/>
        <v>-1</v>
      </c>
      <c r="M363" s="57">
        <f t="shared" si="50"/>
        <v>-1</v>
      </c>
      <c r="R363" s="53"/>
      <c r="S363" s="53"/>
      <c r="T363" s="53"/>
      <c r="U363" s="53"/>
      <c r="V363" s="53"/>
    </row>
    <row r="364" spans="2:22" s="51" customFormat="1" x14ac:dyDescent="0.2">
      <c r="B364" s="51" t="s">
        <v>281</v>
      </c>
      <c r="C364" s="51" t="s">
        <v>282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46"/>
        <v>0</v>
      </c>
      <c r="J364" s="56">
        <f t="shared" si="47"/>
        <v>0</v>
      </c>
      <c r="K364" s="57" t="str">
        <f t="shared" si="48"/>
        <v>NA</v>
      </c>
      <c r="L364" s="57" t="str">
        <f t="shared" si="49"/>
        <v>NA</v>
      </c>
      <c r="M364" s="57" t="str">
        <f t="shared" si="50"/>
        <v>NA</v>
      </c>
      <c r="R364" s="53"/>
      <c r="S364" s="53"/>
      <c r="T364" s="53"/>
      <c r="U364" s="53"/>
      <c r="V364" s="53"/>
    </row>
    <row r="365" spans="2:22" s="51" customFormat="1" x14ac:dyDescent="0.2">
      <c r="B365" s="51" t="s">
        <v>180</v>
      </c>
      <c r="C365" s="51" t="s">
        <v>181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46"/>
        <v>0</v>
      </c>
      <c r="J365" s="56">
        <f t="shared" si="47"/>
        <v>0</v>
      </c>
      <c r="K365" s="57" t="str">
        <f t="shared" si="48"/>
        <v>NA</v>
      </c>
      <c r="L365" s="57" t="str">
        <f t="shared" si="49"/>
        <v>NA</v>
      </c>
      <c r="M365" s="57" t="str">
        <f t="shared" si="50"/>
        <v>NA</v>
      </c>
      <c r="R365" s="53"/>
      <c r="S365" s="53"/>
      <c r="T365" s="53"/>
      <c r="U365" s="53"/>
      <c r="V365" s="53"/>
    </row>
    <row r="366" spans="2:22" s="51" customFormat="1" x14ac:dyDescent="0.2">
      <c r="B366" s="51" t="s">
        <v>184</v>
      </c>
      <c r="C366" s="51" t="s">
        <v>185</v>
      </c>
      <c r="D366" s="56">
        <v>57802</v>
      </c>
      <c r="E366" s="56">
        <v>55226</v>
      </c>
      <c r="F366" s="56">
        <v>4920</v>
      </c>
      <c r="G366" s="56">
        <v>4920</v>
      </c>
      <c r="H366" s="56">
        <v>0</v>
      </c>
      <c r="I366" s="56">
        <f t="shared" si="46"/>
        <v>4920</v>
      </c>
      <c r="J366" s="56">
        <f t="shared" si="47"/>
        <v>50306</v>
      </c>
      <c r="K366" s="57">
        <f t="shared" si="48"/>
        <v>0.91091152717922719</v>
      </c>
      <c r="L366" s="57">
        <f t="shared" si="49"/>
        <v>-0.91091152717922719</v>
      </c>
      <c r="M366" s="57">
        <f t="shared" si="50"/>
        <v>-0.73273458153768156</v>
      </c>
      <c r="R366" s="53"/>
      <c r="S366" s="53"/>
      <c r="T366" s="53"/>
      <c r="U366" s="53"/>
      <c r="V366" s="53"/>
    </row>
    <row r="367" spans="2:22" s="51" customFormat="1" x14ac:dyDescent="0.2">
      <c r="B367" s="51" t="s">
        <v>186</v>
      </c>
      <c r="C367" s="51" t="s">
        <v>187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46"/>
        <v>0</v>
      </c>
      <c r="J367" s="56">
        <f t="shared" si="47"/>
        <v>0</v>
      </c>
      <c r="K367" s="57" t="str">
        <f t="shared" si="48"/>
        <v>NA</v>
      </c>
      <c r="L367" s="57" t="str">
        <f t="shared" si="49"/>
        <v>NA</v>
      </c>
      <c r="M367" s="57" t="str">
        <f t="shared" si="50"/>
        <v>NA</v>
      </c>
      <c r="R367" s="53"/>
      <c r="S367" s="53"/>
      <c r="T367" s="53"/>
      <c r="U367" s="53"/>
      <c r="V367" s="53"/>
    </row>
    <row r="368" spans="2:22" s="51" customFormat="1" x14ac:dyDescent="0.2">
      <c r="B368" s="51" t="s">
        <v>262</v>
      </c>
      <c r="C368" s="51" t="s">
        <v>263</v>
      </c>
      <c r="D368" s="56">
        <v>125745.51</v>
      </c>
      <c r="E368" s="56">
        <v>258077.38</v>
      </c>
      <c r="F368" s="56">
        <v>9483</v>
      </c>
      <c r="G368" s="56">
        <v>116604.97</v>
      </c>
      <c r="H368" s="56">
        <v>42564.880000000005</v>
      </c>
      <c r="I368" s="56">
        <f t="shared" si="46"/>
        <v>159169.85</v>
      </c>
      <c r="J368" s="56">
        <f t="shared" si="47"/>
        <v>98907.53</v>
      </c>
      <c r="K368" s="57">
        <f t="shared" si="48"/>
        <v>0.38324757481651434</v>
      </c>
      <c r="L368" s="57">
        <f t="shared" si="49"/>
        <v>-0.96325520663608721</v>
      </c>
      <c r="M368" s="57">
        <f t="shared" si="50"/>
        <v>0.35546520969795958</v>
      </c>
      <c r="R368" s="53"/>
      <c r="S368" s="53"/>
      <c r="T368" s="53"/>
      <c r="U368" s="53"/>
      <c r="V368" s="53"/>
    </row>
    <row r="369" spans="1:22" s="51" customFormat="1" x14ac:dyDescent="0.2">
      <c r="B369" s="51" t="s">
        <v>212</v>
      </c>
      <c r="C369" s="51" t="s">
        <v>213</v>
      </c>
      <c r="D369" s="56">
        <v>0</v>
      </c>
      <c r="E369" s="56">
        <v>20653717.949999999</v>
      </c>
      <c r="F369" s="56">
        <v>136975.95000000001</v>
      </c>
      <c r="G369" s="56">
        <v>213073.7</v>
      </c>
      <c r="H369" s="56">
        <v>4549540.45</v>
      </c>
      <c r="I369" s="56">
        <f t="shared" si="46"/>
        <v>4762614.1500000004</v>
      </c>
      <c r="J369" s="56">
        <f t="shared" si="47"/>
        <v>15891103.799999999</v>
      </c>
      <c r="K369" s="57">
        <f t="shared" si="48"/>
        <v>0.76940644965087268</v>
      </c>
      <c r="L369" s="57">
        <f t="shared" si="49"/>
        <v>-0.99336797615172234</v>
      </c>
      <c r="M369" s="57">
        <f t="shared" si="50"/>
        <v>-0.9690505553747043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454</v>
      </c>
      <c r="C370" s="51" t="s">
        <v>455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46"/>
        <v>0</v>
      </c>
      <c r="J370" s="56">
        <f t="shared" si="47"/>
        <v>0</v>
      </c>
      <c r="K370" s="57" t="str">
        <f t="shared" si="48"/>
        <v>NA</v>
      </c>
      <c r="L370" s="57" t="str">
        <f t="shared" si="49"/>
        <v>NA</v>
      </c>
      <c r="M370" s="57" t="str">
        <f t="shared" si="50"/>
        <v>NA</v>
      </c>
      <c r="R370" s="53"/>
      <c r="S370" s="53"/>
      <c r="T370" s="53"/>
      <c r="U370" s="53"/>
      <c r="V370" s="53"/>
    </row>
    <row r="371" spans="1:22" s="51" customFormat="1" x14ac:dyDescent="0.2">
      <c r="A371" s="63" t="s">
        <v>395</v>
      </c>
      <c r="B371" s="63"/>
      <c r="C371" s="63"/>
      <c r="D371" s="64">
        <v>27712642.510000002</v>
      </c>
      <c r="E371" s="64">
        <v>26162680.669999998</v>
      </c>
      <c r="F371" s="64">
        <v>171726.04</v>
      </c>
      <c r="G371" s="64">
        <v>2233476.1</v>
      </c>
      <c r="H371" s="64">
        <v>4675777.03</v>
      </c>
      <c r="I371" s="64">
        <f t="shared" si="46"/>
        <v>6909253.1300000008</v>
      </c>
      <c r="J371" s="64">
        <f t="shared" si="47"/>
        <v>19253427.539999999</v>
      </c>
      <c r="K371" s="65">
        <f t="shared" si="48"/>
        <v>0.73591188085238368</v>
      </c>
      <c r="L371" s="65">
        <f t="shared" si="49"/>
        <v>-0.99343622153379285</v>
      </c>
      <c r="M371" s="65">
        <f t="shared" si="50"/>
        <v>-0.74389366347756603</v>
      </c>
      <c r="R371" s="53"/>
      <c r="S371" s="53"/>
      <c r="T371" s="53"/>
      <c r="U371" s="53"/>
      <c r="V371" s="53"/>
    </row>
    <row r="372" spans="1:22" s="51" customFormat="1" x14ac:dyDescent="0.2">
      <c r="A372" s="51" t="s">
        <v>396</v>
      </c>
      <c r="B372" s="51" t="s">
        <v>108</v>
      </c>
      <c r="C372" s="51" t="s">
        <v>109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ref="I372:I484" si="51">SUM(G372:H372)</f>
        <v>0</v>
      </c>
      <c r="J372" s="56">
        <f t="shared" ref="J372:J484" si="52">E372-I372</f>
        <v>0</v>
      </c>
      <c r="K372" s="57" t="str">
        <f t="shared" ref="K372:K484" si="53">IF(E372=0,"NA",J372/E372)</f>
        <v>NA</v>
      </c>
      <c r="L372" s="57" t="str">
        <f t="shared" ref="L372:L484" si="54">IF(E372=0,"NA",(  ( F372 - (E372/$L$6)) / (E372/$L$6)))</f>
        <v>NA</v>
      </c>
      <c r="M372" s="57" t="str">
        <f t="shared" ref="M372:M484" si="55">IF(E372=0,"NA",(  ( G372 - ($M$6*(E372/12))) / ($M$6*(E372/12))))</f>
        <v>NA</v>
      </c>
      <c r="R372" s="53"/>
      <c r="S372" s="53"/>
      <c r="T372" s="53"/>
      <c r="U372" s="53"/>
      <c r="V372" s="53"/>
    </row>
    <row r="373" spans="1:22" s="51" customFormat="1" x14ac:dyDescent="0.2">
      <c r="B373" s="51" t="s">
        <v>252</v>
      </c>
      <c r="C373" s="51" t="s">
        <v>253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51"/>
        <v>0</v>
      </c>
      <c r="J373" s="56">
        <f t="shared" si="52"/>
        <v>0</v>
      </c>
      <c r="K373" s="57" t="str">
        <f t="shared" si="53"/>
        <v>NA</v>
      </c>
      <c r="L373" s="57" t="str">
        <f t="shared" si="54"/>
        <v>NA</v>
      </c>
      <c r="M373" s="57" t="str">
        <f t="shared" si="55"/>
        <v>NA</v>
      </c>
      <c r="R373" s="53"/>
      <c r="S373" s="53"/>
      <c r="T373" s="53"/>
      <c r="U373" s="53"/>
      <c r="V373" s="53"/>
    </row>
    <row r="374" spans="1:22" s="51" customFormat="1" x14ac:dyDescent="0.2">
      <c r="B374" s="51" t="s">
        <v>118</v>
      </c>
      <c r="C374" s="51" t="s">
        <v>119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51"/>
        <v>0</v>
      </c>
      <c r="J374" s="56">
        <f t="shared" si="52"/>
        <v>0</v>
      </c>
      <c r="K374" s="57" t="str">
        <f t="shared" si="53"/>
        <v>NA</v>
      </c>
      <c r="L374" s="57" t="str">
        <f t="shared" si="54"/>
        <v>NA</v>
      </c>
      <c r="M374" s="57" t="str">
        <f t="shared" si="55"/>
        <v>NA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397</v>
      </c>
      <c r="C375" s="51" t="s">
        <v>398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51"/>
        <v>0</v>
      </c>
      <c r="J375" s="56">
        <f t="shared" si="52"/>
        <v>0</v>
      </c>
      <c r="K375" s="57" t="str">
        <f t="shared" si="53"/>
        <v>NA</v>
      </c>
      <c r="L375" s="57" t="str">
        <f t="shared" si="54"/>
        <v>NA</v>
      </c>
      <c r="M375" s="57" t="str">
        <f t="shared" si="55"/>
        <v>NA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130</v>
      </c>
      <c r="C376" s="51" t="s">
        <v>131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51"/>
        <v>0</v>
      </c>
      <c r="J376" s="56">
        <f t="shared" si="52"/>
        <v>0</v>
      </c>
      <c r="K376" s="57" t="str">
        <f t="shared" si="53"/>
        <v>NA</v>
      </c>
      <c r="L376" s="57" t="str">
        <f t="shared" si="54"/>
        <v>NA</v>
      </c>
      <c r="M376" s="57" t="str">
        <f t="shared" si="55"/>
        <v>NA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234</v>
      </c>
      <c r="C377" s="51" t="s">
        <v>235</v>
      </c>
      <c r="D377" s="56">
        <v>276416.18</v>
      </c>
      <c r="E377" s="56">
        <v>276416.18</v>
      </c>
      <c r="F377" s="56">
        <v>12111.86</v>
      </c>
      <c r="G377" s="56">
        <v>68852.47</v>
      </c>
      <c r="H377" s="56">
        <v>0</v>
      </c>
      <c r="I377" s="56">
        <f t="shared" si="51"/>
        <v>68852.47</v>
      </c>
      <c r="J377" s="56">
        <f t="shared" si="52"/>
        <v>207563.71</v>
      </c>
      <c r="K377" s="57">
        <f t="shared" si="53"/>
        <v>0.75091013123761419</v>
      </c>
      <c r="L377" s="57">
        <f t="shared" si="54"/>
        <v>-0.9561825215875569</v>
      </c>
      <c r="M377" s="57">
        <f t="shared" si="55"/>
        <v>-0.25273039371284273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132</v>
      </c>
      <c r="C378" s="51" t="s">
        <v>133</v>
      </c>
      <c r="D378" s="56">
        <v>42239798.5</v>
      </c>
      <c r="E378" s="56">
        <v>1483560.2299999997</v>
      </c>
      <c r="F378" s="56">
        <v>0</v>
      </c>
      <c r="G378" s="56">
        <v>342000</v>
      </c>
      <c r="H378" s="56">
        <v>0</v>
      </c>
      <c r="I378" s="56">
        <f t="shared" si="51"/>
        <v>342000</v>
      </c>
      <c r="J378" s="56">
        <f t="shared" si="52"/>
        <v>1141560.2299999997</v>
      </c>
      <c r="K378" s="57">
        <f t="shared" si="53"/>
        <v>0.76947346451852505</v>
      </c>
      <c r="L378" s="57">
        <f t="shared" si="54"/>
        <v>-1</v>
      </c>
      <c r="M378" s="57">
        <f t="shared" si="55"/>
        <v>-0.30842039355557532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134</v>
      </c>
      <c r="C379" s="51" t="s">
        <v>135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51"/>
        <v>0</v>
      </c>
      <c r="J379" s="56">
        <f t="shared" si="52"/>
        <v>0</v>
      </c>
      <c r="K379" s="57" t="str">
        <f t="shared" si="53"/>
        <v>NA</v>
      </c>
      <c r="L379" s="57" t="str">
        <f t="shared" si="54"/>
        <v>NA</v>
      </c>
      <c r="M379" s="57" t="str">
        <f t="shared" si="55"/>
        <v>NA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138</v>
      </c>
      <c r="C380" s="51" t="s">
        <v>139</v>
      </c>
      <c r="D380" s="56">
        <v>64125</v>
      </c>
      <c r="E380" s="56">
        <v>64125</v>
      </c>
      <c r="F380" s="56">
        <v>945</v>
      </c>
      <c r="G380" s="56">
        <v>8520</v>
      </c>
      <c r="H380" s="56">
        <v>0</v>
      </c>
      <c r="I380" s="56">
        <f t="shared" si="51"/>
        <v>8520</v>
      </c>
      <c r="J380" s="56">
        <f t="shared" si="52"/>
        <v>55605</v>
      </c>
      <c r="K380" s="57">
        <f t="shared" si="53"/>
        <v>0.86713450292397665</v>
      </c>
      <c r="L380" s="57">
        <f t="shared" si="54"/>
        <v>-0.98526315789473684</v>
      </c>
      <c r="M380" s="57">
        <f t="shared" si="55"/>
        <v>-0.60140350877192983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140</v>
      </c>
      <c r="C381" s="51" t="s">
        <v>141</v>
      </c>
      <c r="D381" s="56">
        <v>0</v>
      </c>
      <c r="E381" s="56">
        <v>0</v>
      </c>
      <c r="F381" s="56">
        <v>81.13</v>
      </c>
      <c r="G381" s="56">
        <v>81.13</v>
      </c>
      <c r="H381" s="56">
        <v>0</v>
      </c>
      <c r="I381" s="56">
        <f t="shared" si="51"/>
        <v>81.13</v>
      </c>
      <c r="J381" s="56">
        <f t="shared" si="52"/>
        <v>-81.13</v>
      </c>
      <c r="K381" s="57" t="str">
        <f t="shared" si="53"/>
        <v>NA</v>
      </c>
      <c r="L381" s="57" t="str">
        <f t="shared" si="54"/>
        <v>NA</v>
      </c>
      <c r="M381" s="57" t="str">
        <f t="shared" si="55"/>
        <v>NA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142</v>
      </c>
      <c r="C382" s="51" t="s">
        <v>143</v>
      </c>
      <c r="D382" s="56">
        <v>55227.96</v>
      </c>
      <c r="E382" s="56">
        <v>55227.96</v>
      </c>
      <c r="F382" s="56">
        <v>2419.96</v>
      </c>
      <c r="G382" s="56">
        <v>16227.01</v>
      </c>
      <c r="H382" s="56">
        <v>0</v>
      </c>
      <c r="I382" s="56">
        <f t="shared" si="51"/>
        <v>16227.01</v>
      </c>
      <c r="J382" s="56">
        <f t="shared" si="52"/>
        <v>39000.949999999997</v>
      </c>
      <c r="K382" s="57">
        <f t="shared" si="53"/>
        <v>0.70618125311889124</v>
      </c>
      <c r="L382" s="57">
        <f t="shared" si="54"/>
        <v>-0.95618233952512466</v>
      </c>
      <c r="M382" s="57">
        <f t="shared" si="55"/>
        <v>-0.11854375935667366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156</v>
      </c>
      <c r="C383" s="51" t="s">
        <v>157</v>
      </c>
      <c r="D383" s="56">
        <v>7325.0300000000007</v>
      </c>
      <c r="E383" s="56">
        <v>51902.689999999995</v>
      </c>
      <c r="F383" s="56">
        <v>199.20000000000002</v>
      </c>
      <c r="G383" s="56">
        <v>14422.289999999999</v>
      </c>
      <c r="H383" s="56">
        <v>0</v>
      </c>
      <c r="I383" s="56">
        <f t="shared" si="51"/>
        <v>14422.289999999999</v>
      </c>
      <c r="J383" s="56">
        <f t="shared" si="52"/>
        <v>37480.399999999994</v>
      </c>
      <c r="K383" s="57">
        <f t="shared" si="53"/>
        <v>0.72212827504701582</v>
      </c>
      <c r="L383" s="57">
        <f t="shared" si="54"/>
        <v>-0.99616204863370283</v>
      </c>
      <c r="M383" s="57">
        <f t="shared" si="55"/>
        <v>-0.16638482514104752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158</v>
      </c>
      <c r="C384" s="51" t="s">
        <v>159</v>
      </c>
      <c r="D384" s="56">
        <v>26298445</v>
      </c>
      <c r="E384" s="56">
        <v>2966862</v>
      </c>
      <c r="F384" s="56">
        <v>0</v>
      </c>
      <c r="G384" s="56">
        <v>0</v>
      </c>
      <c r="H384" s="56">
        <v>4282.25</v>
      </c>
      <c r="I384" s="56">
        <f t="shared" si="51"/>
        <v>4282.25</v>
      </c>
      <c r="J384" s="56">
        <f t="shared" si="52"/>
        <v>2962579.75</v>
      </c>
      <c r="K384" s="57">
        <f t="shared" si="53"/>
        <v>0.99855663997853628</v>
      </c>
      <c r="L384" s="57">
        <f t="shared" si="54"/>
        <v>-1</v>
      </c>
      <c r="M384" s="57">
        <f t="shared" si="55"/>
        <v>-1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242</v>
      </c>
      <c r="C385" s="51" t="s">
        <v>243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51"/>
        <v>0</v>
      </c>
      <c r="J385" s="56">
        <f t="shared" si="52"/>
        <v>0</v>
      </c>
      <c r="K385" s="57" t="str">
        <f t="shared" si="53"/>
        <v>NA</v>
      </c>
      <c r="L385" s="57" t="str">
        <f t="shared" si="54"/>
        <v>NA</v>
      </c>
      <c r="M385" s="57" t="str">
        <f t="shared" si="55"/>
        <v>NA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172</v>
      </c>
      <c r="C386" s="51" t="s">
        <v>173</v>
      </c>
      <c r="D386" s="56">
        <v>8335</v>
      </c>
      <c r="E386" s="56">
        <v>8335</v>
      </c>
      <c r="F386" s="56">
        <v>0</v>
      </c>
      <c r="G386" s="56">
        <v>350.9</v>
      </c>
      <c r="H386" s="56">
        <v>0</v>
      </c>
      <c r="I386" s="56">
        <f t="shared" si="51"/>
        <v>350.9</v>
      </c>
      <c r="J386" s="56">
        <f t="shared" si="52"/>
        <v>7984.1</v>
      </c>
      <c r="K386" s="57">
        <f t="shared" si="53"/>
        <v>0.95790041991601682</v>
      </c>
      <c r="L386" s="57">
        <f t="shared" si="54"/>
        <v>-1</v>
      </c>
      <c r="M386" s="57">
        <f t="shared" si="55"/>
        <v>-0.87370125974805035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174</v>
      </c>
      <c r="C387" s="51" t="s">
        <v>175</v>
      </c>
      <c r="D387" s="56">
        <v>27900</v>
      </c>
      <c r="E387" s="56">
        <v>32100</v>
      </c>
      <c r="F387" s="56">
        <v>0</v>
      </c>
      <c r="G387" s="56">
        <v>0</v>
      </c>
      <c r="H387" s="56">
        <v>0</v>
      </c>
      <c r="I387" s="56">
        <f t="shared" si="51"/>
        <v>0</v>
      </c>
      <c r="J387" s="56">
        <f t="shared" si="52"/>
        <v>32100</v>
      </c>
      <c r="K387" s="57">
        <f t="shared" si="53"/>
        <v>1</v>
      </c>
      <c r="L387" s="57">
        <f t="shared" si="54"/>
        <v>-1</v>
      </c>
      <c r="M387" s="57">
        <f t="shared" si="55"/>
        <v>-1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180</v>
      </c>
      <c r="C388" s="51" t="s">
        <v>181</v>
      </c>
      <c r="D388" s="56">
        <v>42500</v>
      </c>
      <c r="E388" s="56">
        <v>42500</v>
      </c>
      <c r="F388" s="56">
        <v>343.55</v>
      </c>
      <c r="G388" s="56">
        <v>1018.88</v>
      </c>
      <c r="H388" s="56">
        <v>0</v>
      </c>
      <c r="I388" s="56">
        <f t="shared" si="51"/>
        <v>1018.88</v>
      </c>
      <c r="J388" s="56">
        <f t="shared" si="52"/>
        <v>41481.120000000003</v>
      </c>
      <c r="K388" s="57">
        <f t="shared" si="53"/>
        <v>0.97602635294117657</v>
      </c>
      <c r="L388" s="57">
        <f t="shared" si="54"/>
        <v>-0.99191647058823518</v>
      </c>
      <c r="M388" s="57">
        <f t="shared" si="55"/>
        <v>-0.92807905882352948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186</v>
      </c>
      <c r="C389" s="51" t="s">
        <v>187</v>
      </c>
      <c r="D389" s="56">
        <v>209500</v>
      </c>
      <c r="E389" s="56">
        <v>209500</v>
      </c>
      <c r="F389" s="56">
        <v>34.840000000000003</v>
      </c>
      <c r="G389" s="56">
        <v>156.82</v>
      </c>
      <c r="H389" s="56">
        <v>5364.49</v>
      </c>
      <c r="I389" s="56">
        <f t="shared" si="51"/>
        <v>5521.3099999999995</v>
      </c>
      <c r="J389" s="56">
        <f t="shared" si="52"/>
        <v>203978.69</v>
      </c>
      <c r="K389" s="57">
        <f t="shared" si="53"/>
        <v>0.97364529832935565</v>
      </c>
      <c r="L389" s="57">
        <f t="shared" si="54"/>
        <v>-0.99983369928400956</v>
      </c>
      <c r="M389" s="57">
        <f t="shared" si="55"/>
        <v>-0.99775436754176605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190</v>
      </c>
      <c r="C390" s="51" t="s">
        <v>191</v>
      </c>
      <c r="D390" s="56">
        <v>0</v>
      </c>
      <c r="E390" s="56">
        <v>2100</v>
      </c>
      <c r="F390" s="56">
        <v>0</v>
      </c>
      <c r="G390" s="56">
        <v>0</v>
      </c>
      <c r="H390" s="56">
        <v>0</v>
      </c>
      <c r="I390" s="56">
        <f t="shared" si="51"/>
        <v>0</v>
      </c>
      <c r="J390" s="56">
        <f t="shared" si="52"/>
        <v>2100</v>
      </c>
      <c r="K390" s="57">
        <f t="shared" si="53"/>
        <v>1</v>
      </c>
      <c r="L390" s="57">
        <f t="shared" si="54"/>
        <v>-1</v>
      </c>
      <c r="M390" s="57">
        <f t="shared" si="55"/>
        <v>-1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194</v>
      </c>
      <c r="C391" s="51" t="s">
        <v>195</v>
      </c>
      <c r="D391" s="56">
        <v>95000</v>
      </c>
      <c r="E391" s="56">
        <v>79797.649999999994</v>
      </c>
      <c r="F391" s="56">
        <v>0</v>
      </c>
      <c r="G391" s="56">
        <v>208.3</v>
      </c>
      <c r="H391" s="56">
        <v>1298.02</v>
      </c>
      <c r="I391" s="56">
        <f t="shared" si="51"/>
        <v>1506.32</v>
      </c>
      <c r="J391" s="56">
        <f t="shared" si="52"/>
        <v>78291.329999999987</v>
      </c>
      <c r="K391" s="57">
        <f t="shared" si="53"/>
        <v>0.98112325362964936</v>
      </c>
      <c r="L391" s="57">
        <f t="shared" si="54"/>
        <v>-1</v>
      </c>
      <c r="M391" s="57">
        <f t="shared" si="55"/>
        <v>-0.99216894231847685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198</v>
      </c>
      <c r="C392" s="51" t="s">
        <v>199</v>
      </c>
      <c r="D392" s="56">
        <v>50000</v>
      </c>
      <c r="E392" s="56">
        <v>121970</v>
      </c>
      <c r="F392" s="56">
        <v>0</v>
      </c>
      <c r="G392" s="56">
        <v>61758.400000000001</v>
      </c>
      <c r="H392" s="56">
        <v>0</v>
      </c>
      <c r="I392" s="56">
        <f t="shared" si="51"/>
        <v>61758.400000000001</v>
      </c>
      <c r="J392" s="56">
        <f t="shared" si="52"/>
        <v>60211.6</v>
      </c>
      <c r="K392" s="57">
        <f t="shared" si="53"/>
        <v>0.49365909649913914</v>
      </c>
      <c r="L392" s="57">
        <f t="shared" si="54"/>
        <v>-1</v>
      </c>
      <c r="M392" s="57">
        <f t="shared" si="55"/>
        <v>0.51902271050258275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212</v>
      </c>
      <c r="C393" s="51" t="s">
        <v>213</v>
      </c>
      <c r="D393" s="56">
        <v>25375.87</v>
      </c>
      <c r="E393" s="56">
        <v>25375.87</v>
      </c>
      <c r="F393" s="56">
        <v>0</v>
      </c>
      <c r="G393" s="56">
        <v>0</v>
      </c>
      <c r="H393" s="56">
        <v>0</v>
      </c>
      <c r="I393" s="56">
        <f t="shared" si="51"/>
        <v>0</v>
      </c>
      <c r="J393" s="56">
        <f t="shared" si="52"/>
        <v>25375.87</v>
      </c>
      <c r="K393" s="57">
        <f t="shared" si="53"/>
        <v>1</v>
      </c>
      <c r="L393" s="57">
        <f t="shared" si="54"/>
        <v>-1</v>
      </c>
      <c r="M393" s="57">
        <f t="shared" si="55"/>
        <v>-1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214</v>
      </c>
      <c r="C394" s="51" t="s">
        <v>215</v>
      </c>
      <c r="D394" s="56">
        <v>11566415</v>
      </c>
      <c r="E394" s="56">
        <v>-81.39</v>
      </c>
      <c r="F394" s="56">
        <v>0</v>
      </c>
      <c r="G394" s="56">
        <v>0</v>
      </c>
      <c r="H394" s="56">
        <v>0</v>
      </c>
      <c r="I394" s="56">
        <f t="shared" si="51"/>
        <v>0</v>
      </c>
      <c r="J394" s="56">
        <f t="shared" si="52"/>
        <v>-81.39</v>
      </c>
      <c r="K394" s="57">
        <f t="shared" si="53"/>
        <v>1</v>
      </c>
      <c r="L394" s="57">
        <f t="shared" si="54"/>
        <v>-1</v>
      </c>
      <c r="M394" s="57">
        <f t="shared" si="55"/>
        <v>-1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216</v>
      </c>
      <c r="C395" s="51" t="s">
        <v>217</v>
      </c>
      <c r="D395" s="56">
        <v>2500</v>
      </c>
      <c r="E395" s="56">
        <v>27490</v>
      </c>
      <c r="F395" s="56">
        <v>0</v>
      </c>
      <c r="G395" s="56">
        <v>0</v>
      </c>
      <c r="H395" s="56">
        <v>0</v>
      </c>
      <c r="I395" s="56">
        <f t="shared" si="51"/>
        <v>0</v>
      </c>
      <c r="J395" s="56">
        <f t="shared" si="52"/>
        <v>27490</v>
      </c>
      <c r="K395" s="57">
        <f t="shared" si="53"/>
        <v>1</v>
      </c>
      <c r="L395" s="57">
        <f t="shared" si="54"/>
        <v>-1</v>
      </c>
      <c r="M395" s="57">
        <f t="shared" si="55"/>
        <v>-1</v>
      </c>
      <c r="R395" s="53"/>
      <c r="S395" s="53"/>
      <c r="T395" s="53"/>
      <c r="U395" s="53"/>
      <c r="V395" s="53"/>
    </row>
    <row r="396" spans="1:22" s="51" customFormat="1" x14ac:dyDescent="0.2">
      <c r="A396" s="63" t="s">
        <v>399</v>
      </c>
      <c r="B396" s="63"/>
      <c r="C396" s="63"/>
      <c r="D396" s="64">
        <v>80968863.540000007</v>
      </c>
      <c r="E396" s="64">
        <v>5447181.1900000004</v>
      </c>
      <c r="F396" s="64">
        <v>16135.54</v>
      </c>
      <c r="G396" s="64">
        <v>513596.2</v>
      </c>
      <c r="H396" s="64">
        <v>10944.76</v>
      </c>
      <c r="I396" s="64">
        <f t="shared" si="51"/>
        <v>524540.96</v>
      </c>
      <c r="J396" s="64">
        <f t="shared" si="52"/>
        <v>4922640.2300000004</v>
      </c>
      <c r="K396" s="65">
        <f t="shared" si="53"/>
        <v>0.90370414684149691</v>
      </c>
      <c r="L396" s="65">
        <f t="shared" si="54"/>
        <v>-0.99703781838033556</v>
      </c>
      <c r="M396" s="65">
        <f t="shared" si="55"/>
        <v>-0.71714019668951023</v>
      </c>
      <c r="R396" s="53"/>
      <c r="S396" s="53"/>
      <c r="T396" s="53"/>
      <c r="U396" s="53"/>
      <c r="V396" s="53"/>
    </row>
    <row r="397" spans="1:22" s="51" customFormat="1" x14ac:dyDescent="0.2">
      <c r="A397" s="51" t="s">
        <v>400</v>
      </c>
      <c r="B397" s="51" t="s">
        <v>108</v>
      </c>
      <c r="C397" s="51" t="s">
        <v>109</v>
      </c>
      <c r="D397" s="56">
        <v>0</v>
      </c>
      <c r="E397" s="56">
        <v>0</v>
      </c>
      <c r="F397" s="56">
        <v>0</v>
      </c>
      <c r="G397" s="56">
        <v>0</v>
      </c>
      <c r="H397" s="56">
        <v>0</v>
      </c>
      <c r="I397" s="56">
        <f t="shared" si="51"/>
        <v>0</v>
      </c>
      <c r="J397" s="56">
        <f t="shared" si="52"/>
        <v>0</v>
      </c>
      <c r="K397" s="57" t="str">
        <f t="shared" si="53"/>
        <v>NA</v>
      </c>
      <c r="L397" s="57" t="str">
        <f t="shared" si="54"/>
        <v>NA</v>
      </c>
      <c r="M397" s="57" t="str">
        <f t="shared" si="55"/>
        <v>NA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116</v>
      </c>
      <c r="C398" s="51" t="s">
        <v>117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f t="shared" si="51"/>
        <v>0</v>
      </c>
      <c r="J398" s="56">
        <f t="shared" si="52"/>
        <v>0</v>
      </c>
      <c r="K398" s="57" t="str">
        <f t="shared" si="53"/>
        <v>NA</v>
      </c>
      <c r="L398" s="57" t="str">
        <f t="shared" si="54"/>
        <v>NA</v>
      </c>
      <c r="M398" s="57" t="str">
        <f t="shared" si="55"/>
        <v>NA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230</v>
      </c>
      <c r="C399" s="51" t="s">
        <v>231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f t="shared" si="51"/>
        <v>0</v>
      </c>
      <c r="J399" s="56">
        <f t="shared" si="52"/>
        <v>0</v>
      </c>
      <c r="K399" s="57" t="str">
        <f t="shared" si="53"/>
        <v>NA</v>
      </c>
      <c r="L399" s="57" t="str">
        <f t="shared" si="54"/>
        <v>NA</v>
      </c>
      <c r="M399" s="57" t="str">
        <f t="shared" si="55"/>
        <v>NA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232</v>
      </c>
      <c r="C400" s="51" t="s">
        <v>233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f t="shared" si="51"/>
        <v>0</v>
      </c>
      <c r="J400" s="56">
        <f t="shared" si="52"/>
        <v>0</v>
      </c>
      <c r="K400" s="57" t="str">
        <f t="shared" si="53"/>
        <v>NA</v>
      </c>
      <c r="L400" s="57" t="str">
        <f t="shared" si="54"/>
        <v>NA</v>
      </c>
      <c r="M400" s="57" t="str">
        <f t="shared" si="55"/>
        <v>NA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234</v>
      </c>
      <c r="C401" s="51" t="s">
        <v>235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51"/>
        <v>0</v>
      </c>
      <c r="J401" s="56">
        <f t="shared" si="52"/>
        <v>0</v>
      </c>
      <c r="K401" s="57" t="str">
        <f t="shared" si="53"/>
        <v>NA</v>
      </c>
      <c r="L401" s="57" t="str">
        <f t="shared" si="54"/>
        <v>NA</v>
      </c>
      <c r="M401" s="57" t="str">
        <f t="shared" si="55"/>
        <v>NA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132</v>
      </c>
      <c r="C402" s="51" t="s">
        <v>133</v>
      </c>
      <c r="D402" s="56">
        <v>0</v>
      </c>
      <c r="E402" s="56">
        <v>160810.16</v>
      </c>
      <c r="F402" s="56">
        <v>26288.75</v>
      </c>
      <c r="G402" s="56">
        <v>108458.75</v>
      </c>
      <c r="H402" s="56">
        <v>0</v>
      </c>
      <c r="I402" s="56">
        <f t="shared" si="51"/>
        <v>108458.75</v>
      </c>
      <c r="J402" s="56">
        <f t="shared" si="52"/>
        <v>52351.41</v>
      </c>
      <c r="K402" s="57">
        <f t="shared" si="53"/>
        <v>0.32554790070478135</v>
      </c>
      <c r="L402" s="57">
        <f t="shared" si="54"/>
        <v>-0.83652307789507829</v>
      </c>
      <c r="M402" s="57">
        <f t="shared" si="55"/>
        <v>1.0233562978856561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138</v>
      </c>
      <c r="C403" s="51" t="s">
        <v>139</v>
      </c>
      <c r="D403" s="56">
        <v>0</v>
      </c>
      <c r="E403" s="56">
        <v>0</v>
      </c>
      <c r="F403" s="56">
        <v>124.03</v>
      </c>
      <c r="G403" s="56">
        <v>124.03</v>
      </c>
      <c r="H403" s="56">
        <v>0</v>
      </c>
      <c r="I403" s="56">
        <f t="shared" si="51"/>
        <v>124.03</v>
      </c>
      <c r="J403" s="56">
        <f t="shared" si="52"/>
        <v>-124.03</v>
      </c>
      <c r="K403" s="57" t="str">
        <f t="shared" si="53"/>
        <v>NA</v>
      </c>
      <c r="L403" s="57" t="str">
        <f t="shared" si="54"/>
        <v>NA</v>
      </c>
      <c r="M403" s="57" t="str">
        <f t="shared" si="55"/>
        <v>NA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140</v>
      </c>
      <c r="C404" s="51" t="s">
        <v>141</v>
      </c>
      <c r="D404" s="56">
        <v>0</v>
      </c>
      <c r="E404" s="56">
        <v>0</v>
      </c>
      <c r="F404" s="56">
        <v>52.73</v>
      </c>
      <c r="G404" s="56">
        <v>52.73</v>
      </c>
      <c r="H404" s="56">
        <v>0</v>
      </c>
      <c r="I404" s="56">
        <f t="shared" si="51"/>
        <v>52.73</v>
      </c>
      <c r="J404" s="56">
        <f t="shared" si="52"/>
        <v>-52.73</v>
      </c>
      <c r="K404" s="57" t="str">
        <f t="shared" si="53"/>
        <v>NA</v>
      </c>
      <c r="L404" s="57" t="str">
        <f t="shared" si="54"/>
        <v>NA</v>
      </c>
      <c r="M404" s="57" t="str">
        <f t="shared" si="55"/>
        <v>NA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142</v>
      </c>
      <c r="C405" s="51" t="s">
        <v>143</v>
      </c>
      <c r="D405" s="56">
        <v>0</v>
      </c>
      <c r="E405" s="56">
        <v>0</v>
      </c>
      <c r="F405" s="56">
        <v>0</v>
      </c>
      <c r="G405" s="56">
        <v>0</v>
      </c>
      <c r="H405" s="56">
        <v>0</v>
      </c>
      <c r="I405" s="56">
        <f t="shared" si="51"/>
        <v>0</v>
      </c>
      <c r="J405" s="56">
        <f t="shared" si="52"/>
        <v>0</v>
      </c>
      <c r="K405" s="57" t="str">
        <f t="shared" si="53"/>
        <v>NA</v>
      </c>
      <c r="L405" s="57" t="str">
        <f t="shared" si="54"/>
        <v>NA</v>
      </c>
      <c r="M405" s="57" t="str">
        <f t="shared" si="55"/>
        <v>NA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156</v>
      </c>
      <c r="C406" s="51" t="s">
        <v>157</v>
      </c>
      <c r="D406" s="56">
        <v>0</v>
      </c>
      <c r="E406" s="56">
        <v>13400.779999999999</v>
      </c>
      <c r="F406" s="56">
        <v>1367.4199999999998</v>
      </c>
      <c r="G406" s="56">
        <v>5699.25</v>
      </c>
      <c r="H406" s="56">
        <v>0</v>
      </c>
      <c r="I406" s="56">
        <f t="shared" si="51"/>
        <v>5699.25</v>
      </c>
      <c r="J406" s="56">
        <f t="shared" si="52"/>
        <v>7701.5299999999988</v>
      </c>
      <c r="K406" s="57">
        <f t="shared" si="53"/>
        <v>0.57470759164765028</v>
      </c>
      <c r="L406" s="57">
        <f t="shared" si="54"/>
        <v>-0.89795967100422514</v>
      </c>
      <c r="M406" s="57">
        <f t="shared" si="55"/>
        <v>0.27587722505704904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158</v>
      </c>
      <c r="C407" s="51" t="s">
        <v>159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51"/>
        <v>0</v>
      </c>
      <c r="J407" s="56">
        <f t="shared" si="52"/>
        <v>0</v>
      </c>
      <c r="K407" s="57" t="str">
        <f t="shared" si="53"/>
        <v>NA</v>
      </c>
      <c r="L407" s="57" t="str">
        <f t="shared" si="54"/>
        <v>NA</v>
      </c>
      <c r="M407" s="57" t="str">
        <f t="shared" si="55"/>
        <v>NA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279</v>
      </c>
      <c r="C408" s="51" t="s">
        <v>280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f t="shared" si="51"/>
        <v>0</v>
      </c>
      <c r="J408" s="56">
        <f t="shared" si="52"/>
        <v>0</v>
      </c>
      <c r="K408" s="57" t="str">
        <f t="shared" si="53"/>
        <v>NA</v>
      </c>
      <c r="L408" s="57" t="str">
        <f t="shared" si="54"/>
        <v>NA</v>
      </c>
      <c r="M408" s="57" t="str">
        <f t="shared" si="55"/>
        <v>NA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168</v>
      </c>
      <c r="C409" s="51" t="s">
        <v>169</v>
      </c>
      <c r="D409" s="56">
        <v>0</v>
      </c>
      <c r="E409" s="56">
        <v>0</v>
      </c>
      <c r="F409" s="56">
        <v>0</v>
      </c>
      <c r="G409" s="56">
        <v>0</v>
      </c>
      <c r="H409" s="56">
        <v>0</v>
      </c>
      <c r="I409" s="56">
        <f t="shared" si="51"/>
        <v>0</v>
      </c>
      <c r="J409" s="56">
        <f t="shared" si="52"/>
        <v>0</v>
      </c>
      <c r="K409" s="57" t="str">
        <f t="shared" si="53"/>
        <v>NA</v>
      </c>
      <c r="L409" s="57" t="str">
        <f t="shared" si="54"/>
        <v>NA</v>
      </c>
      <c r="M409" s="57" t="str">
        <f t="shared" si="55"/>
        <v>NA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172</v>
      </c>
      <c r="C410" s="51" t="s">
        <v>173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f t="shared" si="51"/>
        <v>0</v>
      </c>
      <c r="J410" s="56">
        <f t="shared" si="52"/>
        <v>0</v>
      </c>
      <c r="K410" s="57" t="str">
        <f t="shared" si="53"/>
        <v>NA</v>
      </c>
      <c r="L410" s="57" t="str">
        <f t="shared" si="54"/>
        <v>NA</v>
      </c>
      <c r="M410" s="57" t="str">
        <f t="shared" si="55"/>
        <v>NA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180</v>
      </c>
      <c r="C411" s="51" t="s">
        <v>181</v>
      </c>
      <c r="D411" s="56">
        <v>0</v>
      </c>
      <c r="E411" s="56">
        <v>0</v>
      </c>
      <c r="F411" s="56">
        <v>0</v>
      </c>
      <c r="G411" s="56">
        <v>0</v>
      </c>
      <c r="H411" s="56">
        <v>0</v>
      </c>
      <c r="I411" s="56">
        <f t="shared" si="51"/>
        <v>0</v>
      </c>
      <c r="J411" s="56">
        <f t="shared" si="52"/>
        <v>0</v>
      </c>
      <c r="K411" s="57" t="str">
        <f t="shared" si="53"/>
        <v>NA</v>
      </c>
      <c r="L411" s="57" t="str">
        <f t="shared" si="54"/>
        <v>NA</v>
      </c>
      <c r="M411" s="57" t="str">
        <f t="shared" si="55"/>
        <v>NA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184</v>
      </c>
      <c r="C412" s="51" t="s">
        <v>185</v>
      </c>
      <c r="D412" s="56">
        <v>0</v>
      </c>
      <c r="E412" s="56">
        <v>0</v>
      </c>
      <c r="F412" s="56">
        <v>0</v>
      </c>
      <c r="G412" s="56">
        <v>0</v>
      </c>
      <c r="H412" s="56">
        <v>45</v>
      </c>
      <c r="I412" s="56">
        <f t="shared" si="51"/>
        <v>45</v>
      </c>
      <c r="J412" s="56">
        <f t="shared" si="52"/>
        <v>-45</v>
      </c>
      <c r="K412" s="57" t="str">
        <f t="shared" si="53"/>
        <v>NA</v>
      </c>
      <c r="L412" s="57" t="str">
        <f t="shared" si="54"/>
        <v>NA</v>
      </c>
      <c r="M412" s="57" t="str">
        <f t="shared" si="55"/>
        <v>NA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186</v>
      </c>
      <c r="C413" s="51" t="s">
        <v>187</v>
      </c>
      <c r="D413" s="56">
        <v>2000</v>
      </c>
      <c r="E413" s="56">
        <v>2000</v>
      </c>
      <c r="F413" s="56">
        <v>0</v>
      </c>
      <c r="G413" s="56">
        <v>0</v>
      </c>
      <c r="H413" s="56">
        <v>0</v>
      </c>
      <c r="I413" s="56">
        <f t="shared" si="51"/>
        <v>0</v>
      </c>
      <c r="J413" s="56">
        <f t="shared" si="52"/>
        <v>2000</v>
      </c>
      <c r="K413" s="57">
        <f t="shared" si="53"/>
        <v>1</v>
      </c>
      <c r="L413" s="57">
        <f t="shared" si="54"/>
        <v>-1</v>
      </c>
      <c r="M413" s="57">
        <f t="shared" si="55"/>
        <v>-1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190</v>
      </c>
      <c r="C414" s="51" t="s">
        <v>191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f t="shared" si="51"/>
        <v>0</v>
      </c>
      <c r="J414" s="56">
        <f t="shared" si="52"/>
        <v>0</v>
      </c>
      <c r="K414" s="57" t="str">
        <f t="shared" si="53"/>
        <v>NA</v>
      </c>
      <c r="L414" s="57" t="str">
        <f t="shared" si="54"/>
        <v>NA</v>
      </c>
      <c r="M414" s="57" t="str">
        <f t="shared" si="55"/>
        <v>NA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192</v>
      </c>
      <c r="C415" s="51" t="s">
        <v>193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f t="shared" si="51"/>
        <v>0</v>
      </c>
      <c r="J415" s="56">
        <f t="shared" si="52"/>
        <v>0</v>
      </c>
      <c r="K415" s="57" t="str">
        <f t="shared" si="53"/>
        <v>NA</v>
      </c>
      <c r="L415" s="57" t="str">
        <f t="shared" si="54"/>
        <v>NA</v>
      </c>
      <c r="M415" s="57" t="str">
        <f t="shared" si="55"/>
        <v>NA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194</v>
      </c>
      <c r="C416" s="51" t="s">
        <v>195</v>
      </c>
      <c r="D416" s="56">
        <v>0</v>
      </c>
      <c r="E416" s="56">
        <v>1102880</v>
      </c>
      <c r="F416" s="56">
        <v>0</v>
      </c>
      <c r="G416" s="56">
        <v>0</v>
      </c>
      <c r="H416" s="56">
        <v>0</v>
      </c>
      <c r="I416" s="56">
        <f t="shared" si="51"/>
        <v>0</v>
      </c>
      <c r="J416" s="56">
        <f t="shared" si="52"/>
        <v>1102880</v>
      </c>
      <c r="K416" s="57">
        <f t="shared" si="53"/>
        <v>1</v>
      </c>
      <c r="L416" s="57">
        <f t="shared" si="54"/>
        <v>-1</v>
      </c>
      <c r="M416" s="57">
        <f t="shared" si="55"/>
        <v>-1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198</v>
      </c>
      <c r="C417" s="51" t="s">
        <v>199</v>
      </c>
      <c r="D417" s="56">
        <v>500</v>
      </c>
      <c r="E417" s="56">
        <v>1014893.41</v>
      </c>
      <c r="F417" s="56">
        <v>0</v>
      </c>
      <c r="G417" s="56">
        <v>0</v>
      </c>
      <c r="H417" s="56">
        <v>0</v>
      </c>
      <c r="I417" s="56">
        <f t="shared" si="51"/>
        <v>0</v>
      </c>
      <c r="J417" s="56">
        <f t="shared" si="52"/>
        <v>1014893.41</v>
      </c>
      <c r="K417" s="57">
        <f t="shared" si="53"/>
        <v>1</v>
      </c>
      <c r="L417" s="57">
        <f t="shared" si="54"/>
        <v>-1</v>
      </c>
      <c r="M417" s="57">
        <f t="shared" si="55"/>
        <v>-1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206</v>
      </c>
      <c r="C418" s="51" t="s">
        <v>207</v>
      </c>
      <c r="D418" s="56">
        <v>2500</v>
      </c>
      <c r="E418" s="56">
        <v>2500</v>
      </c>
      <c r="F418" s="56">
        <v>0</v>
      </c>
      <c r="G418" s="56">
        <v>0</v>
      </c>
      <c r="H418" s="56">
        <v>0</v>
      </c>
      <c r="I418" s="56">
        <f t="shared" si="51"/>
        <v>0</v>
      </c>
      <c r="J418" s="56">
        <f t="shared" si="52"/>
        <v>2500</v>
      </c>
      <c r="K418" s="57">
        <f t="shared" si="53"/>
        <v>1</v>
      </c>
      <c r="L418" s="57">
        <f t="shared" si="54"/>
        <v>-1</v>
      </c>
      <c r="M418" s="57">
        <f t="shared" si="55"/>
        <v>-1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210</v>
      </c>
      <c r="C419" s="51" t="s">
        <v>211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f t="shared" si="51"/>
        <v>0</v>
      </c>
      <c r="J419" s="56">
        <f t="shared" si="52"/>
        <v>0</v>
      </c>
      <c r="K419" s="57" t="str">
        <f t="shared" si="53"/>
        <v>NA</v>
      </c>
      <c r="L419" s="57" t="str">
        <f t="shared" si="54"/>
        <v>NA</v>
      </c>
      <c r="M419" s="57" t="str">
        <f t="shared" si="55"/>
        <v>NA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216</v>
      </c>
      <c r="C420" s="51" t="s">
        <v>217</v>
      </c>
      <c r="D420" s="56">
        <v>1500</v>
      </c>
      <c r="E420" s="56">
        <v>1500</v>
      </c>
      <c r="F420" s="56">
        <v>0</v>
      </c>
      <c r="G420" s="56">
        <v>0</v>
      </c>
      <c r="H420" s="56">
        <v>0</v>
      </c>
      <c r="I420" s="56">
        <f t="shared" si="51"/>
        <v>0</v>
      </c>
      <c r="J420" s="56">
        <f t="shared" si="52"/>
        <v>1500</v>
      </c>
      <c r="K420" s="57">
        <f t="shared" si="53"/>
        <v>1</v>
      </c>
      <c r="L420" s="57">
        <f t="shared" si="54"/>
        <v>-1</v>
      </c>
      <c r="M420" s="57">
        <f t="shared" si="55"/>
        <v>-1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218</v>
      </c>
      <c r="C421" s="51" t="s">
        <v>219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51"/>
        <v>0</v>
      </c>
      <c r="J421" s="56">
        <f t="shared" si="52"/>
        <v>0</v>
      </c>
      <c r="K421" s="57" t="str">
        <f t="shared" si="53"/>
        <v>NA</v>
      </c>
      <c r="L421" s="57" t="str">
        <f t="shared" si="54"/>
        <v>NA</v>
      </c>
      <c r="M421" s="57" t="str">
        <f t="shared" si="55"/>
        <v>NA</v>
      </c>
      <c r="R421" s="53"/>
      <c r="S421" s="53"/>
      <c r="T421" s="53"/>
      <c r="U421" s="53"/>
      <c r="V421" s="53"/>
    </row>
    <row r="422" spans="1:22" s="51" customFormat="1" x14ac:dyDescent="0.2">
      <c r="A422" s="63" t="s">
        <v>401</v>
      </c>
      <c r="B422" s="63"/>
      <c r="C422" s="63"/>
      <c r="D422" s="64">
        <v>6500</v>
      </c>
      <c r="E422" s="64">
        <v>2297984.35</v>
      </c>
      <c r="F422" s="64">
        <v>27832.929999999997</v>
      </c>
      <c r="G422" s="64">
        <v>114334.76</v>
      </c>
      <c r="H422" s="64">
        <v>45</v>
      </c>
      <c r="I422" s="64">
        <f t="shared" si="51"/>
        <v>114379.76</v>
      </c>
      <c r="J422" s="64">
        <f t="shared" si="52"/>
        <v>2183604.5900000003</v>
      </c>
      <c r="K422" s="65">
        <f t="shared" si="53"/>
        <v>0.95022604918958664</v>
      </c>
      <c r="L422" s="65">
        <f t="shared" si="54"/>
        <v>-0.98788811159658241</v>
      </c>
      <c r="M422" s="65">
        <f t="shared" si="55"/>
        <v>-0.8507368947051358</v>
      </c>
      <c r="R422" s="53"/>
      <c r="S422" s="53"/>
      <c r="T422" s="53"/>
      <c r="U422" s="53"/>
      <c r="V422" s="53"/>
    </row>
    <row r="423" spans="1:22" s="51" customFormat="1" x14ac:dyDescent="0.2">
      <c r="A423" s="51" t="s">
        <v>402</v>
      </c>
      <c r="B423" s="51" t="s">
        <v>118</v>
      </c>
      <c r="C423" s="51" t="s">
        <v>119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f t="shared" si="51"/>
        <v>0</v>
      </c>
      <c r="J423" s="56">
        <f t="shared" si="52"/>
        <v>0</v>
      </c>
      <c r="K423" s="57" t="str">
        <f t="shared" si="53"/>
        <v>NA</v>
      </c>
      <c r="L423" s="57" t="str">
        <f t="shared" si="54"/>
        <v>NA</v>
      </c>
      <c r="M423" s="57" t="str">
        <f t="shared" si="55"/>
        <v>NA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468</v>
      </c>
      <c r="C424" s="51" t="s">
        <v>469</v>
      </c>
      <c r="D424" s="56">
        <v>14969725</v>
      </c>
      <c r="E424" s="56">
        <v>3602297</v>
      </c>
      <c r="F424" s="56">
        <v>0</v>
      </c>
      <c r="G424" s="56">
        <v>0</v>
      </c>
      <c r="H424" s="56">
        <v>0</v>
      </c>
      <c r="I424" s="56">
        <f t="shared" si="51"/>
        <v>0</v>
      </c>
      <c r="J424" s="56">
        <f t="shared" si="52"/>
        <v>3602297</v>
      </c>
      <c r="K424" s="57">
        <f t="shared" si="53"/>
        <v>1</v>
      </c>
      <c r="L424" s="57">
        <f t="shared" si="54"/>
        <v>-1</v>
      </c>
      <c r="M424" s="57">
        <f t="shared" si="55"/>
        <v>-1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130</v>
      </c>
      <c r="C425" s="51" t="s">
        <v>131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f t="shared" si="51"/>
        <v>0</v>
      </c>
      <c r="J425" s="56">
        <f t="shared" si="52"/>
        <v>0</v>
      </c>
      <c r="K425" s="57" t="str">
        <f t="shared" si="53"/>
        <v>NA</v>
      </c>
      <c r="L425" s="57" t="str">
        <f t="shared" si="54"/>
        <v>NA</v>
      </c>
      <c r="M425" s="57" t="str">
        <f t="shared" si="55"/>
        <v>NA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132</v>
      </c>
      <c r="C426" s="51" t="s">
        <v>133</v>
      </c>
      <c r="D426" s="56">
        <v>3150000</v>
      </c>
      <c r="E426" s="56">
        <v>5757984.1399999997</v>
      </c>
      <c r="F426" s="56">
        <v>0</v>
      </c>
      <c r="G426" s="56">
        <v>1144840.08</v>
      </c>
      <c r="H426" s="56">
        <v>0</v>
      </c>
      <c r="I426" s="56">
        <f t="shared" si="51"/>
        <v>1144840.08</v>
      </c>
      <c r="J426" s="56">
        <f t="shared" si="52"/>
        <v>4613144.0599999996</v>
      </c>
      <c r="K426" s="57">
        <f t="shared" si="53"/>
        <v>0.80117345720927946</v>
      </c>
      <c r="L426" s="57">
        <f t="shared" si="54"/>
        <v>-1</v>
      </c>
      <c r="M426" s="57">
        <f t="shared" si="55"/>
        <v>-0.40352037162783844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138</v>
      </c>
      <c r="C427" s="51" t="s">
        <v>139</v>
      </c>
      <c r="D427" s="56">
        <v>305000</v>
      </c>
      <c r="E427" s="56">
        <v>158760</v>
      </c>
      <c r="F427" s="56">
        <v>0</v>
      </c>
      <c r="G427" s="56">
        <v>0</v>
      </c>
      <c r="H427" s="56">
        <v>0</v>
      </c>
      <c r="I427" s="56">
        <f t="shared" si="51"/>
        <v>0</v>
      </c>
      <c r="J427" s="56">
        <f t="shared" si="52"/>
        <v>158760</v>
      </c>
      <c r="K427" s="57">
        <f t="shared" si="53"/>
        <v>1</v>
      </c>
      <c r="L427" s="57">
        <f t="shared" si="54"/>
        <v>-1</v>
      </c>
      <c r="M427" s="57">
        <f t="shared" si="55"/>
        <v>-1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142</v>
      </c>
      <c r="C428" s="51" t="s">
        <v>143</v>
      </c>
      <c r="D428" s="56">
        <v>283781</v>
      </c>
      <c r="E428" s="56">
        <v>189572</v>
      </c>
      <c r="F428" s="56">
        <v>0</v>
      </c>
      <c r="G428" s="56">
        <v>0</v>
      </c>
      <c r="H428" s="56">
        <v>0</v>
      </c>
      <c r="I428" s="56">
        <f t="shared" si="51"/>
        <v>0</v>
      </c>
      <c r="J428" s="56">
        <f t="shared" si="52"/>
        <v>189572</v>
      </c>
      <c r="K428" s="57">
        <f t="shared" si="53"/>
        <v>1</v>
      </c>
      <c r="L428" s="57">
        <f t="shared" si="54"/>
        <v>-1</v>
      </c>
      <c r="M428" s="57">
        <f t="shared" si="55"/>
        <v>-1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146</v>
      </c>
      <c r="C429" s="51" t="s">
        <v>147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f t="shared" si="51"/>
        <v>0</v>
      </c>
      <c r="J429" s="56">
        <f t="shared" si="52"/>
        <v>0</v>
      </c>
      <c r="K429" s="57" t="str">
        <f t="shared" si="53"/>
        <v>NA</v>
      </c>
      <c r="L429" s="57" t="str">
        <f t="shared" si="54"/>
        <v>NA</v>
      </c>
      <c r="M429" s="57" t="str">
        <f t="shared" si="55"/>
        <v>NA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156</v>
      </c>
      <c r="C430" s="51" t="s">
        <v>157</v>
      </c>
      <c r="D430" s="56">
        <v>119446</v>
      </c>
      <c r="E430" s="56">
        <v>282191.63000000006</v>
      </c>
      <c r="F430" s="56">
        <v>0</v>
      </c>
      <c r="G430" s="56">
        <v>78133.26999999999</v>
      </c>
      <c r="H430" s="56">
        <v>0</v>
      </c>
      <c r="I430" s="56">
        <f t="shared" si="51"/>
        <v>78133.26999999999</v>
      </c>
      <c r="J430" s="56">
        <f t="shared" si="52"/>
        <v>204058.36000000007</v>
      </c>
      <c r="K430" s="57">
        <f t="shared" si="53"/>
        <v>0.72311981755093169</v>
      </c>
      <c r="L430" s="57">
        <f t="shared" si="54"/>
        <v>-1</v>
      </c>
      <c r="M430" s="57">
        <f t="shared" si="55"/>
        <v>-0.16935945265279517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158</v>
      </c>
      <c r="C431" s="51" t="s">
        <v>159</v>
      </c>
      <c r="D431" s="56">
        <v>26102645</v>
      </c>
      <c r="E431" s="56">
        <v>448044.82</v>
      </c>
      <c r="F431" s="56">
        <v>0</v>
      </c>
      <c r="G431" s="56">
        <v>80557.05</v>
      </c>
      <c r="H431" s="56">
        <v>0</v>
      </c>
      <c r="I431" s="56">
        <f t="shared" si="51"/>
        <v>80557.05</v>
      </c>
      <c r="J431" s="56">
        <f t="shared" si="52"/>
        <v>367487.77</v>
      </c>
      <c r="K431" s="57">
        <f t="shared" si="53"/>
        <v>0.82020314396224914</v>
      </c>
      <c r="L431" s="57">
        <f t="shared" si="54"/>
        <v>-1</v>
      </c>
      <c r="M431" s="57">
        <f t="shared" si="55"/>
        <v>-0.46060943188674741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186</v>
      </c>
      <c r="C432" s="51" t="s">
        <v>187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51"/>
        <v>0</v>
      </c>
      <c r="J432" s="56">
        <f t="shared" si="52"/>
        <v>0</v>
      </c>
      <c r="K432" s="57" t="str">
        <f t="shared" si="53"/>
        <v>NA</v>
      </c>
      <c r="L432" s="57" t="str">
        <f t="shared" si="54"/>
        <v>NA</v>
      </c>
      <c r="M432" s="57" t="str">
        <f t="shared" si="55"/>
        <v>NA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194</v>
      </c>
      <c r="C433" s="51" t="s">
        <v>195</v>
      </c>
      <c r="D433" s="56">
        <v>1296450</v>
      </c>
      <c r="E433" s="56">
        <v>1517208</v>
      </c>
      <c r="F433" s="56">
        <v>0</v>
      </c>
      <c r="G433" s="56">
        <v>0</v>
      </c>
      <c r="H433" s="56">
        <v>0</v>
      </c>
      <c r="I433" s="56">
        <f t="shared" si="51"/>
        <v>0</v>
      </c>
      <c r="J433" s="56">
        <f t="shared" si="52"/>
        <v>1517208</v>
      </c>
      <c r="K433" s="57">
        <f t="shared" si="53"/>
        <v>1</v>
      </c>
      <c r="L433" s="57">
        <f t="shared" si="54"/>
        <v>-1</v>
      </c>
      <c r="M433" s="57">
        <f t="shared" si="55"/>
        <v>-1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470</v>
      </c>
      <c r="C434" s="51" t="s">
        <v>471</v>
      </c>
      <c r="D434" s="56">
        <v>6709293</v>
      </c>
      <c r="E434" s="56">
        <v>7206318</v>
      </c>
      <c r="F434" s="56">
        <v>0</v>
      </c>
      <c r="G434" s="56">
        <v>0</v>
      </c>
      <c r="H434" s="56">
        <v>0</v>
      </c>
      <c r="I434" s="56">
        <f t="shared" si="51"/>
        <v>0</v>
      </c>
      <c r="J434" s="56">
        <f t="shared" si="52"/>
        <v>7206318</v>
      </c>
      <c r="K434" s="57">
        <f t="shared" si="53"/>
        <v>1</v>
      </c>
      <c r="L434" s="57">
        <f t="shared" si="54"/>
        <v>-1</v>
      </c>
      <c r="M434" s="57">
        <f t="shared" si="55"/>
        <v>-1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472</v>
      </c>
      <c r="C435" s="51" t="s">
        <v>473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51"/>
        <v>0</v>
      </c>
      <c r="J435" s="56">
        <f t="shared" si="52"/>
        <v>0</v>
      </c>
      <c r="K435" s="57" t="str">
        <f t="shared" si="53"/>
        <v>NA</v>
      </c>
      <c r="L435" s="57" t="str">
        <f t="shared" si="54"/>
        <v>NA</v>
      </c>
      <c r="M435" s="57" t="str">
        <f t="shared" si="55"/>
        <v>NA</v>
      </c>
      <c r="R435" s="53"/>
      <c r="S435" s="53"/>
      <c r="T435" s="53"/>
      <c r="U435" s="53"/>
      <c r="V435" s="53"/>
    </row>
    <row r="436" spans="1:22" s="51" customFormat="1" x14ac:dyDescent="0.2">
      <c r="B436" s="51" t="s">
        <v>210</v>
      </c>
      <c r="C436" s="51" t="s">
        <v>211</v>
      </c>
      <c r="D436" s="56">
        <v>0</v>
      </c>
      <c r="E436" s="56">
        <v>6395</v>
      </c>
      <c r="F436" s="56">
        <v>0</v>
      </c>
      <c r="G436" s="56">
        <v>0</v>
      </c>
      <c r="H436" s="56">
        <v>0</v>
      </c>
      <c r="I436" s="56">
        <f t="shared" si="51"/>
        <v>0</v>
      </c>
      <c r="J436" s="56">
        <f t="shared" si="52"/>
        <v>6395</v>
      </c>
      <c r="K436" s="57">
        <f t="shared" si="53"/>
        <v>1</v>
      </c>
      <c r="L436" s="57">
        <f t="shared" si="54"/>
        <v>-1</v>
      </c>
      <c r="M436" s="57">
        <f t="shared" si="55"/>
        <v>-1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212</v>
      </c>
      <c r="C437" s="51" t="s">
        <v>213</v>
      </c>
      <c r="D437" s="56">
        <v>810801</v>
      </c>
      <c r="E437" s="56">
        <v>2572610</v>
      </c>
      <c r="F437" s="56">
        <v>0</v>
      </c>
      <c r="G437" s="56">
        <v>0</v>
      </c>
      <c r="H437" s="56">
        <v>0</v>
      </c>
      <c r="I437" s="56">
        <f t="shared" si="51"/>
        <v>0</v>
      </c>
      <c r="J437" s="56">
        <f t="shared" si="52"/>
        <v>2572610</v>
      </c>
      <c r="K437" s="57">
        <f t="shared" si="53"/>
        <v>1</v>
      </c>
      <c r="L437" s="57">
        <f t="shared" si="54"/>
        <v>-1</v>
      </c>
      <c r="M437" s="57">
        <f t="shared" si="55"/>
        <v>-1</v>
      </c>
      <c r="R437" s="53"/>
      <c r="S437" s="53"/>
      <c r="T437" s="53"/>
      <c r="U437" s="53"/>
      <c r="V437" s="53"/>
    </row>
    <row r="438" spans="1:22" s="51" customFormat="1" x14ac:dyDescent="0.2">
      <c r="A438" s="63" t="s">
        <v>403</v>
      </c>
      <c r="B438" s="63"/>
      <c r="C438" s="63"/>
      <c r="D438" s="64">
        <v>53747141</v>
      </c>
      <c r="E438" s="64">
        <v>21741380.590000004</v>
      </c>
      <c r="F438" s="64">
        <v>0</v>
      </c>
      <c r="G438" s="64">
        <v>1303530.4000000001</v>
      </c>
      <c r="H438" s="64">
        <v>0</v>
      </c>
      <c r="I438" s="64">
        <f t="shared" si="51"/>
        <v>1303530.4000000001</v>
      </c>
      <c r="J438" s="64">
        <f t="shared" si="52"/>
        <v>20437850.190000005</v>
      </c>
      <c r="K438" s="65">
        <f t="shared" si="53"/>
        <v>0.94004380749401162</v>
      </c>
      <c r="L438" s="65">
        <f t="shared" si="54"/>
        <v>-1</v>
      </c>
      <c r="M438" s="65">
        <f t="shared" si="55"/>
        <v>-0.82013142248203474</v>
      </c>
      <c r="R438" s="53"/>
      <c r="S438" s="53"/>
      <c r="T438" s="53"/>
      <c r="U438" s="53"/>
      <c r="V438" s="53"/>
    </row>
    <row r="439" spans="1:22" s="51" customFormat="1" x14ac:dyDescent="0.2">
      <c r="A439" s="51" t="s">
        <v>404</v>
      </c>
      <c r="B439" s="51" t="s">
        <v>130</v>
      </c>
      <c r="C439" s="51" t="s">
        <v>131</v>
      </c>
      <c r="D439" s="56">
        <v>0</v>
      </c>
      <c r="E439" s="56">
        <v>0</v>
      </c>
      <c r="F439" s="56">
        <v>81001.25</v>
      </c>
      <c r="G439" s="56">
        <v>203822.5</v>
      </c>
      <c r="H439" s="56">
        <v>0</v>
      </c>
      <c r="I439" s="56">
        <f t="shared" si="51"/>
        <v>203822.5</v>
      </c>
      <c r="J439" s="56">
        <f t="shared" si="52"/>
        <v>-203822.5</v>
      </c>
      <c r="K439" s="57" t="str">
        <f t="shared" si="53"/>
        <v>NA</v>
      </c>
      <c r="L439" s="57" t="str">
        <f t="shared" si="54"/>
        <v>NA</v>
      </c>
      <c r="M439" s="57" t="str">
        <f t="shared" si="55"/>
        <v>NA</v>
      </c>
      <c r="R439" s="53"/>
      <c r="S439" s="53"/>
      <c r="T439" s="53"/>
      <c r="U439" s="53"/>
      <c r="V439" s="53"/>
    </row>
    <row r="440" spans="1:22" s="51" customFormat="1" x14ac:dyDescent="0.2">
      <c r="B440" s="51" t="s">
        <v>132</v>
      </c>
      <c r="C440" s="51" t="s">
        <v>133</v>
      </c>
      <c r="D440" s="56">
        <v>0</v>
      </c>
      <c r="E440" s="56">
        <v>0</v>
      </c>
      <c r="F440" s="56">
        <v>50411</v>
      </c>
      <c r="G440" s="56">
        <v>50411</v>
      </c>
      <c r="H440" s="56">
        <v>0</v>
      </c>
      <c r="I440" s="56">
        <f t="shared" si="51"/>
        <v>50411</v>
      </c>
      <c r="J440" s="56">
        <f t="shared" si="52"/>
        <v>-50411</v>
      </c>
      <c r="K440" s="57" t="str">
        <f t="shared" si="53"/>
        <v>NA</v>
      </c>
      <c r="L440" s="57" t="str">
        <f t="shared" si="54"/>
        <v>NA</v>
      </c>
      <c r="M440" s="57" t="str">
        <f t="shared" si="55"/>
        <v>NA</v>
      </c>
      <c r="R440" s="53"/>
      <c r="S440" s="53"/>
      <c r="T440" s="53"/>
      <c r="U440" s="53"/>
      <c r="V440" s="53"/>
    </row>
    <row r="441" spans="1:22" s="51" customFormat="1" x14ac:dyDescent="0.2">
      <c r="B441" s="51" t="s">
        <v>138</v>
      </c>
      <c r="C441" s="51" t="s">
        <v>139</v>
      </c>
      <c r="D441" s="56">
        <v>0</v>
      </c>
      <c r="E441" s="56">
        <v>0</v>
      </c>
      <c r="F441" s="56">
        <v>1080.4000000000001</v>
      </c>
      <c r="G441" s="56">
        <v>1080.4000000000001</v>
      </c>
      <c r="H441" s="56">
        <v>0</v>
      </c>
      <c r="I441" s="56">
        <f t="shared" si="51"/>
        <v>1080.4000000000001</v>
      </c>
      <c r="J441" s="56">
        <f t="shared" si="52"/>
        <v>-1080.4000000000001</v>
      </c>
      <c r="K441" s="57" t="str">
        <f t="shared" si="53"/>
        <v>NA</v>
      </c>
      <c r="L441" s="57" t="str">
        <f t="shared" si="54"/>
        <v>NA</v>
      </c>
      <c r="M441" s="57" t="str">
        <f t="shared" si="55"/>
        <v>NA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140</v>
      </c>
      <c r="C442" s="51" t="s">
        <v>141</v>
      </c>
      <c r="D442" s="56">
        <v>0</v>
      </c>
      <c r="E442" s="56">
        <v>0</v>
      </c>
      <c r="F442" s="56">
        <v>727.83</v>
      </c>
      <c r="G442" s="56">
        <v>727.83</v>
      </c>
      <c r="H442" s="56">
        <v>0</v>
      </c>
      <c r="I442" s="56">
        <f t="shared" si="51"/>
        <v>727.83</v>
      </c>
      <c r="J442" s="56">
        <f t="shared" si="52"/>
        <v>-727.83</v>
      </c>
      <c r="K442" s="57" t="str">
        <f t="shared" si="53"/>
        <v>NA</v>
      </c>
      <c r="L442" s="57" t="str">
        <f t="shared" si="54"/>
        <v>NA</v>
      </c>
      <c r="M442" s="57" t="str">
        <f t="shared" si="55"/>
        <v>NA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156</v>
      </c>
      <c r="C443" s="51" t="s">
        <v>157</v>
      </c>
      <c r="D443" s="56">
        <v>0</v>
      </c>
      <c r="E443" s="56">
        <v>0</v>
      </c>
      <c r="F443" s="56">
        <v>2868.46</v>
      </c>
      <c r="G443" s="56">
        <v>6590.71</v>
      </c>
      <c r="H443" s="56">
        <v>0</v>
      </c>
      <c r="I443" s="56">
        <f t="shared" si="51"/>
        <v>6590.71</v>
      </c>
      <c r="J443" s="56">
        <f t="shared" si="52"/>
        <v>-6590.71</v>
      </c>
      <c r="K443" s="57" t="str">
        <f t="shared" si="53"/>
        <v>NA</v>
      </c>
      <c r="L443" s="57" t="str">
        <f t="shared" si="54"/>
        <v>NA</v>
      </c>
      <c r="M443" s="57" t="str">
        <f t="shared" si="55"/>
        <v>NA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158</v>
      </c>
      <c r="C444" s="51" t="s">
        <v>159</v>
      </c>
      <c r="D444" s="56">
        <v>430000</v>
      </c>
      <c r="E444" s="56">
        <v>430000</v>
      </c>
      <c r="F444" s="56">
        <v>83923</v>
      </c>
      <c r="G444" s="56">
        <v>118877.5</v>
      </c>
      <c r="H444" s="56">
        <v>148313</v>
      </c>
      <c r="I444" s="56">
        <f t="shared" si="51"/>
        <v>267190.5</v>
      </c>
      <c r="J444" s="56">
        <f t="shared" si="52"/>
        <v>162809.5</v>
      </c>
      <c r="K444" s="57">
        <f t="shared" si="53"/>
        <v>0.37862674418604653</v>
      </c>
      <c r="L444" s="57">
        <f t="shared" si="54"/>
        <v>-0.80483023255813957</v>
      </c>
      <c r="M444" s="57">
        <f t="shared" si="55"/>
        <v>-0.17062209302325587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258</v>
      </c>
      <c r="C445" s="51" t="s">
        <v>259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51"/>
        <v>0</v>
      </c>
      <c r="J445" s="56">
        <f t="shared" si="52"/>
        <v>0</v>
      </c>
      <c r="K445" s="57" t="str">
        <f t="shared" si="53"/>
        <v>NA</v>
      </c>
      <c r="L445" s="57" t="str">
        <f t="shared" si="54"/>
        <v>NA</v>
      </c>
      <c r="M445" s="57" t="str">
        <f t="shared" si="55"/>
        <v>NA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474</v>
      </c>
      <c r="C446" s="51" t="s">
        <v>475</v>
      </c>
      <c r="D446" s="56">
        <v>30000</v>
      </c>
      <c r="E446" s="56">
        <v>30000</v>
      </c>
      <c r="F446" s="56">
        <v>0</v>
      </c>
      <c r="G446" s="56">
        <v>0</v>
      </c>
      <c r="H446" s="56">
        <v>0</v>
      </c>
      <c r="I446" s="56">
        <f t="shared" si="51"/>
        <v>0</v>
      </c>
      <c r="J446" s="56">
        <f t="shared" si="52"/>
        <v>30000</v>
      </c>
      <c r="K446" s="57">
        <f t="shared" si="53"/>
        <v>1</v>
      </c>
      <c r="L446" s="57">
        <f t="shared" si="54"/>
        <v>-1</v>
      </c>
      <c r="M446" s="57">
        <f t="shared" si="55"/>
        <v>-1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236</v>
      </c>
      <c r="C447" s="51" t="s">
        <v>237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51"/>
        <v>0</v>
      </c>
      <c r="J447" s="56">
        <f t="shared" si="52"/>
        <v>0</v>
      </c>
      <c r="K447" s="57" t="str">
        <f t="shared" si="53"/>
        <v>NA</v>
      </c>
      <c r="L447" s="57" t="str">
        <f t="shared" si="54"/>
        <v>NA</v>
      </c>
      <c r="M447" s="57" t="str">
        <f t="shared" si="55"/>
        <v>NA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476</v>
      </c>
      <c r="C448" s="51" t="s">
        <v>477</v>
      </c>
      <c r="D448" s="56">
        <v>55000</v>
      </c>
      <c r="E448" s="56">
        <v>2000</v>
      </c>
      <c r="F448" s="56">
        <v>0</v>
      </c>
      <c r="G448" s="56">
        <v>227.5</v>
      </c>
      <c r="H448" s="56">
        <v>4350</v>
      </c>
      <c r="I448" s="56">
        <f t="shared" si="51"/>
        <v>4577.5</v>
      </c>
      <c r="J448" s="56">
        <f t="shared" si="52"/>
        <v>-2577.5</v>
      </c>
      <c r="K448" s="57">
        <f t="shared" si="53"/>
        <v>-1.2887500000000001</v>
      </c>
      <c r="L448" s="57">
        <f t="shared" si="54"/>
        <v>-1</v>
      </c>
      <c r="M448" s="57">
        <f t="shared" si="55"/>
        <v>-0.65874999999999995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478</v>
      </c>
      <c r="C449" s="51" t="s">
        <v>479</v>
      </c>
      <c r="D449" s="56">
        <v>20000</v>
      </c>
      <c r="E449" s="56">
        <v>20000</v>
      </c>
      <c r="F449" s="56">
        <v>2711.15</v>
      </c>
      <c r="G449" s="56">
        <v>3066.9</v>
      </c>
      <c r="H449" s="56">
        <v>1625</v>
      </c>
      <c r="I449" s="56">
        <f t="shared" si="51"/>
        <v>4691.8999999999996</v>
      </c>
      <c r="J449" s="56">
        <f t="shared" si="52"/>
        <v>15308.1</v>
      </c>
      <c r="K449" s="57">
        <f t="shared" si="53"/>
        <v>0.765405</v>
      </c>
      <c r="L449" s="57">
        <f t="shared" si="54"/>
        <v>-0.86444249999999989</v>
      </c>
      <c r="M449" s="57">
        <f t="shared" si="55"/>
        <v>-0.53996500000000003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480</v>
      </c>
      <c r="C450" s="51" t="s">
        <v>481</v>
      </c>
      <c r="D450" s="56">
        <v>128000</v>
      </c>
      <c r="E450" s="56">
        <v>296000</v>
      </c>
      <c r="F450" s="56">
        <v>163195</v>
      </c>
      <c r="G450" s="56">
        <v>284259.59999999998</v>
      </c>
      <c r="H450" s="56">
        <v>0</v>
      </c>
      <c r="I450" s="56">
        <f t="shared" si="51"/>
        <v>284259.59999999998</v>
      </c>
      <c r="J450" s="56">
        <f t="shared" si="52"/>
        <v>11740.400000000023</v>
      </c>
      <c r="K450" s="57">
        <f t="shared" si="53"/>
        <v>3.966351351351359E-2</v>
      </c>
      <c r="L450" s="57">
        <f t="shared" si="54"/>
        <v>-0.44866554054054053</v>
      </c>
      <c r="M450" s="57">
        <f t="shared" si="55"/>
        <v>1.8810094594594589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168</v>
      </c>
      <c r="C451" s="51" t="s">
        <v>169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f t="shared" si="51"/>
        <v>0</v>
      </c>
      <c r="J451" s="56">
        <f t="shared" si="52"/>
        <v>0</v>
      </c>
      <c r="K451" s="57" t="str">
        <f t="shared" si="53"/>
        <v>NA</v>
      </c>
      <c r="L451" s="57" t="str">
        <f t="shared" si="54"/>
        <v>NA</v>
      </c>
      <c r="M451" s="57" t="str">
        <f t="shared" si="55"/>
        <v>NA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244</v>
      </c>
      <c r="C452" s="51" t="s">
        <v>245</v>
      </c>
      <c r="D452" s="56">
        <v>0</v>
      </c>
      <c r="E452" s="56">
        <v>0</v>
      </c>
      <c r="F452" s="56">
        <v>0</v>
      </c>
      <c r="G452" s="56">
        <v>0</v>
      </c>
      <c r="H452" s="56">
        <v>0</v>
      </c>
      <c r="I452" s="56">
        <f t="shared" si="51"/>
        <v>0</v>
      </c>
      <c r="J452" s="56">
        <f t="shared" si="52"/>
        <v>0</v>
      </c>
      <c r="K452" s="57" t="str">
        <f t="shared" si="53"/>
        <v>NA</v>
      </c>
      <c r="L452" s="57" t="str">
        <f t="shared" si="54"/>
        <v>NA</v>
      </c>
      <c r="M452" s="57" t="str">
        <f t="shared" si="55"/>
        <v>NA</v>
      </c>
      <c r="R452" s="53"/>
      <c r="S452" s="53"/>
      <c r="T452" s="53"/>
      <c r="U452" s="53"/>
      <c r="V452" s="53"/>
    </row>
    <row r="453" spans="1:22" s="51" customFormat="1" x14ac:dyDescent="0.2">
      <c r="B453" s="51" t="s">
        <v>180</v>
      </c>
      <c r="C453" s="51" t="s">
        <v>181</v>
      </c>
      <c r="D453" s="56">
        <v>8000</v>
      </c>
      <c r="E453" s="56">
        <v>8000</v>
      </c>
      <c r="F453" s="56">
        <v>700.85</v>
      </c>
      <c r="G453" s="56">
        <v>3074.11</v>
      </c>
      <c r="H453" s="56">
        <v>1351.84</v>
      </c>
      <c r="I453" s="56">
        <f t="shared" si="51"/>
        <v>4425.95</v>
      </c>
      <c r="J453" s="56">
        <f t="shared" si="52"/>
        <v>3574.05</v>
      </c>
      <c r="K453" s="57">
        <f t="shared" si="53"/>
        <v>0.44675625000000002</v>
      </c>
      <c r="L453" s="57">
        <f t="shared" si="54"/>
        <v>-0.91239375</v>
      </c>
      <c r="M453" s="57">
        <f t="shared" si="55"/>
        <v>0.1527912500000001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482</v>
      </c>
      <c r="C454" s="51" t="s">
        <v>483</v>
      </c>
      <c r="D454" s="56">
        <v>45000</v>
      </c>
      <c r="E454" s="56">
        <v>45000</v>
      </c>
      <c r="F454" s="56">
        <v>0</v>
      </c>
      <c r="G454" s="56">
        <v>4863.13</v>
      </c>
      <c r="H454" s="56">
        <v>0</v>
      </c>
      <c r="I454" s="56">
        <f t="shared" si="51"/>
        <v>4863.13</v>
      </c>
      <c r="J454" s="56">
        <f t="shared" si="52"/>
        <v>40136.870000000003</v>
      </c>
      <c r="K454" s="57">
        <f t="shared" si="53"/>
        <v>0.89193044444444447</v>
      </c>
      <c r="L454" s="57">
        <f t="shared" si="54"/>
        <v>-1</v>
      </c>
      <c r="M454" s="57">
        <f t="shared" si="55"/>
        <v>-0.6757913333333333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484</v>
      </c>
      <c r="C455" s="51" t="s">
        <v>485</v>
      </c>
      <c r="D455" s="56">
        <v>30000</v>
      </c>
      <c r="E455" s="56">
        <v>30000</v>
      </c>
      <c r="F455" s="56">
        <v>201.6</v>
      </c>
      <c r="G455" s="56">
        <v>1720.62</v>
      </c>
      <c r="H455" s="56">
        <v>3652.62</v>
      </c>
      <c r="I455" s="56">
        <f t="shared" si="51"/>
        <v>5373.24</v>
      </c>
      <c r="J455" s="56">
        <f t="shared" si="52"/>
        <v>24626.760000000002</v>
      </c>
      <c r="K455" s="57">
        <f t="shared" si="53"/>
        <v>0.82089200000000007</v>
      </c>
      <c r="L455" s="57">
        <f t="shared" si="54"/>
        <v>-0.99328000000000005</v>
      </c>
      <c r="M455" s="57">
        <f t="shared" si="55"/>
        <v>-0.82793800000000006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186</v>
      </c>
      <c r="C456" s="51" t="s">
        <v>187</v>
      </c>
      <c r="D456" s="56">
        <v>126082.28</v>
      </c>
      <c r="E456" s="56">
        <v>51082.28</v>
      </c>
      <c r="F456" s="56">
        <v>636.32000000000005</v>
      </c>
      <c r="G456" s="56">
        <v>4447.2699999999995</v>
      </c>
      <c r="H456" s="56">
        <v>10526.779999999999</v>
      </c>
      <c r="I456" s="56">
        <f t="shared" si="51"/>
        <v>14974.05</v>
      </c>
      <c r="J456" s="56">
        <f t="shared" si="52"/>
        <v>36108.229999999996</v>
      </c>
      <c r="K456" s="57">
        <f t="shared" si="53"/>
        <v>0.70686410238540642</v>
      </c>
      <c r="L456" s="57">
        <f t="shared" si="54"/>
        <v>-0.98754323417044032</v>
      </c>
      <c r="M456" s="57">
        <f t="shared" si="55"/>
        <v>-0.73881725717802726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486</v>
      </c>
      <c r="C457" s="51" t="s">
        <v>487</v>
      </c>
      <c r="D457" s="56">
        <v>50000</v>
      </c>
      <c r="E457" s="56">
        <v>60000</v>
      </c>
      <c r="F457" s="56">
        <v>22172.18</v>
      </c>
      <c r="G457" s="56">
        <v>34557.089999999997</v>
      </c>
      <c r="H457" s="56">
        <v>22746.15</v>
      </c>
      <c r="I457" s="56">
        <f t="shared" si="51"/>
        <v>57303.24</v>
      </c>
      <c r="J457" s="56">
        <f t="shared" si="52"/>
        <v>2696.760000000002</v>
      </c>
      <c r="K457" s="57">
        <f t="shared" si="53"/>
        <v>4.4946000000000035E-2</v>
      </c>
      <c r="L457" s="57">
        <f t="shared" si="54"/>
        <v>-0.63046366666666664</v>
      </c>
      <c r="M457" s="57">
        <f t="shared" si="55"/>
        <v>0.72785449999999985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488</v>
      </c>
      <c r="C458" s="51" t="s">
        <v>489</v>
      </c>
      <c r="D458" s="56">
        <v>350000</v>
      </c>
      <c r="E458" s="56">
        <v>350000</v>
      </c>
      <c r="F458" s="56">
        <v>95073.05</v>
      </c>
      <c r="G458" s="56">
        <v>143744.44</v>
      </c>
      <c r="H458" s="56">
        <v>181374.47</v>
      </c>
      <c r="I458" s="56">
        <f t="shared" si="51"/>
        <v>325118.91000000003</v>
      </c>
      <c r="J458" s="56">
        <f t="shared" si="52"/>
        <v>24881.089999999967</v>
      </c>
      <c r="K458" s="57">
        <f t="shared" si="53"/>
        <v>7.1088828571428481E-2</v>
      </c>
      <c r="L458" s="57">
        <f t="shared" si="54"/>
        <v>-0.72836271428571431</v>
      </c>
      <c r="M458" s="57">
        <f t="shared" si="55"/>
        <v>0.23209519999999997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490</v>
      </c>
      <c r="C459" s="51" t="s">
        <v>491</v>
      </c>
      <c r="D459" s="56">
        <v>350000</v>
      </c>
      <c r="E459" s="56">
        <v>460000</v>
      </c>
      <c r="F459" s="56">
        <v>280691.48</v>
      </c>
      <c r="G459" s="56">
        <v>369808.26</v>
      </c>
      <c r="H459" s="56">
        <v>49604.07</v>
      </c>
      <c r="I459" s="56">
        <f t="shared" si="51"/>
        <v>419412.33</v>
      </c>
      <c r="J459" s="56">
        <f t="shared" si="52"/>
        <v>40587.669999999984</v>
      </c>
      <c r="K459" s="57">
        <f t="shared" si="53"/>
        <v>8.8234065217391272E-2</v>
      </c>
      <c r="L459" s="57">
        <f t="shared" si="54"/>
        <v>-0.38980113043478265</v>
      </c>
      <c r="M459" s="57">
        <f t="shared" si="55"/>
        <v>1.4117929999999999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212</v>
      </c>
      <c r="C460" s="51" t="s">
        <v>213</v>
      </c>
      <c r="D460" s="56">
        <v>175000</v>
      </c>
      <c r="E460" s="56">
        <v>25000</v>
      </c>
      <c r="F460" s="56">
        <v>18278</v>
      </c>
      <c r="G460" s="56">
        <v>18278</v>
      </c>
      <c r="H460" s="56">
        <v>16754.84</v>
      </c>
      <c r="I460" s="56">
        <f t="shared" si="51"/>
        <v>35032.839999999997</v>
      </c>
      <c r="J460" s="56">
        <f t="shared" si="52"/>
        <v>-10032.839999999997</v>
      </c>
      <c r="K460" s="57">
        <f t="shared" si="53"/>
        <v>-0.40131359999999988</v>
      </c>
      <c r="L460" s="57">
        <f t="shared" si="54"/>
        <v>-0.26888000000000001</v>
      </c>
      <c r="M460" s="57">
        <f t="shared" si="55"/>
        <v>1.1933599999999998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216</v>
      </c>
      <c r="C461" s="51" t="s">
        <v>217</v>
      </c>
      <c r="D461" s="56">
        <v>60000</v>
      </c>
      <c r="E461" s="56">
        <v>90000</v>
      </c>
      <c r="F461" s="56">
        <v>18485</v>
      </c>
      <c r="G461" s="56">
        <v>40085.160000000003</v>
      </c>
      <c r="H461" s="56">
        <v>11290.32</v>
      </c>
      <c r="I461" s="56">
        <f t="shared" si="51"/>
        <v>51375.48</v>
      </c>
      <c r="J461" s="56">
        <f t="shared" si="52"/>
        <v>38624.519999999997</v>
      </c>
      <c r="K461" s="57">
        <f t="shared" si="53"/>
        <v>0.42916133333333328</v>
      </c>
      <c r="L461" s="57">
        <f t="shared" si="54"/>
        <v>-0.79461111111111116</v>
      </c>
      <c r="M461" s="57">
        <f t="shared" si="55"/>
        <v>0.33617200000000014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492</v>
      </c>
      <c r="C462" s="51" t="s">
        <v>493</v>
      </c>
      <c r="D462" s="56">
        <v>40000</v>
      </c>
      <c r="E462" s="56">
        <v>40000</v>
      </c>
      <c r="F462" s="56">
        <v>0</v>
      </c>
      <c r="G462" s="56">
        <v>0</v>
      </c>
      <c r="H462" s="56">
        <v>0</v>
      </c>
      <c r="I462" s="56">
        <f t="shared" si="51"/>
        <v>0</v>
      </c>
      <c r="J462" s="56">
        <f t="shared" si="52"/>
        <v>40000</v>
      </c>
      <c r="K462" s="57">
        <f t="shared" si="53"/>
        <v>1</v>
      </c>
      <c r="L462" s="57">
        <f t="shared" si="54"/>
        <v>-1</v>
      </c>
      <c r="M462" s="57">
        <f t="shared" si="55"/>
        <v>-1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218</v>
      </c>
      <c r="C463" s="51" t="s">
        <v>219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51"/>
        <v>0</v>
      </c>
      <c r="J463" s="56">
        <f t="shared" si="52"/>
        <v>0</v>
      </c>
      <c r="K463" s="57" t="str">
        <f t="shared" si="53"/>
        <v>NA</v>
      </c>
      <c r="L463" s="57" t="str">
        <f t="shared" si="54"/>
        <v>NA</v>
      </c>
      <c r="M463" s="57" t="str">
        <f t="shared" si="55"/>
        <v>NA</v>
      </c>
      <c r="R463" s="53"/>
      <c r="S463" s="53"/>
      <c r="T463" s="53"/>
      <c r="U463" s="53"/>
      <c r="V463" s="53"/>
    </row>
    <row r="464" spans="1:22" s="51" customFormat="1" x14ac:dyDescent="0.2">
      <c r="A464" s="63" t="s">
        <v>405</v>
      </c>
      <c r="B464" s="63"/>
      <c r="C464" s="63"/>
      <c r="D464" s="64">
        <v>1897082.28</v>
      </c>
      <c r="E464" s="64">
        <v>1937082.28</v>
      </c>
      <c r="F464" s="64">
        <v>822156.56999999983</v>
      </c>
      <c r="G464" s="64">
        <v>1289642.0199999998</v>
      </c>
      <c r="H464" s="64">
        <v>451589.09</v>
      </c>
      <c r="I464" s="64">
        <f t="shared" si="51"/>
        <v>1741231.1099999999</v>
      </c>
      <c r="J464" s="64">
        <f t="shared" si="52"/>
        <v>195851.17000000016</v>
      </c>
      <c r="K464" s="65">
        <f t="shared" si="53"/>
        <v>0.10110627309026861</v>
      </c>
      <c r="L464" s="65">
        <f t="shared" si="54"/>
        <v>-0.57556961906646531</v>
      </c>
      <c r="M464" s="65">
        <f t="shared" si="55"/>
        <v>0.9972956750190286</v>
      </c>
      <c r="R464" s="53"/>
      <c r="S464" s="53"/>
      <c r="T464" s="53"/>
      <c r="U464" s="53"/>
      <c r="V464" s="53"/>
    </row>
    <row r="465" spans="1:22" s="51" customFormat="1" x14ac:dyDescent="0.2">
      <c r="A465" s="51" t="s">
        <v>494</v>
      </c>
      <c r="B465" s="51" t="s">
        <v>158</v>
      </c>
      <c r="C465" s="51" t="s">
        <v>159</v>
      </c>
      <c r="D465" s="56">
        <v>0</v>
      </c>
      <c r="E465" s="56">
        <v>0</v>
      </c>
      <c r="F465" s="56">
        <v>0</v>
      </c>
      <c r="G465" s="56">
        <v>0</v>
      </c>
      <c r="H465" s="56">
        <v>0</v>
      </c>
      <c r="I465" s="56">
        <f t="shared" si="51"/>
        <v>0</v>
      </c>
      <c r="J465" s="56">
        <f t="shared" si="52"/>
        <v>0</v>
      </c>
      <c r="K465" s="57" t="str">
        <f t="shared" si="53"/>
        <v>NA</v>
      </c>
      <c r="L465" s="57" t="str">
        <f t="shared" si="54"/>
        <v>NA</v>
      </c>
      <c r="M465" s="57" t="str">
        <f t="shared" si="55"/>
        <v>NA</v>
      </c>
      <c r="R465" s="53"/>
      <c r="S465" s="53"/>
      <c r="T465" s="53"/>
      <c r="U465" s="53"/>
      <c r="V465" s="53"/>
    </row>
    <row r="466" spans="1:22" s="51" customFormat="1" x14ac:dyDescent="0.2">
      <c r="B466" s="51" t="s">
        <v>172</v>
      </c>
      <c r="C466" s="51" t="s">
        <v>173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f t="shared" si="51"/>
        <v>0</v>
      </c>
      <c r="J466" s="56">
        <f t="shared" si="52"/>
        <v>0</v>
      </c>
      <c r="K466" s="57" t="str">
        <f t="shared" si="53"/>
        <v>NA</v>
      </c>
      <c r="L466" s="57" t="str">
        <f t="shared" si="54"/>
        <v>NA</v>
      </c>
      <c r="M466" s="57" t="str">
        <f t="shared" si="55"/>
        <v>NA</v>
      </c>
      <c r="R466" s="53"/>
      <c r="S466" s="53"/>
      <c r="T466" s="53"/>
      <c r="U466" s="53"/>
      <c r="V466" s="53"/>
    </row>
    <row r="467" spans="1:22" s="51" customFormat="1" x14ac:dyDescent="0.2">
      <c r="B467" s="51" t="s">
        <v>186</v>
      </c>
      <c r="C467" s="51" t="s">
        <v>187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51"/>
        <v>0</v>
      </c>
      <c r="J467" s="56">
        <f t="shared" si="52"/>
        <v>0</v>
      </c>
      <c r="K467" s="57" t="str">
        <f t="shared" si="53"/>
        <v>NA</v>
      </c>
      <c r="L467" s="57" t="str">
        <f t="shared" si="54"/>
        <v>NA</v>
      </c>
      <c r="M467" s="57" t="str">
        <f t="shared" si="55"/>
        <v>NA</v>
      </c>
      <c r="R467" s="53"/>
      <c r="S467" s="53"/>
      <c r="T467" s="53"/>
      <c r="U467" s="53"/>
      <c r="V467" s="53"/>
    </row>
    <row r="468" spans="1:22" s="51" customFormat="1" x14ac:dyDescent="0.2">
      <c r="A468" s="63" t="s">
        <v>495</v>
      </c>
      <c r="B468" s="63"/>
      <c r="C468" s="63"/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f t="shared" si="51"/>
        <v>0</v>
      </c>
      <c r="J468" s="64">
        <f t="shared" si="52"/>
        <v>0</v>
      </c>
      <c r="K468" s="65" t="str">
        <f t="shared" si="53"/>
        <v>NA</v>
      </c>
      <c r="L468" s="65" t="str">
        <f t="shared" si="54"/>
        <v>NA</v>
      </c>
      <c r="M468" s="65" t="str">
        <f t="shared" si="55"/>
        <v>NA</v>
      </c>
      <c r="R468" s="53"/>
      <c r="S468" s="53"/>
      <c r="T468" s="53"/>
      <c r="U468" s="53"/>
      <c r="V468" s="53"/>
    </row>
    <row r="469" spans="1:22" s="51" customFormat="1" x14ac:dyDescent="0.2">
      <c r="A469" s="51" t="s">
        <v>496</v>
      </c>
      <c r="B469" s="51" t="s">
        <v>132</v>
      </c>
      <c r="C469" s="51" t="s">
        <v>133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51"/>
        <v>0</v>
      </c>
      <c r="J469" s="56">
        <f t="shared" si="52"/>
        <v>0</v>
      </c>
      <c r="K469" s="57" t="str">
        <f t="shared" si="53"/>
        <v>NA</v>
      </c>
      <c r="L469" s="57" t="str">
        <f t="shared" si="54"/>
        <v>NA</v>
      </c>
      <c r="M469" s="57" t="str">
        <f t="shared" si="55"/>
        <v>NA</v>
      </c>
      <c r="R469" s="53"/>
      <c r="S469" s="53"/>
      <c r="T469" s="53"/>
      <c r="U469" s="53"/>
      <c r="V469" s="53"/>
    </row>
    <row r="470" spans="1:22" s="51" customFormat="1" x14ac:dyDescent="0.2">
      <c r="B470" s="51" t="s">
        <v>156</v>
      </c>
      <c r="C470" s="51" t="s">
        <v>157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51"/>
        <v>0</v>
      </c>
      <c r="J470" s="56">
        <f t="shared" si="52"/>
        <v>0</v>
      </c>
      <c r="K470" s="57" t="str">
        <f t="shared" si="53"/>
        <v>NA</v>
      </c>
      <c r="L470" s="57" t="str">
        <f t="shared" si="54"/>
        <v>NA</v>
      </c>
      <c r="M470" s="57" t="str">
        <f t="shared" si="55"/>
        <v>NA</v>
      </c>
      <c r="R470" s="53"/>
      <c r="S470" s="53"/>
      <c r="T470" s="53"/>
      <c r="U470" s="53"/>
      <c r="V470" s="53"/>
    </row>
    <row r="471" spans="1:22" s="51" customFormat="1" x14ac:dyDescent="0.2">
      <c r="B471" s="51" t="s">
        <v>158</v>
      </c>
      <c r="C471" s="51" t="s">
        <v>159</v>
      </c>
      <c r="D471" s="56">
        <v>26102643</v>
      </c>
      <c r="E471" s="56">
        <v>1084000</v>
      </c>
      <c r="F471" s="56">
        <v>196604.88</v>
      </c>
      <c r="G471" s="56">
        <v>658909.89</v>
      </c>
      <c r="H471" s="56">
        <v>24000</v>
      </c>
      <c r="I471" s="56">
        <f t="shared" si="51"/>
        <v>682909.89</v>
      </c>
      <c r="J471" s="56">
        <f t="shared" si="52"/>
        <v>401090.11</v>
      </c>
      <c r="K471" s="57">
        <f t="shared" si="53"/>
        <v>0.37000932656826568</v>
      </c>
      <c r="L471" s="57">
        <f t="shared" si="54"/>
        <v>-0.81863018450184499</v>
      </c>
      <c r="M471" s="57">
        <f t="shared" si="55"/>
        <v>0.823551356088561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325</v>
      </c>
      <c r="C472" s="51" t="s">
        <v>326</v>
      </c>
      <c r="D472" s="56">
        <v>5790672.4499999983</v>
      </c>
      <c r="E472" s="56">
        <v>3647065.6299999994</v>
      </c>
      <c r="F472" s="56">
        <v>0</v>
      </c>
      <c r="G472" s="56">
        <v>150377.01</v>
      </c>
      <c r="H472" s="56">
        <v>267540.52999999997</v>
      </c>
      <c r="I472" s="56">
        <f t="shared" si="51"/>
        <v>417917.54</v>
      </c>
      <c r="J472" s="56">
        <f t="shared" si="52"/>
        <v>3229148.0899999994</v>
      </c>
      <c r="K472" s="57">
        <f t="shared" si="53"/>
        <v>0.88540992063254975</v>
      </c>
      <c r="L472" s="57">
        <f t="shared" si="54"/>
        <v>-1</v>
      </c>
      <c r="M472" s="57">
        <f t="shared" si="55"/>
        <v>-0.876303012951264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210</v>
      </c>
      <c r="C473" s="51" t="s">
        <v>211</v>
      </c>
      <c r="D473" s="56">
        <v>122405459.94999997</v>
      </c>
      <c r="E473" s="56">
        <v>133499869.11</v>
      </c>
      <c r="F473" s="56">
        <v>2216725.31</v>
      </c>
      <c r="G473" s="56">
        <v>5007299.669999999</v>
      </c>
      <c r="H473" s="56">
        <v>10063681.83</v>
      </c>
      <c r="I473" s="56">
        <f t="shared" si="51"/>
        <v>15070981.5</v>
      </c>
      <c r="J473" s="56">
        <f t="shared" si="52"/>
        <v>118428887.61</v>
      </c>
      <c r="K473" s="57">
        <f t="shared" si="53"/>
        <v>0.8871086421247204</v>
      </c>
      <c r="L473" s="57">
        <f t="shared" si="54"/>
        <v>-0.98339529974989348</v>
      </c>
      <c r="M473" s="57">
        <f t="shared" si="55"/>
        <v>-0.88747630158631541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212</v>
      </c>
      <c r="C474" s="51" t="s">
        <v>213</v>
      </c>
      <c r="D474" s="56">
        <v>4488000</v>
      </c>
      <c r="E474" s="56">
        <v>4614423.5</v>
      </c>
      <c r="F474" s="56">
        <v>0</v>
      </c>
      <c r="G474" s="56">
        <v>0</v>
      </c>
      <c r="H474" s="56">
        <v>0</v>
      </c>
      <c r="I474" s="56">
        <f t="shared" si="51"/>
        <v>0</v>
      </c>
      <c r="J474" s="56">
        <f t="shared" si="52"/>
        <v>4614423.5</v>
      </c>
      <c r="K474" s="57">
        <f t="shared" si="53"/>
        <v>1</v>
      </c>
      <c r="L474" s="57">
        <f t="shared" si="54"/>
        <v>-1</v>
      </c>
      <c r="M474" s="57">
        <f t="shared" si="55"/>
        <v>-1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214</v>
      </c>
      <c r="C475" s="51" t="s">
        <v>215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51"/>
        <v>0</v>
      </c>
      <c r="J475" s="56">
        <f t="shared" si="52"/>
        <v>0</v>
      </c>
      <c r="K475" s="57" t="str">
        <f t="shared" si="53"/>
        <v>NA</v>
      </c>
      <c r="L475" s="57" t="str">
        <f t="shared" si="54"/>
        <v>NA</v>
      </c>
      <c r="M475" s="57" t="str">
        <f t="shared" si="55"/>
        <v>NA</v>
      </c>
      <c r="R475" s="53"/>
      <c r="S475" s="53"/>
      <c r="T475" s="53"/>
      <c r="U475" s="53"/>
      <c r="V475" s="53"/>
    </row>
    <row r="476" spans="1:22" s="51" customFormat="1" x14ac:dyDescent="0.2">
      <c r="A476" s="63" t="s">
        <v>497</v>
      </c>
      <c r="B476" s="63"/>
      <c r="C476" s="63"/>
      <c r="D476" s="64">
        <v>158786775.39999998</v>
      </c>
      <c r="E476" s="64">
        <v>142845358.24000001</v>
      </c>
      <c r="F476" s="64">
        <v>2413330.19</v>
      </c>
      <c r="G476" s="64">
        <v>5816586.5699999994</v>
      </c>
      <c r="H476" s="64">
        <v>10355222.359999999</v>
      </c>
      <c r="I476" s="64">
        <f t="shared" si="51"/>
        <v>16171808.93</v>
      </c>
      <c r="J476" s="64">
        <f t="shared" si="52"/>
        <v>126673549.31</v>
      </c>
      <c r="K476" s="65">
        <f t="shared" si="53"/>
        <v>0.88678799836933364</v>
      </c>
      <c r="L476" s="65">
        <f t="shared" si="54"/>
        <v>-0.98310529498658772</v>
      </c>
      <c r="M476" s="65">
        <f t="shared" si="55"/>
        <v>-0.87784160490058072</v>
      </c>
      <c r="R476" s="53"/>
      <c r="S476" s="53"/>
      <c r="T476" s="53"/>
      <c r="U476" s="53"/>
      <c r="V476" s="53"/>
    </row>
    <row r="477" spans="1:22" s="51" customFormat="1" x14ac:dyDescent="0.2">
      <c r="A477" s="51" t="s">
        <v>32</v>
      </c>
      <c r="B477" s="51" t="s">
        <v>33</v>
      </c>
      <c r="C477" s="51" t="s">
        <v>34</v>
      </c>
      <c r="D477" s="56">
        <v>891245</v>
      </c>
      <c r="E477" s="56">
        <v>891245</v>
      </c>
      <c r="F477" s="56">
        <v>39406.729999999996</v>
      </c>
      <c r="G477" s="56">
        <v>82143.920000000027</v>
      </c>
      <c r="H477" s="56">
        <v>0</v>
      </c>
      <c r="I477" s="56">
        <f t="shared" si="51"/>
        <v>82143.920000000027</v>
      </c>
      <c r="J477" s="56">
        <f t="shared" si="52"/>
        <v>809101.08</v>
      </c>
      <c r="K477" s="57">
        <f t="shared" si="53"/>
        <v>0.90783239176657371</v>
      </c>
      <c r="L477" s="57">
        <f t="shared" si="54"/>
        <v>-0.95578462712273282</v>
      </c>
      <c r="M477" s="57">
        <f t="shared" si="55"/>
        <v>-0.72349717529972102</v>
      </c>
      <c r="R477" s="53"/>
      <c r="S477" s="53"/>
      <c r="T477" s="53"/>
      <c r="U477" s="53"/>
      <c r="V477" s="53"/>
    </row>
    <row r="478" spans="1:22" s="51" customFormat="1" x14ac:dyDescent="0.2">
      <c r="B478" s="51" t="s">
        <v>393</v>
      </c>
      <c r="C478" s="51" t="s">
        <v>394</v>
      </c>
      <c r="D478" s="56">
        <v>0</v>
      </c>
      <c r="E478" s="56">
        <v>0</v>
      </c>
      <c r="F478" s="56">
        <v>1528602.99</v>
      </c>
      <c r="G478" s="56">
        <v>7112285.5700000003</v>
      </c>
      <c r="H478" s="56">
        <v>0</v>
      </c>
      <c r="I478" s="56">
        <f t="shared" si="51"/>
        <v>7112285.5700000003</v>
      </c>
      <c r="J478" s="56">
        <f t="shared" si="52"/>
        <v>-7112285.5700000003</v>
      </c>
      <c r="K478" s="57" t="str">
        <f t="shared" si="53"/>
        <v>NA</v>
      </c>
      <c r="L478" s="57" t="str">
        <f t="shared" si="54"/>
        <v>NA</v>
      </c>
      <c r="M478" s="57" t="str">
        <f t="shared" si="55"/>
        <v>NA</v>
      </c>
      <c r="R478" s="53"/>
      <c r="S478" s="53"/>
      <c r="T478" s="53"/>
      <c r="U478" s="53"/>
      <c r="V478" s="53"/>
    </row>
    <row r="479" spans="1:22" s="51" customFormat="1" x14ac:dyDescent="0.2">
      <c r="B479" s="51" t="s">
        <v>498</v>
      </c>
      <c r="C479" s="51" t="s">
        <v>499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51"/>
        <v>0</v>
      </c>
      <c r="J479" s="56">
        <f t="shared" si="52"/>
        <v>0</v>
      </c>
      <c r="K479" s="57" t="str">
        <f t="shared" si="53"/>
        <v>NA</v>
      </c>
      <c r="L479" s="57" t="str">
        <f t="shared" si="54"/>
        <v>NA</v>
      </c>
      <c r="M479" s="57" t="str">
        <f t="shared" si="55"/>
        <v>NA</v>
      </c>
      <c r="R479" s="53"/>
      <c r="S479" s="53"/>
      <c r="T479" s="53"/>
      <c r="U479" s="53"/>
      <c r="V479" s="53"/>
    </row>
    <row r="480" spans="1:22" s="51" customFormat="1" x14ac:dyDescent="0.2">
      <c r="B480" s="51" t="s">
        <v>500</v>
      </c>
      <c r="C480" s="51" t="s">
        <v>501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51"/>
        <v>0</v>
      </c>
      <c r="J480" s="56">
        <f t="shared" si="52"/>
        <v>0</v>
      </c>
      <c r="K480" s="57" t="str">
        <f t="shared" si="53"/>
        <v>NA</v>
      </c>
      <c r="L480" s="57" t="str">
        <f t="shared" si="54"/>
        <v>NA</v>
      </c>
      <c r="M480" s="57" t="str">
        <f t="shared" si="55"/>
        <v>NA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502</v>
      </c>
      <c r="C481" s="51" t="s">
        <v>503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51"/>
        <v>0</v>
      </c>
      <c r="J481" s="56">
        <f t="shared" si="52"/>
        <v>0</v>
      </c>
      <c r="K481" s="57" t="str">
        <f t="shared" si="53"/>
        <v>NA</v>
      </c>
      <c r="L481" s="57" t="str">
        <f t="shared" si="54"/>
        <v>NA</v>
      </c>
      <c r="M481" s="57" t="str">
        <f t="shared" si="55"/>
        <v>NA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504</v>
      </c>
      <c r="C482" s="51" t="s">
        <v>505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51"/>
        <v>0</v>
      </c>
      <c r="J482" s="56">
        <f t="shared" si="52"/>
        <v>0</v>
      </c>
      <c r="K482" s="57" t="str">
        <f t="shared" si="53"/>
        <v>NA</v>
      </c>
      <c r="L482" s="57" t="str">
        <f t="shared" si="54"/>
        <v>NA</v>
      </c>
      <c r="M482" s="57" t="str">
        <f t="shared" si="55"/>
        <v>NA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506</v>
      </c>
      <c r="C483" s="51" t="s">
        <v>507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51"/>
        <v>0</v>
      </c>
      <c r="J483" s="56">
        <f t="shared" si="52"/>
        <v>0</v>
      </c>
      <c r="K483" s="57" t="str">
        <f t="shared" si="53"/>
        <v>NA</v>
      </c>
      <c r="L483" s="57" t="str">
        <f t="shared" si="54"/>
        <v>NA</v>
      </c>
      <c r="M483" s="57" t="str">
        <f t="shared" si="55"/>
        <v>NA</v>
      </c>
      <c r="R483" s="53"/>
      <c r="S483" s="53"/>
      <c r="T483" s="53"/>
      <c r="U483" s="53"/>
      <c r="V483" s="53"/>
    </row>
    <row r="484" spans="1:22" s="51" customFormat="1" x14ac:dyDescent="0.2">
      <c r="A484" s="63" t="s">
        <v>35</v>
      </c>
      <c r="B484" s="63"/>
      <c r="C484" s="63"/>
      <c r="D484" s="64">
        <v>891245</v>
      </c>
      <c r="E484" s="64">
        <v>891245</v>
      </c>
      <c r="F484" s="64">
        <v>1568009.72</v>
      </c>
      <c r="G484" s="64">
        <v>7194429.4900000002</v>
      </c>
      <c r="H484" s="64">
        <v>0</v>
      </c>
      <c r="I484" s="64">
        <f t="shared" si="51"/>
        <v>7194429.4900000002</v>
      </c>
      <c r="J484" s="64">
        <f t="shared" si="52"/>
        <v>-6303184.4900000002</v>
      </c>
      <c r="K484" s="65">
        <f t="shared" si="53"/>
        <v>-7.0723364394751167</v>
      </c>
      <c r="L484" s="65">
        <f t="shared" si="54"/>
        <v>0.7593475643622124</v>
      </c>
      <c r="M484" s="65">
        <f t="shared" si="55"/>
        <v>23.217009318425347</v>
      </c>
      <c r="R484" s="53"/>
      <c r="S484" s="53"/>
      <c r="T484" s="53"/>
      <c r="U484" s="53"/>
      <c r="V484" s="53"/>
    </row>
    <row r="485" spans="1:22" s="10" customFormat="1" x14ac:dyDescent="0.2">
      <c r="A485" s="23"/>
      <c r="B485" s="31"/>
      <c r="C485" s="23"/>
      <c r="D485" s="18"/>
      <c r="E485" s="18"/>
      <c r="F485" s="18"/>
      <c r="G485" s="18"/>
      <c r="H485" s="18"/>
      <c r="I485" s="18"/>
      <c r="J485" s="18"/>
      <c r="K485" s="37"/>
      <c r="L485" s="37"/>
      <c r="M485" s="37"/>
      <c r="N485" s="17"/>
      <c r="O485" s="17"/>
      <c r="P485" s="17"/>
      <c r="Q485" s="17"/>
      <c r="R485" s="17"/>
      <c r="S485" s="17"/>
      <c r="T485" s="17"/>
      <c r="U485" s="17"/>
      <c r="V485" s="17"/>
    </row>
    <row r="486" spans="1:22" ht="15.75" x14ac:dyDescent="0.25">
      <c r="A486" s="25" t="s">
        <v>11</v>
      </c>
      <c r="B486" s="32"/>
      <c r="C486" s="25"/>
      <c r="D486" s="6">
        <f>+D98+D147+D184+D214+D224+D254+D281+D301+D321+D350+D371+D396+D422+D438+D464+D468+D476+D484</f>
        <v>769864118.52999997</v>
      </c>
      <c r="E486" s="6">
        <f t="shared" ref="E486:J486" si="56">+E98+E147+E184+E214+E224+E254+E281+E301+E321+E350+E371+E396+E422+E438+E464+E468+E476+E484</f>
        <v>673065862.36000001</v>
      </c>
      <c r="F486" s="6">
        <f t="shared" si="56"/>
        <v>32286646.409999996</v>
      </c>
      <c r="G486" s="6">
        <f t="shared" si="56"/>
        <v>92231711.479999959</v>
      </c>
      <c r="H486" s="6">
        <f t="shared" si="56"/>
        <v>23256890.939999998</v>
      </c>
      <c r="I486" s="6">
        <f t="shared" si="56"/>
        <v>115488602.41999997</v>
      </c>
      <c r="J486" s="6">
        <f t="shared" si="56"/>
        <v>557577259.94000006</v>
      </c>
      <c r="K486" s="38">
        <f>IF(E486=0,"NA",J486/E486)</f>
        <v>0.82841411386538422</v>
      </c>
      <c r="L486" s="38">
        <f>IF(E486=0,"NA",(  ( F486 - (E486/$L$6)) / (E486/$L$6)))</f>
        <v>-0.95203047990460854</v>
      </c>
      <c r="M486" s="38">
        <f>IF(E486=0,"NA",(  ( G486 - ($M$6*(E486/12))) / ($M$6*(E486/12))))</f>
        <v>-0.58890333039650578</v>
      </c>
      <c r="N486" s="10"/>
    </row>
    <row r="494" spans="1:22" x14ac:dyDescent="0.2">
      <c r="K494" s="18"/>
    </row>
    <row r="495" spans="1:22" x14ac:dyDescent="0.2">
      <c r="K495" s="18"/>
    </row>
  </sheetData>
  <autoFilter ref="A7:M486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2" s="1" customFormat="1" ht="18.75" x14ac:dyDescent="0.3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22" s="1" customFormat="1" ht="15" x14ac:dyDescent="0.25">
      <c r="A4" s="71">
        <v>45230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4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23</v>
      </c>
      <c r="C8" s="51" t="s">
        <v>24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26</v>
      </c>
      <c r="B10" s="51" t="s">
        <v>27</v>
      </c>
      <c r="C10" s="51" t="s">
        <v>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32</v>
      </c>
      <c r="B14" s="31" t="s">
        <v>33</v>
      </c>
      <c r="C14" s="23" t="s">
        <v>34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35</v>
      </c>
      <c r="B15" s="63"/>
      <c r="C15" s="63"/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f t="shared" ref="I15:I18" si="8">SUM(G15:H15)</f>
        <v>0</v>
      </c>
      <c r="J15" s="64">
        <f t="shared" ref="J15:J18" si="9">E15-I15</f>
        <v>0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36</v>
      </c>
      <c r="B16" s="51" t="s">
        <v>30</v>
      </c>
      <c r="C16" s="51" t="s">
        <v>31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37</v>
      </c>
      <c r="C17" s="51" t="s">
        <v>38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0</v>
      </c>
      <c r="H20" s="6">
        <f t="shared" si="13"/>
        <v>0</v>
      </c>
      <c r="I20" s="6">
        <f t="shared" si="13"/>
        <v>0</v>
      </c>
      <c r="J20" s="6">
        <f t="shared" si="13"/>
        <v>0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5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2" s="1" customFormat="1" ht="18.75" x14ac:dyDescent="0.3">
      <c r="A2" s="70" t="s">
        <v>42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22" s="1" customFormat="1" ht="15" x14ac:dyDescent="0.25">
      <c r="A4" s="71">
        <v>45230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4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46</v>
      </c>
      <c r="B8" s="51" t="s">
        <v>508</v>
      </c>
      <c r="C8" s="51" t="s">
        <v>509</v>
      </c>
      <c r="D8" s="56">
        <v>429000000</v>
      </c>
      <c r="E8" s="56">
        <v>429000000</v>
      </c>
      <c r="F8" s="56">
        <v>12362732.66</v>
      </c>
      <c r="G8" s="56">
        <v>37140685.200000003</v>
      </c>
      <c r="H8" s="56">
        <v>0</v>
      </c>
      <c r="I8" s="56">
        <f t="shared" ref="I8" si="0">SUM(G8:H8)</f>
        <v>37140685.200000003</v>
      </c>
      <c r="J8" s="56">
        <f t="shared" ref="J8" si="1">E8-I8</f>
        <v>391859314.80000001</v>
      </c>
      <c r="K8" s="57">
        <f t="shared" ref="K8:K9" si="2">IF(E8=0,"NA",J8/E8)</f>
        <v>0.91342497622377627</v>
      </c>
      <c r="L8" s="57">
        <f t="shared" ref="L8:L9" si="3">IF(E8=0,"NA",(  ( F8 - (E8/$L$6)) / (E8/$L$6)))</f>
        <v>-0.97118244135198128</v>
      </c>
      <c r="M8" s="57">
        <f t="shared" ref="M8:M9" si="4">IF(E8=0,"NA",(  ( G8 - ($M$6*(E8/12))) / ($M$6*(E8/12))))</f>
        <v>-0.7402749286713286</v>
      </c>
      <c r="R8" s="53"/>
      <c r="S8" s="53"/>
      <c r="T8" s="53"/>
      <c r="U8" s="53"/>
      <c r="V8" s="53"/>
    </row>
    <row r="9" spans="1:22" s="51" customFormat="1" x14ac:dyDescent="0.2">
      <c r="B9" s="51" t="s">
        <v>408</v>
      </c>
      <c r="C9" s="51" t="s">
        <v>409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11000</v>
      </c>
      <c r="E10" s="56">
        <v>86573.36</v>
      </c>
      <c r="F10" s="56">
        <v>0</v>
      </c>
      <c r="G10" s="56">
        <v>94517.01</v>
      </c>
      <c r="H10" s="56">
        <v>0</v>
      </c>
      <c r="I10" s="56">
        <f t="shared" ref="I10:I16" si="7">SUM(G10:H10)</f>
        <v>94517.01</v>
      </c>
      <c r="J10" s="56">
        <f t="shared" ref="J10:J16" si="8">E10-I10</f>
        <v>-7943.6499999999942</v>
      </c>
      <c r="K10" s="57">
        <f t="shared" ref="K10:K16" si="9">IF(E10=0,"NA",J10/E10)</f>
        <v>-9.1756286229389666E-2</v>
      </c>
      <c r="L10" s="57">
        <f t="shared" ref="L10:L16" si="10">IF(E10=0,"NA",(  ( F10 - (E10/$L$6)) / (E10/$L$6)))</f>
        <v>-1</v>
      </c>
      <c r="M10" s="57">
        <f t="shared" ref="M10:M16" si="11">IF(E10=0,"NA",(  ( G10 - ($M$6*(E10/12))) / ($M$6*(E10/12))))</f>
        <v>2.2752688586881691</v>
      </c>
      <c r="R10" s="53"/>
      <c r="S10" s="53"/>
      <c r="T10" s="53"/>
      <c r="U10" s="53"/>
      <c r="V10" s="53"/>
    </row>
    <row r="11" spans="1:22" s="51" customFormat="1" x14ac:dyDescent="0.2">
      <c r="B11" s="51" t="s">
        <v>410</v>
      </c>
      <c r="C11" s="51" t="s">
        <v>411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7"/>
        <v>0</v>
      </c>
      <c r="J11" s="56">
        <f t="shared" si="8"/>
        <v>0</v>
      </c>
      <c r="K11" s="57" t="str">
        <f t="shared" si="9"/>
        <v>NA</v>
      </c>
      <c r="L11" s="57" t="str">
        <f t="shared" si="10"/>
        <v>NA</v>
      </c>
      <c r="M11" s="57" t="str">
        <f t="shared" si="11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69</v>
      </c>
      <c r="C12" s="51" t="s">
        <v>70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si="7"/>
        <v>0</v>
      </c>
      <c r="J12" s="56">
        <f t="shared" si="8"/>
        <v>0</v>
      </c>
      <c r="K12" s="57" t="str">
        <f t="shared" si="9"/>
        <v>NA</v>
      </c>
      <c r="L12" s="57" t="str">
        <f t="shared" si="10"/>
        <v>NA</v>
      </c>
      <c r="M12" s="57" t="str">
        <f t="shared" si="11"/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73</v>
      </c>
      <c r="B13" s="63"/>
      <c r="C13" s="63"/>
      <c r="D13" s="64">
        <v>429011000</v>
      </c>
      <c r="E13" s="64">
        <v>429086573.36000001</v>
      </c>
      <c r="F13" s="64">
        <v>12362732.66</v>
      </c>
      <c r="G13" s="64">
        <v>37235202.210000001</v>
      </c>
      <c r="H13" s="64">
        <v>0</v>
      </c>
      <c r="I13" s="64">
        <f t="shared" si="7"/>
        <v>37235202.210000001</v>
      </c>
      <c r="J13" s="64">
        <f t="shared" si="8"/>
        <v>391851371.15000004</v>
      </c>
      <c r="K13" s="65">
        <f t="shared" si="9"/>
        <v>0.91322216885411611</v>
      </c>
      <c r="L13" s="65">
        <f t="shared" si="10"/>
        <v>-0.97118825563989908</v>
      </c>
      <c r="M13" s="65">
        <f t="shared" si="11"/>
        <v>-0.73966650656234822</v>
      </c>
      <c r="R13" s="53"/>
      <c r="S13" s="53"/>
      <c r="T13" s="53"/>
      <c r="U13" s="53"/>
      <c r="V13" s="53"/>
    </row>
    <row r="14" spans="1:22" s="51" customFormat="1" x14ac:dyDescent="0.2">
      <c r="A14" s="51" t="s">
        <v>22</v>
      </c>
      <c r="B14" s="51" t="s">
        <v>23</v>
      </c>
      <c r="C14" s="51" t="s">
        <v>24</v>
      </c>
      <c r="D14" s="56">
        <v>2800000</v>
      </c>
      <c r="E14" s="56">
        <v>2800000</v>
      </c>
      <c r="F14" s="56">
        <v>2339390.9700000002</v>
      </c>
      <c r="G14" s="56">
        <v>8836040.2299999986</v>
      </c>
      <c r="H14" s="56">
        <v>0</v>
      </c>
      <c r="I14" s="56">
        <f t="shared" si="7"/>
        <v>8836040.2299999986</v>
      </c>
      <c r="J14" s="56">
        <f t="shared" si="8"/>
        <v>-6036040.2299999986</v>
      </c>
      <c r="K14" s="57">
        <f t="shared" si="9"/>
        <v>-2.155728653571428</v>
      </c>
      <c r="L14" s="57">
        <f t="shared" si="10"/>
        <v>-0.16450322499999992</v>
      </c>
      <c r="M14" s="57">
        <f t="shared" si="11"/>
        <v>8.4671859607142839</v>
      </c>
      <c r="R14" s="53"/>
      <c r="S14" s="53"/>
      <c r="T14" s="53"/>
      <c r="U14" s="53"/>
      <c r="V14" s="53"/>
    </row>
    <row r="15" spans="1:22" s="51" customFormat="1" x14ac:dyDescent="0.2">
      <c r="A15" s="63" t="s">
        <v>25</v>
      </c>
      <c r="B15" s="63"/>
      <c r="C15" s="63"/>
      <c r="D15" s="64">
        <v>2800000</v>
      </c>
      <c r="E15" s="64">
        <v>2800000</v>
      </c>
      <c r="F15" s="64">
        <v>2339390.9700000002</v>
      </c>
      <c r="G15" s="64">
        <v>8836040.2299999986</v>
      </c>
      <c r="H15" s="64">
        <v>0</v>
      </c>
      <c r="I15" s="64">
        <f t="shared" si="7"/>
        <v>8836040.2299999986</v>
      </c>
      <c r="J15" s="64">
        <f t="shared" si="8"/>
        <v>-6036040.2299999986</v>
      </c>
      <c r="K15" s="65">
        <f t="shared" si="9"/>
        <v>-2.155728653571428</v>
      </c>
      <c r="L15" s="65">
        <f t="shared" si="10"/>
        <v>-0.16450322499999992</v>
      </c>
      <c r="M15" s="65">
        <f t="shared" si="11"/>
        <v>8.4671859607142839</v>
      </c>
      <c r="R15" s="53"/>
      <c r="S15" s="53"/>
      <c r="T15" s="53"/>
      <c r="U15" s="53"/>
      <c r="V15" s="53"/>
    </row>
    <row r="16" spans="1:22" s="51" customFormat="1" x14ac:dyDescent="0.2">
      <c r="A16" s="51" t="s">
        <v>74</v>
      </c>
      <c r="B16" s="51" t="s">
        <v>510</v>
      </c>
      <c r="C16" s="51" t="s">
        <v>511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7"/>
        <v>0</v>
      </c>
      <c r="J16" s="56">
        <f t="shared" si="8"/>
        <v>0</v>
      </c>
      <c r="K16" s="57" t="str">
        <f t="shared" si="9"/>
        <v>NA</v>
      </c>
      <c r="L16" s="57" t="str">
        <f t="shared" si="10"/>
        <v>NA</v>
      </c>
      <c r="M16" s="57" t="str">
        <f t="shared" si="11"/>
        <v>NA</v>
      </c>
      <c r="R16" s="53"/>
      <c r="S16" s="53"/>
      <c r="T16" s="53"/>
      <c r="U16" s="53"/>
      <c r="V16" s="53"/>
    </row>
    <row r="17" spans="1:22" s="51" customFormat="1" x14ac:dyDescent="0.2">
      <c r="A17" s="63" t="s">
        <v>93</v>
      </c>
      <c r="B17" s="63"/>
      <c r="C17" s="63"/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f t="shared" ref="I17:I18" si="12">SUM(G17:H17)</f>
        <v>0</v>
      </c>
      <c r="J17" s="64">
        <f t="shared" ref="J17:J23" si="13">E17-I17</f>
        <v>0</v>
      </c>
      <c r="K17" s="65" t="str">
        <f t="shared" ref="K17:K23" si="14">IF(E17=0,"NA",J17/E17)</f>
        <v>NA</v>
      </c>
      <c r="L17" s="65" t="str">
        <f t="shared" ref="L17:L23" si="15">IF(E17=0,"NA",(  ( F17 - (E17/$L$6)) / (E17/$L$6)))</f>
        <v>NA</v>
      </c>
      <c r="M17" s="65" t="str">
        <f t="shared" ref="M17:M23" si="16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A18" s="51" t="s">
        <v>26</v>
      </c>
      <c r="B18" s="51" t="s">
        <v>512</v>
      </c>
      <c r="C18" s="51" t="s">
        <v>513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12"/>
        <v>0</v>
      </c>
      <c r="J18" s="56">
        <f t="shared" si="13"/>
        <v>0</v>
      </c>
      <c r="K18" s="57" t="str">
        <f t="shared" si="14"/>
        <v>NA</v>
      </c>
      <c r="L18" s="57" t="str">
        <f t="shared" si="15"/>
        <v>NA</v>
      </c>
      <c r="M18" s="57" t="str">
        <f t="shared" si="1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27</v>
      </c>
      <c r="C19" s="51" t="s">
        <v>28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ref="I19" si="17">SUM(G19:H19)</f>
        <v>0</v>
      </c>
      <c r="J19" s="56">
        <f t="shared" si="13"/>
        <v>0</v>
      </c>
      <c r="K19" s="57" t="str">
        <f t="shared" si="14"/>
        <v>NA</v>
      </c>
      <c r="L19" s="57" t="str">
        <f t="shared" si="15"/>
        <v>NA</v>
      </c>
      <c r="M19" s="57" t="str">
        <f t="shared" si="1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514</v>
      </c>
      <c r="C20" s="51" t="s">
        <v>515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ref="I20:I23" si="18">SUM(G20:H20)</f>
        <v>0</v>
      </c>
      <c r="J20" s="56">
        <f t="shared" si="13"/>
        <v>0</v>
      </c>
      <c r="K20" s="57" t="str">
        <f t="shared" si="14"/>
        <v>NA</v>
      </c>
      <c r="L20" s="57" t="str">
        <f t="shared" si="15"/>
        <v>NA</v>
      </c>
      <c r="M20" s="57" t="str">
        <f t="shared" si="16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516</v>
      </c>
      <c r="C21" s="51" t="s">
        <v>455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18"/>
        <v>0</v>
      </c>
      <c r="J21" s="56">
        <f t="shared" si="13"/>
        <v>0</v>
      </c>
      <c r="K21" s="57" t="str">
        <f t="shared" si="14"/>
        <v>NA</v>
      </c>
      <c r="L21" s="57" t="str">
        <f t="shared" si="15"/>
        <v>NA</v>
      </c>
      <c r="M21" s="57" t="str">
        <f t="shared" si="16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517</v>
      </c>
      <c r="C22" s="51" t="s">
        <v>518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18"/>
        <v>0</v>
      </c>
      <c r="J22" s="56">
        <f t="shared" si="13"/>
        <v>0</v>
      </c>
      <c r="K22" s="57" t="str">
        <f t="shared" si="14"/>
        <v>NA</v>
      </c>
      <c r="L22" s="57" t="str">
        <f t="shared" si="15"/>
        <v>NA</v>
      </c>
      <c r="M22" s="57" t="str">
        <f t="shared" si="16"/>
        <v>NA</v>
      </c>
      <c r="R22" s="53"/>
      <c r="S22" s="53"/>
      <c r="T22" s="53"/>
      <c r="U22" s="53"/>
      <c r="V22" s="53"/>
    </row>
    <row r="23" spans="1:22" s="51" customFormat="1" x14ac:dyDescent="0.2">
      <c r="A23" s="63" t="s">
        <v>29</v>
      </c>
      <c r="B23" s="63"/>
      <c r="C23" s="63"/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f t="shared" si="18"/>
        <v>0</v>
      </c>
      <c r="J23" s="64">
        <f t="shared" si="13"/>
        <v>0</v>
      </c>
      <c r="K23" s="65" t="str">
        <f t="shared" si="14"/>
        <v>NA</v>
      </c>
      <c r="L23" s="65" t="str">
        <f t="shared" si="15"/>
        <v>NA</v>
      </c>
      <c r="M23" s="65" t="str">
        <f t="shared" si="16"/>
        <v>NA</v>
      </c>
      <c r="R23" s="53"/>
      <c r="S23" s="53"/>
      <c r="T23" s="53"/>
      <c r="U23" s="53"/>
      <c r="V23" s="53"/>
    </row>
    <row r="24" spans="1:22" s="17" customFormat="1" x14ac:dyDescent="0.2">
      <c r="A24" s="44"/>
      <c r="B24" s="45"/>
      <c r="C24" s="44"/>
      <c r="D24" s="46"/>
      <c r="E24" s="46"/>
      <c r="F24" s="46"/>
      <c r="G24" s="46"/>
      <c r="H24" s="46"/>
      <c r="I24" s="46"/>
      <c r="J24" s="46"/>
      <c r="K24" s="41"/>
      <c r="L24" s="41"/>
      <c r="M24" s="41"/>
    </row>
    <row r="25" spans="1:22" s="17" customFormat="1" ht="15.75" x14ac:dyDescent="0.25">
      <c r="A25" s="25" t="s">
        <v>12</v>
      </c>
      <c r="B25" s="32"/>
      <c r="C25" s="25"/>
      <c r="D25" s="6">
        <f>+D13+D15+D17+D23</f>
        <v>431811000</v>
      </c>
      <c r="E25" s="6">
        <f t="shared" ref="E25:J25" si="19">+E13+E15+E17+E23</f>
        <v>431886573.36000001</v>
      </c>
      <c r="F25" s="6">
        <f t="shared" si="19"/>
        <v>14702123.630000001</v>
      </c>
      <c r="G25" s="6">
        <f t="shared" si="19"/>
        <v>46071242.439999998</v>
      </c>
      <c r="H25" s="6">
        <f t="shared" si="19"/>
        <v>0</v>
      </c>
      <c r="I25" s="6">
        <f t="shared" si="19"/>
        <v>46071242.439999998</v>
      </c>
      <c r="J25" s="6">
        <f t="shared" si="19"/>
        <v>385815330.92000002</v>
      </c>
      <c r="K25" s="38">
        <f t="shared" ref="K25" si="20">IF(E25=0,"NA",J25/E25)</f>
        <v>0.89332559685388224</v>
      </c>
      <c r="L25" s="38">
        <f t="shared" ref="L25" si="21">IF(E25=0,"NA",(  ( F25 - (E25/$L$6)) / (E25/$L$6)))</f>
        <v>-0.965958368384504</v>
      </c>
      <c r="M25" s="38">
        <f t="shared" ref="M25" si="22">IF(E25=0,"NA",(  ( G25 - ($M$6*(E25/12))) / ($M$6*(E25/12))))</f>
        <v>-0.67997679056164673</v>
      </c>
    </row>
    <row r="26" spans="1:22" s="16" customFormat="1" x14ac:dyDescent="0.2">
      <c r="A26" s="17"/>
      <c r="B26" s="43"/>
      <c r="C26" s="17"/>
      <c r="D26" s="18"/>
      <c r="E26" s="18"/>
      <c r="F26" s="18"/>
      <c r="G26" s="18"/>
      <c r="H26" s="18"/>
      <c r="I26" s="18"/>
      <c r="J26" s="18"/>
      <c r="K26" s="37"/>
      <c r="L26" s="37"/>
      <c r="M26" s="37"/>
    </row>
    <row r="27" spans="1:22" s="51" customFormat="1" x14ac:dyDescent="0.2">
      <c r="A27" s="51" t="s">
        <v>100</v>
      </c>
      <c r="B27" s="51" t="s">
        <v>158</v>
      </c>
      <c r="C27" s="51" t="s">
        <v>159</v>
      </c>
      <c r="D27" s="56">
        <v>5000</v>
      </c>
      <c r="E27" s="56">
        <v>5000</v>
      </c>
      <c r="F27" s="56">
        <v>0</v>
      </c>
      <c r="G27" s="56">
        <v>0</v>
      </c>
      <c r="H27" s="56">
        <v>0</v>
      </c>
      <c r="I27" s="56">
        <f t="shared" ref="I27:I46" si="23">SUM(G27:H27)</f>
        <v>0</v>
      </c>
      <c r="J27" s="56">
        <f t="shared" ref="J27:J46" si="24">E27-I27</f>
        <v>5000</v>
      </c>
      <c r="K27" s="57">
        <f t="shared" ref="K27:K46" si="25">IF(E27=0,"NA",J27/E27)</f>
        <v>1</v>
      </c>
      <c r="L27" s="57">
        <f t="shared" ref="L27:L46" si="26">IF(E27=0,"NA",(  ( F27 - (E27/$L$6)) / (E27/$L$6)))</f>
        <v>-1</v>
      </c>
      <c r="M27" s="57">
        <f t="shared" ref="M27:M46" si="27">IF(E27=0,"NA",(  ( G27 - ($M$6*(E27/12))) / ($M$6*(E27/12))))</f>
        <v>-1</v>
      </c>
      <c r="R27" s="53"/>
      <c r="S27" s="53"/>
      <c r="T27" s="53"/>
      <c r="U27" s="53"/>
      <c r="V27" s="53"/>
    </row>
    <row r="28" spans="1:22" s="51" customFormat="1" x14ac:dyDescent="0.2">
      <c r="B28" s="51" t="s">
        <v>186</v>
      </c>
      <c r="C28" s="51" t="s">
        <v>187</v>
      </c>
      <c r="D28" s="56">
        <v>500</v>
      </c>
      <c r="E28" s="56">
        <v>500</v>
      </c>
      <c r="F28" s="56">
        <v>291.55</v>
      </c>
      <c r="G28" s="56">
        <v>291.55</v>
      </c>
      <c r="H28" s="56">
        <v>0</v>
      </c>
      <c r="I28" s="56">
        <f t="shared" ref="I28:I31" si="28">SUM(G28:H28)</f>
        <v>291.55</v>
      </c>
      <c r="J28" s="56">
        <f t="shared" ref="J28:J45" si="29">E28-I28</f>
        <v>208.45</v>
      </c>
      <c r="K28" s="57">
        <f t="shared" ref="K28:K45" si="30">IF(E28=0,"NA",J28/E28)</f>
        <v>0.41689999999999999</v>
      </c>
      <c r="L28" s="57">
        <f t="shared" ref="L28:L45" si="31">IF(E28=0,"NA",(  ( F28 - (E28/$L$6)) / (E28/$L$6)))</f>
        <v>-0.41689999999999999</v>
      </c>
      <c r="M28" s="57">
        <f t="shared" ref="M28:M45" si="32">IF(E28=0,"NA",(  ( G28 - ($M$6*(E28/12))) / ($M$6*(E28/12))))</f>
        <v>0.74930000000000019</v>
      </c>
      <c r="R28" s="53"/>
      <c r="S28" s="53"/>
      <c r="T28" s="53"/>
      <c r="U28" s="53"/>
      <c r="V28" s="53"/>
    </row>
    <row r="29" spans="1:22" s="51" customFormat="1" x14ac:dyDescent="0.2">
      <c r="B29" s="51" t="s">
        <v>194</v>
      </c>
      <c r="C29" s="51" t="s">
        <v>195</v>
      </c>
      <c r="D29" s="56">
        <v>0</v>
      </c>
      <c r="E29" s="56">
        <v>-960000</v>
      </c>
      <c r="F29" s="56">
        <v>104681.09</v>
      </c>
      <c r="G29" s="56">
        <v>374869.55</v>
      </c>
      <c r="H29" s="56">
        <v>640744.87</v>
      </c>
      <c r="I29" s="56">
        <f t="shared" si="28"/>
        <v>1015614.4199999999</v>
      </c>
      <c r="J29" s="56">
        <f t="shared" si="29"/>
        <v>-1975614.42</v>
      </c>
      <c r="K29" s="57">
        <f t="shared" si="30"/>
        <v>2.0579316875</v>
      </c>
      <c r="L29" s="57">
        <f t="shared" si="31"/>
        <v>-1.1090428020833334</v>
      </c>
      <c r="M29" s="57">
        <f t="shared" si="32"/>
        <v>-2.1714673437500003</v>
      </c>
      <c r="R29" s="53"/>
      <c r="S29" s="53"/>
      <c r="T29" s="53"/>
      <c r="U29" s="53"/>
      <c r="V29" s="53"/>
    </row>
    <row r="30" spans="1:22" s="51" customFormat="1" x14ac:dyDescent="0.2">
      <c r="B30" s="51" t="s">
        <v>198</v>
      </c>
      <c r="C30" s="51" t="s">
        <v>199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8"/>
        <v>0</v>
      </c>
      <c r="J30" s="56">
        <f t="shared" si="29"/>
        <v>0</v>
      </c>
      <c r="K30" s="57" t="str">
        <f t="shared" si="30"/>
        <v>NA</v>
      </c>
      <c r="L30" s="57" t="str">
        <f t="shared" si="31"/>
        <v>NA</v>
      </c>
      <c r="M30" s="57" t="str">
        <f t="shared" si="32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212</v>
      </c>
      <c r="C31" s="51" t="s">
        <v>213</v>
      </c>
      <c r="D31" s="56">
        <v>0</v>
      </c>
      <c r="E31" s="56">
        <v>960000</v>
      </c>
      <c r="F31" s="56">
        <v>81693.539999999994</v>
      </c>
      <c r="G31" s="56">
        <v>193126.48</v>
      </c>
      <c r="H31" s="56">
        <v>281666.06</v>
      </c>
      <c r="I31" s="56">
        <f t="shared" si="28"/>
        <v>474792.54000000004</v>
      </c>
      <c r="J31" s="56">
        <f t="shared" si="29"/>
        <v>485207.45999999996</v>
      </c>
      <c r="K31" s="57">
        <f t="shared" si="30"/>
        <v>0.50542443749999999</v>
      </c>
      <c r="L31" s="57">
        <f t="shared" si="31"/>
        <v>-0.91490256250000002</v>
      </c>
      <c r="M31" s="57">
        <f t="shared" si="32"/>
        <v>-0.39647974999999996</v>
      </c>
      <c r="R31" s="53"/>
      <c r="S31" s="53"/>
      <c r="T31" s="53"/>
      <c r="U31" s="53"/>
      <c r="V31" s="53"/>
    </row>
    <row r="32" spans="1:22" s="51" customFormat="1" x14ac:dyDescent="0.2">
      <c r="B32" s="51" t="s">
        <v>214</v>
      </c>
      <c r="C32" s="51" t="s">
        <v>215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ref="I32:I40" si="33">SUM(G32:H32)</f>
        <v>0</v>
      </c>
      <c r="J32" s="56">
        <f t="shared" ref="J32:J40" si="34">E32-I32</f>
        <v>0</v>
      </c>
      <c r="K32" s="57" t="str">
        <f t="shared" ref="K32:K40" si="35">IF(E32=0,"NA",J32/E32)</f>
        <v>NA</v>
      </c>
      <c r="L32" s="57" t="str">
        <f t="shared" ref="L32:L40" si="36">IF(E32=0,"NA",(  ( F32 - (E32/$L$6)) / (E32/$L$6)))</f>
        <v>NA</v>
      </c>
      <c r="M32" s="57" t="str">
        <f t="shared" ref="M32:M40" si="37">IF(E32=0,"NA",(  ( G32 - ($M$6*(E32/12))) / ($M$6*(E32/12))))</f>
        <v>NA</v>
      </c>
      <c r="R32" s="53"/>
      <c r="S32" s="53"/>
      <c r="T32" s="53"/>
      <c r="U32" s="53"/>
      <c r="V32" s="53"/>
    </row>
    <row r="33" spans="1:22" s="51" customFormat="1" x14ac:dyDescent="0.2">
      <c r="B33" s="51" t="s">
        <v>567</v>
      </c>
      <c r="C33" s="51" t="s">
        <v>568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33"/>
        <v>0</v>
      </c>
      <c r="J33" s="56">
        <f t="shared" si="34"/>
        <v>0</v>
      </c>
      <c r="K33" s="57" t="str">
        <f t="shared" si="35"/>
        <v>NA</v>
      </c>
      <c r="L33" s="57" t="str">
        <f t="shared" si="36"/>
        <v>NA</v>
      </c>
      <c r="M33" s="57" t="str">
        <f t="shared" si="37"/>
        <v>NA</v>
      </c>
      <c r="R33" s="53"/>
      <c r="S33" s="53"/>
      <c r="T33" s="53"/>
      <c r="U33" s="53"/>
      <c r="V33" s="53"/>
    </row>
    <row r="34" spans="1:22" s="51" customFormat="1" x14ac:dyDescent="0.2">
      <c r="B34" s="51" t="s">
        <v>569</v>
      </c>
      <c r="C34" s="51" t="s">
        <v>570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33"/>
        <v>0</v>
      </c>
      <c r="J34" s="56">
        <f t="shared" si="34"/>
        <v>0</v>
      </c>
      <c r="K34" s="57" t="str">
        <f t="shared" si="35"/>
        <v>NA</v>
      </c>
      <c r="L34" s="57" t="str">
        <f t="shared" si="36"/>
        <v>NA</v>
      </c>
      <c r="M34" s="57" t="str">
        <f t="shared" si="37"/>
        <v>NA</v>
      </c>
      <c r="R34" s="53"/>
      <c r="S34" s="53"/>
      <c r="T34" s="53"/>
      <c r="U34" s="53"/>
      <c r="V34" s="53"/>
    </row>
    <row r="35" spans="1:22" s="51" customFormat="1" x14ac:dyDescent="0.2">
      <c r="B35" s="51" t="s">
        <v>571</v>
      </c>
      <c r="C35" s="51" t="s">
        <v>572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33"/>
        <v>0</v>
      </c>
      <c r="J35" s="56">
        <f t="shared" si="34"/>
        <v>0</v>
      </c>
      <c r="K35" s="57" t="str">
        <f t="shared" si="35"/>
        <v>NA</v>
      </c>
      <c r="L35" s="57" t="str">
        <f t="shared" si="36"/>
        <v>NA</v>
      </c>
      <c r="M35" s="57" t="str">
        <f t="shared" si="37"/>
        <v>NA</v>
      </c>
      <c r="R35" s="53"/>
      <c r="S35" s="53"/>
      <c r="T35" s="53"/>
      <c r="U35" s="53"/>
      <c r="V35" s="53"/>
    </row>
    <row r="36" spans="1:22" s="51" customFormat="1" x14ac:dyDescent="0.2">
      <c r="A36" s="63" t="s">
        <v>220</v>
      </c>
      <c r="B36" s="63"/>
      <c r="C36" s="63"/>
      <c r="D36" s="64">
        <v>5500</v>
      </c>
      <c r="E36" s="64">
        <v>5500</v>
      </c>
      <c r="F36" s="64">
        <v>186666.18</v>
      </c>
      <c r="G36" s="64">
        <v>568287.57999999996</v>
      </c>
      <c r="H36" s="64">
        <v>922410.92999999993</v>
      </c>
      <c r="I36" s="64">
        <f t="shared" si="33"/>
        <v>1490698.5099999998</v>
      </c>
      <c r="J36" s="64">
        <f t="shared" si="34"/>
        <v>-1485198.5099999998</v>
      </c>
      <c r="K36" s="65">
        <f t="shared" si="35"/>
        <v>-270.03609272727266</v>
      </c>
      <c r="L36" s="65">
        <f t="shared" si="36"/>
        <v>32.939305454545455</v>
      </c>
      <c r="M36" s="65">
        <f t="shared" si="37"/>
        <v>308.97504363636358</v>
      </c>
      <c r="R36" s="53"/>
      <c r="S36" s="53"/>
      <c r="T36" s="53"/>
      <c r="U36" s="53"/>
      <c r="V36" s="53"/>
    </row>
    <row r="37" spans="1:22" s="51" customFormat="1" x14ac:dyDescent="0.2">
      <c r="A37" s="51" t="s">
        <v>221</v>
      </c>
      <c r="B37" s="51" t="s">
        <v>132</v>
      </c>
      <c r="C37" s="51" t="s">
        <v>133</v>
      </c>
      <c r="D37" s="56">
        <v>0</v>
      </c>
      <c r="E37" s="56">
        <v>8000</v>
      </c>
      <c r="F37" s="56">
        <v>0</v>
      </c>
      <c r="G37" s="56">
        <v>7715.18</v>
      </c>
      <c r="H37" s="56">
        <v>0</v>
      </c>
      <c r="I37" s="56">
        <f t="shared" si="33"/>
        <v>7715.18</v>
      </c>
      <c r="J37" s="56">
        <f t="shared" si="34"/>
        <v>284.81999999999971</v>
      </c>
      <c r="K37" s="57">
        <f t="shared" si="35"/>
        <v>3.5602499999999961E-2</v>
      </c>
      <c r="L37" s="57">
        <f t="shared" si="36"/>
        <v>-1</v>
      </c>
      <c r="M37" s="57">
        <f t="shared" si="37"/>
        <v>1.8931925000000005</v>
      </c>
      <c r="R37" s="53"/>
      <c r="S37" s="53"/>
      <c r="T37" s="53"/>
      <c r="U37" s="53"/>
      <c r="V37" s="53"/>
    </row>
    <row r="38" spans="1:22" s="51" customFormat="1" x14ac:dyDescent="0.2">
      <c r="B38" s="51" t="s">
        <v>156</v>
      </c>
      <c r="C38" s="51" t="s">
        <v>157</v>
      </c>
      <c r="D38" s="56">
        <v>0</v>
      </c>
      <c r="E38" s="56">
        <v>0</v>
      </c>
      <c r="F38" s="56">
        <v>0</v>
      </c>
      <c r="G38" s="56">
        <v>331.83</v>
      </c>
      <c r="H38" s="56">
        <v>0</v>
      </c>
      <c r="I38" s="56">
        <f t="shared" si="33"/>
        <v>331.83</v>
      </c>
      <c r="J38" s="56">
        <f t="shared" si="34"/>
        <v>-331.83</v>
      </c>
      <c r="K38" s="57" t="str">
        <f t="shared" si="35"/>
        <v>NA</v>
      </c>
      <c r="L38" s="57" t="str">
        <f t="shared" si="36"/>
        <v>NA</v>
      </c>
      <c r="M38" s="57" t="str">
        <f t="shared" si="37"/>
        <v>NA</v>
      </c>
      <c r="R38" s="53"/>
      <c r="S38" s="53"/>
      <c r="T38" s="53"/>
      <c r="U38" s="53"/>
      <c r="V38" s="53"/>
    </row>
    <row r="39" spans="1:22" s="51" customFormat="1" x14ac:dyDescent="0.2">
      <c r="B39" s="51" t="s">
        <v>158</v>
      </c>
      <c r="C39" s="51" t="s">
        <v>159</v>
      </c>
      <c r="D39" s="56">
        <v>0</v>
      </c>
      <c r="E39" s="56">
        <v>17573.36</v>
      </c>
      <c r="F39" s="56">
        <v>0</v>
      </c>
      <c r="G39" s="56">
        <v>16857.07</v>
      </c>
      <c r="H39" s="56">
        <v>32.4</v>
      </c>
      <c r="I39" s="56">
        <f t="shared" si="33"/>
        <v>16889.47</v>
      </c>
      <c r="J39" s="56">
        <f t="shared" si="34"/>
        <v>683.88999999999942</v>
      </c>
      <c r="K39" s="57">
        <f t="shared" si="35"/>
        <v>3.8916291477554626E-2</v>
      </c>
      <c r="L39" s="57">
        <f t="shared" si="36"/>
        <v>-1</v>
      </c>
      <c r="M39" s="57">
        <f t="shared" si="37"/>
        <v>1.8777200262215079</v>
      </c>
      <c r="R39" s="53"/>
      <c r="S39" s="53"/>
      <c r="T39" s="53"/>
      <c r="U39" s="53"/>
      <c r="V39" s="53"/>
    </row>
    <row r="40" spans="1:22" s="51" customFormat="1" x14ac:dyDescent="0.2">
      <c r="B40" s="51" t="s">
        <v>174</v>
      </c>
      <c r="C40" s="51" t="s">
        <v>175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33"/>
        <v>0</v>
      </c>
      <c r="J40" s="56">
        <f t="shared" si="34"/>
        <v>0</v>
      </c>
      <c r="K40" s="57" t="str">
        <f t="shared" si="35"/>
        <v>NA</v>
      </c>
      <c r="L40" s="57" t="str">
        <f t="shared" si="36"/>
        <v>NA</v>
      </c>
      <c r="M40" s="57" t="str">
        <f t="shared" si="37"/>
        <v>NA</v>
      </c>
      <c r="R40" s="53"/>
      <c r="S40" s="53"/>
      <c r="T40" s="53"/>
      <c r="U40" s="53"/>
      <c r="V40" s="53"/>
    </row>
    <row r="41" spans="1:22" s="51" customFormat="1" x14ac:dyDescent="0.2">
      <c r="B41" s="51" t="s">
        <v>186</v>
      </c>
      <c r="C41" s="51" t="s">
        <v>187</v>
      </c>
      <c r="D41" s="56">
        <v>0</v>
      </c>
      <c r="E41" s="56">
        <v>50000</v>
      </c>
      <c r="F41" s="56">
        <v>311.5</v>
      </c>
      <c r="G41" s="56">
        <v>33120.28</v>
      </c>
      <c r="H41" s="56">
        <v>152.78</v>
      </c>
      <c r="I41" s="56">
        <f t="shared" ref="I41:I45" si="38">SUM(G41:H41)</f>
        <v>33273.06</v>
      </c>
      <c r="J41" s="56">
        <f t="shared" si="29"/>
        <v>16726.940000000002</v>
      </c>
      <c r="K41" s="57">
        <f t="shared" si="30"/>
        <v>0.33453880000000003</v>
      </c>
      <c r="L41" s="57">
        <f t="shared" si="31"/>
        <v>-0.99377000000000004</v>
      </c>
      <c r="M41" s="57">
        <f t="shared" si="32"/>
        <v>0.98721679999999978</v>
      </c>
      <c r="R41" s="53"/>
      <c r="S41" s="53"/>
      <c r="T41" s="53"/>
      <c r="U41" s="53"/>
      <c r="V41" s="53"/>
    </row>
    <row r="42" spans="1:22" s="51" customFormat="1" x14ac:dyDescent="0.2">
      <c r="B42" s="51" t="s">
        <v>194</v>
      </c>
      <c r="C42" s="51" t="s">
        <v>195</v>
      </c>
      <c r="D42" s="56">
        <v>0</v>
      </c>
      <c r="E42" s="56">
        <v>0</v>
      </c>
      <c r="F42" s="56">
        <v>0</v>
      </c>
      <c r="G42" s="56">
        <v>0</v>
      </c>
      <c r="H42" s="56">
        <v>209.96</v>
      </c>
      <c r="I42" s="56">
        <f t="shared" si="38"/>
        <v>209.96</v>
      </c>
      <c r="J42" s="56">
        <f t="shared" si="29"/>
        <v>-209.96</v>
      </c>
      <c r="K42" s="57" t="str">
        <f t="shared" si="30"/>
        <v>NA</v>
      </c>
      <c r="L42" s="57" t="str">
        <f t="shared" si="31"/>
        <v>NA</v>
      </c>
      <c r="M42" s="57" t="str">
        <f t="shared" si="32"/>
        <v>NA</v>
      </c>
      <c r="R42" s="53"/>
      <c r="S42" s="53"/>
      <c r="T42" s="53"/>
      <c r="U42" s="53"/>
      <c r="V42" s="53"/>
    </row>
    <row r="43" spans="1:22" s="51" customFormat="1" x14ac:dyDescent="0.2">
      <c r="B43" s="51" t="s">
        <v>206</v>
      </c>
      <c r="C43" s="51" t="s">
        <v>207</v>
      </c>
      <c r="D43" s="56">
        <v>500</v>
      </c>
      <c r="E43" s="56">
        <v>500</v>
      </c>
      <c r="F43" s="56">
        <v>0</v>
      </c>
      <c r="G43" s="56">
        <v>0</v>
      </c>
      <c r="H43" s="56">
        <v>0</v>
      </c>
      <c r="I43" s="56">
        <f t="shared" si="38"/>
        <v>0</v>
      </c>
      <c r="J43" s="56">
        <f t="shared" si="29"/>
        <v>500</v>
      </c>
      <c r="K43" s="57">
        <f t="shared" si="30"/>
        <v>1</v>
      </c>
      <c r="L43" s="57">
        <f t="shared" si="31"/>
        <v>-1</v>
      </c>
      <c r="M43" s="57">
        <f t="shared" si="32"/>
        <v>-1</v>
      </c>
      <c r="R43" s="53"/>
      <c r="S43" s="53"/>
      <c r="T43" s="53"/>
      <c r="U43" s="53"/>
      <c r="V43" s="53"/>
    </row>
    <row r="44" spans="1:22" s="51" customFormat="1" x14ac:dyDescent="0.2">
      <c r="B44" s="51" t="s">
        <v>208</v>
      </c>
      <c r="C44" s="51" t="s">
        <v>209</v>
      </c>
      <c r="D44" s="56">
        <v>5000</v>
      </c>
      <c r="E44" s="56">
        <v>5000</v>
      </c>
      <c r="F44" s="56">
        <v>0</v>
      </c>
      <c r="G44" s="56">
        <v>0</v>
      </c>
      <c r="H44" s="56">
        <v>0</v>
      </c>
      <c r="I44" s="56">
        <f t="shared" si="38"/>
        <v>0</v>
      </c>
      <c r="J44" s="56">
        <f t="shared" si="29"/>
        <v>5000</v>
      </c>
      <c r="K44" s="57">
        <f t="shared" si="30"/>
        <v>1</v>
      </c>
      <c r="L44" s="57">
        <f t="shared" si="31"/>
        <v>-1</v>
      </c>
      <c r="M44" s="57">
        <f t="shared" si="32"/>
        <v>-1</v>
      </c>
      <c r="R44" s="53"/>
      <c r="S44" s="53"/>
      <c r="T44" s="53"/>
      <c r="U44" s="53"/>
      <c r="V44" s="53"/>
    </row>
    <row r="45" spans="1:22" s="51" customFormat="1" x14ac:dyDescent="0.2">
      <c r="B45" s="51" t="s">
        <v>216</v>
      </c>
      <c r="C45" s="51" t="s">
        <v>217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f t="shared" si="38"/>
        <v>0</v>
      </c>
      <c r="J45" s="56">
        <f t="shared" si="29"/>
        <v>0</v>
      </c>
      <c r="K45" s="57" t="str">
        <f t="shared" si="30"/>
        <v>NA</v>
      </c>
      <c r="L45" s="57" t="str">
        <f t="shared" si="31"/>
        <v>NA</v>
      </c>
      <c r="M45" s="57" t="str">
        <f t="shared" si="32"/>
        <v>NA</v>
      </c>
      <c r="R45" s="53"/>
      <c r="S45" s="53"/>
      <c r="T45" s="53"/>
      <c r="U45" s="53"/>
      <c r="V45" s="53"/>
    </row>
    <row r="46" spans="1:22" s="51" customFormat="1" x14ac:dyDescent="0.2">
      <c r="A46" s="63" t="s">
        <v>250</v>
      </c>
      <c r="B46" s="63"/>
      <c r="C46" s="63"/>
      <c r="D46" s="64">
        <v>5500</v>
      </c>
      <c r="E46" s="64">
        <v>81073.36</v>
      </c>
      <c r="F46" s="64">
        <v>311.5</v>
      </c>
      <c r="G46" s="64">
        <v>58024.36</v>
      </c>
      <c r="H46" s="64">
        <v>395.14</v>
      </c>
      <c r="I46" s="64">
        <f t="shared" si="23"/>
        <v>58419.5</v>
      </c>
      <c r="J46" s="64">
        <f t="shared" si="24"/>
        <v>22653.86</v>
      </c>
      <c r="K46" s="65">
        <f t="shared" si="25"/>
        <v>0.27942421530327594</v>
      </c>
      <c r="L46" s="65">
        <f t="shared" si="26"/>
        <v>-0.99615780078684291</v>
      </c>
      <c r="M46" s="65">
        <f t="shared" si="27"/>
        <v>1.1471057817265744</v>
      </c>
      <c r="R46" s="53"/>
      <c r="S46" s="53"/>
      <c r="T46" s="53"/>
      <c r="U46" s="53"/>
      <c r="V46" s="53"/>
    </row>
    <row r="47" spans="1:22" s="51" customFormat="1" x14ac:dyDescent="0.2">
      <c r="A47" s="51" t="s">
        <v>251</v>
      </c>
      <c r="B47" s="51" t="s">
        <v>158</v>
      </c>
      <c r="C47" s="51" t="s">
        <v>159</v>
      </c>
      <c r="D47" s="56">
        <v>0</v>
      </c>
      <c r="E47" s="56">
        <v>34000000</v>
      </c>
      <c r="F47" s="56">
        <v>95040</v>
      </c>
      <c r="G47" s="56">
        <v>95040</v>
      </c>
      <c r="H47" s="56">
        <v>6971652</v>
      </c>
      <c r="I47" s="56">
        <f t="shared" ref="I47" si="39">SUM(G47:H47)</f>
        <v>7066692</v>
      </c>
      <c r="J47" s="56">
        <f t="shared" ref="J47:J93" si="40">E47-I47</f>
        <v>26933308</v>
      </c>
      <c r="K47" s="57">
        <f t="shared" ref="K47:K93" si="41">IF(E47=0,"NA",J47/E47)</f>
        <v>0.79215611764705884</v>
      </c>
      <c r="L47" s="57">
        <f t="shared" ref="L47:L93" si="42">IF(E47=0,"NA",(  ( F47 - (E47/$L$6)) / (E47/$L$6)))</f>
        <v>-0.99720470588235299</v>
      </c>
      <c r="M47" s="57">
        <f t="shared" ref="M47:M93" si="43">IF(E47=0,"NA",(  ( G47 - ($M$6*(E47/12))) / ($M$6*(E47/12))))</f>
        <v>-0.99161411764705887</v>
      </c>
      <c r="R47" s="53"/>
      <c r="S47" s="53"/>
      <c r="T47" s="53"/>
      <c r="U47" s="53"/>
      <c r="V47" s="53"/>
    </row>
    <row r="48" spans="1:22" s="51" customFormat="1" x14ac:dyDescent="0.2">
      <c r="B48" s="51" t="s">
        <v>198</v>
      </c>
      <c r="C48" s="51" t="s">
        <v>199</v>
      </c>
      <c r="D48" s="56">
        <v>0</v>
      </c>
      <c r="E48" s="56">
        <v>-17000000</v>
      </c>
      <c r="F48" s="56">
        <v>0</v>
      </c>
      <c r="G48" s="56">
        <v>0</v>
      </c>
      <c r="H48" s="56">
        <v>0</v>
      </c>
      <c r="I48" s="56">
        <f t="shared" ref="I48:I79" si="44">SUM(G48:H48)</f>
        <v>0</v>
      </c>
      <c r="J48" s="56">
        <f t="shared" ref="J48:J79" si="45">E48-I48</f>
        <v>-17000000</v>
      </c>
      <c r="K48" s="57">
        <f t="shared" ref="K48:K79" si="46">IF(E48=0,"NA",J48/E48)</f>
        <v>1</v>
      </c>
      <c r="L48" s="57">
        <f t="shared" ref="L48:L79" si="47">IF(E48=0,"NA",(  ( F48 - (E48/$L$6)) / (E48/$L$6)))</f>
        <v>-1</v>
      </c>
      <c r="M48" s="57">
        <f t="shared" ref="M48:M79" si="48">IF(E48=0,"NA",(  ( G48 - ($M$6*(E48/12))) / ($M$6*(E48/12))))</f>
        <v>-1</v>
      </c>
      <c r="R48" s="53"/>
      <c r="S48" s="53"/>
      <c r="T48" s="53"/>
      <c r="U48" s="53"/>
      <c r="V48" s="53"/>
    </row>
    <row r="49" spans="1:22" s="51" customFormat="1" x14ac:dyDescent="0.2">
      <c r="B49" s="51" t="s">
        <v>214</v>
      </c>
      <c r="C49" s="51" t="s">
        <v>215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ref="I49:I52" si="49">SUM(G49:H49)</f>
        <v>0</v>
      </c>
      <c r="J49" s="56">
        <f t="shared" ref="J49:J64" si="50">E49-I49</f>
        <v>0</v>
      </c>
      <c r="K49" s="57" t="str">
        <f t="shared" ref="K49:K64" si="51">IF(E49=0,"NA",J49/E49)</f>
        <v>NA</v>
      </c>
      <c r="L49" s="57" t="str">
        <f t="shared" ref="L49:L64" si="52">IF(E49=0,"NA",(  ( F49 - (E49/$L$6)) / (E49/$L$6)))</f>
        <v>NA</v>
      </c>
      <c r="M49" s="57" t="str">
        <f t="shared" ref="M49:M64" si="53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B50" s="51" t="s">
        <v>569</v>
      </c>
      <c r="C50" s="51" t="s">
        <v>570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49"/>
        <v>0</v>
      </c>
      <c r="J50" s="56">
        <f t="shared" si="50"/>
        <v>0</v>
      </c>
      <c r="K50" s="57" t="str">
        <f t="shared" si="51"/>
        <v>NA</v>
      </c>
      <c r="L50" s="57" t="str">
        <f t="shared" si="52"/>
        <v>NA</v>
      </c>
      <c r="M50" s="57" t="str">
        <f t="shared" si="53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571</v>
      </c>
      <c r="C51" s="51" t="s">
        <v>572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49"/>
        <v>0</v>
      </c>
      <c r="J51" s="56">
        <f t="shared" si="50"/>
        <v>0</v>
      </c>
      <c r="K51" s="57" t="str">
        <f t="shared" si="51"/>
        <v>NA</v>
      </c>
      <c r="L51" s="57" t="str">
        <f t="shared" si="52"/>
        <v>NA</v>
      </c>
      <c r="M51" s="57" t="str">
        <f t="shared" si="53"/>
        <v>NA</v>
      </c>
      <c r="R51" s="53"/>
      <c r="S51" s="53"/>
      <c r="T51" s="53"/>
      <c r="U51" s="53"/>
      <c r="V51" s="53"/>
    </row>
    <row r="52" spans="1:22" s="51" customFormat="1" x14ac:dyDescent="0.2">
      <c r="A52" s="63" t="s">
        <v>264</v>
      </c>
      <c r="B52" s="63"/>
      <c r="C52" s="63"/>
      <c r="D52" s="64">
        <v>0</v>
      </c>
      <c r="E52" s="64">
        <v>17000000</v>
      </c>
      <c r="F52" s="64">
        <v>95040</v>
      </c>
      <c r="G52" s="64">
        <v>95040</v>
      </c>
      <c r="H52" s="64">
        <v>6971652</v>
      </c>
      <c r="I52" s="64">
        <f t="shared" si="49"/>
        <v>7066692</v>
      </c>
      <c r="J52" s="64">
        <f t="shared" si="50"/>
        <v>9933308</v>
      </c>
      <c r="K52" s="65">
        <f t="shared" si="51"/>
        <v>0.58431223529411769</v>
      </c>
      <c r="L52" s="65">
        <f t="shared" si="52"/>
        <v>-0.99440941176470588</v>
      </c>
      <c r="M52" s="65">
        <f t="shared" si="53"/>
        <v>-0.98322823529411763</v>
      </c>
      <c r="R52" s="53"/>
      <c r="S52" s="53"/>
      <c r="T52" s="53"/>
      <c r="U52" s="53"/>
      <c r="V52" s="53"/>
    </row>
    <row r="53" spans="1:22" s="51" customFormat="1" x14ac:dyDescent="0.2">
      <c r="A53" s="51" t="s">
        <v>324</v>
      </c>
      <c r="B53" s="51" t="s">
        <v>118</v>
      </c>
      <c r="C53" s="51" t="s">
        <v>119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ref="I53:I59" si="54">SUM(G53:H53)</f>
        <v>0</v>
      </c>
      <c r="J53" s="56">
        <f t="shared" si="50"/>
        <v>0</v>
      </c>
      <c r="K53" s="57" t="str">
        <f t="shared" si="51"/>
        <v>NA</v>
      </c>
      <c r="L53" s="57" t="str">
        <f t="shared" si="52"/>
        <v>NA</v>
      </c>
      <c r="M53" s="57" t="str">
        <f t="shared" si="53"/>
        <v>NA</v>
      </c>
      <c r="R53" s="53"/>
      <c r="S53" s="53"/>
      <c r="T53" s="53"/>
      <c r="U53" s="53"/>
      <c r="V53" s="53"/>
    </row>
    <row r="54" spans="1:22" s="51" customFormat="1" x14ac:dyDescent="0.2">
      <c r="B54" s="51" t="s">
        <v>130</v>
      </c>
      <c r="C54" s="51" t="s">
        <v>131</v>
      </c>
      <c r="D54" s="56">
        <v>10000000</v>
      </c>
      <c r="E54" s="56">
        <v>7000000</v>
      </c>
      <c r="F54" s="56">
        <v>8673.51</v>
      </c>
      <c r="G54" s="56">
        <v>270313.59000000003</v>
      </c>
      <c r="H54" s="56">
        <v>0</v>
      </c>
      <c r="I54" s="56">
        <f t="shared" si="54"/>
        <v>270313.59000000003</v>
      </c>
      <c r="J54" s="56">
        <f t="shared" si="50"/>
        <v>6729686.4100000001</v>
      </c>
      <c r="K54" s="57">
        <f t="shared" si="51"/>
        <v>0.96138377285714283</v>
      </c>
      <c r="L54" s="57">
        <f t="shared" si="52"/>
        <v>-0.99876092714285714</v>
      </c>
      <c r="M54" s="57">
        <f t="shared" si="53"/>
        <v>-0.88415131857142859</v>
      </c>
      <c r="R54" s="53"/>
      <c r="S54" s="53"/>
      <c r="T54" s="53"/>
      <c r="U54" s="53"/>
      <c r="V54" s="53"/>
    </row>
    <row r="55" spans="1:22" s="51" customFormat="1" x14ac:dyDescent="0.2">
      <c r="B55" s="51" t="s">
        <v>234</v>
      </c>
      <c r="C55" s="51" t="s">
        <v>235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54"/>
        <v>0</v>
      </c>
      <c r="J55" s="56">
        <f t="shared" si="50"/>
        <v>0</v>
      </c>
      <c r="K55" s="57" t="str">
        <f t="shared" si="51"/>
        <v>NA</v>
      </c>
      <c r="L55" s="57" t="str">
        <f t="shared" si="52"/>
        <v>NA</v>
      </c>
      <c r="M55" s="57" t="str">
        <f t="shared" si="53"/>
        <v>NA</v>
      </c>
      <c r="R55" s="53"/>
      <c r="S55" s="53"/>
      <c r="T55" s="53"/>
      <c r="U55" s="53"/>
      <c r="V55" s="53"/>
    </row>
    <row r="56" spans="1:22" s="51" customFormat="1" x14ac:dyDescent="0.2">
      <c r="B56" s="51" t="s">
        <v>138</v>
      </c>
      <c r="C56" s="51" t="s">
        <v>139</v>
      </c>
      <c r="D56" s="56">
        <v>0</v>
      </c>
      <c r="E56" s="56">
        <v>1000000</v>
      </c>
      <c r="F56" s="56">
        <v>945</v>
      </c>
      <c r="G56" s="56">
        <v>27554.25</v>
      </c>
      <c r="H56" s="56">
        <v>0</v>
      </c>
      <c r="I56" s="56">
        <f t="shared" si="54"/>
        <v>27554.25</v>
      </c>
      <c r="J56" s="56">
        <f t="shared" si="50"/>
        <v>972445.75</v>
      </c>
      <c r="K56" s="57">
        <f t="shared" si="51"/>
        <v>0.97244575</v>
      </c>
      <c r="L56" s="57">
        <f t="shared" si="52"/>
        <v>-0.99905500000000003</v>
      </c>
      <c r="M56" s="57">
        <f t="shared" si="53"/>
        <v>-0.91733724999999999</v>
      </c>
      <c r="R56" s="53"/>
      <c r="S56" s="53"/>
      <c r="T56" s="53"/>
      <c r="U56" s="53"/>
      <c r="V56" s="53"/>
    </row>
    <row r="57" spans="1:22" s="51" customFormat="1" x14ac:dyDescent="0.2">
      <c r="B57" s="51" t="s">
        <v>140</v>
      </c>
      <c r="C57" s="51" t="s">
        <v>141</v>
      </c>
      <c r="D57" s="56">
        <v>0</v>
      </c>
      <c r="E57" s="56">
        <v>0</v>
      </c>
      <c r="F57" s="56">
        <v>115.2</v>
      </c>
      <c r="G57" s="56">
        <v>115.2</v>
      </c>
      <c r="H57" s="56">
        <v>0</v>
      </c>
      <c r="I57" s="56">
        <f t="shared" si="54"/>
        <v>115.2</v>
      </c>
      <c r="J57" s="56">
        <f t="shared" si="50"/>
        <v>-115.2</v>
      </c>
      <c r="K57" s="57" t="str">
        <f t="shared" si="51"/>
        <v>NA</v>
      </c>
      <c r="L57" s="57" t="str">
        <f t="shared" si="52"/>
        <v>NA</v>
      </c>
      <c r="M57" s="57" t="str">
        <f t="shared" si="53"/>
        <v>NA</v>
      </c>
      <c r="R57" s="53"/>
      <c r="S57" s="53"/>
      <c r="T57" s="53"/>
      <c r="U57" s="53"/>
      <c r="V57" s="53"/>
    </row>
    <row r="58" spans="1:22" s="51" customFormat="1" x14ac:dyDescent="0.2">
      <c r="B58" s="51" t="s">
        <v>142</v>
      </c>
      <c r="C58" s="51" t="s">
        <v>143</v>
      </c>
      <c r="D58" s="56">
        <v>0</v>
      </c>
      <c r="E58" s="56">
        <v>1000000</v>
      </c>
      <c r="F58" s="56">
        <v>1732.97</v>
      </c>
      <c r="G58" s="56">
        <v>49985.13</v>
      </c>
      <c r="H58" s="56">
        <v>0</v>
      </c>
      <c r="I58" s="56">
        <f t="shared" si="54"/>
        <v>49985.13</v>
      </c>
      <c r="J58" s="56">
        <f t="shared" si="50"/>
        <v>950014.87</v>
      </c>
      <c r="K58" s="57">
        <f t="shared" si="51"/>
        <v>0.95001486999999996</v>
      </c>
      <c r="L58" s="57">
        <f t="shared" si="52"/>
        <v>-0.99826703000000006</v>
      </c>
      <c r="M58" s="57">
        <f t="shared" si="53"/>
        <v>-0.85004460999999998</v>
      </c>
      <c r="R58" s="53"/>
      <c r="S58" s="53"/>
      <c r="T58" s="53"/>
      <c r="U58" s="53"/>
      <c r="V58" s="53"/>
    </row>
    <row r="59" spans="1:22" s="51" customFormat="1" x14ac:dyDescent="0.2">
      <c r="B59" s="51" t="s">
        <v>156</v>
      </c>
      <c r="C59" s="51" t="s">
        <v>157</v>
      </c>
      <c r="D59" s="56">
        <v>0</v>
      </c>
      <c r="E59" s="56">
        <v>1000000</v>
      </c>
      <c r="F59" s="56">
        <v>111.56</v>
      </c>
      <c r="G59" s="56">
        <v>8522.52</v>
      </c>
      <c r="H59" s="56">
        <v>0</v>
      </c>
      <c r="I59" s="56">
        <f t="shared" si="54"/>
        <v>8522.52</v>
      </c>
      <c r="J59" s="56">
        <f t="shared" si="50"/>
        <v>991477.48</v>
      </c>
      <c r="K59" s="57">
        <f t="shared" si="51"/>
        <v>0.99147748000000002</v>
      </c>
      <c r="L59" s="57">
        <f t="shared" si="52"/>
        <v>-0.99988843999999999</v>
      </c>
      <c r="M59" s="57">
        <f t="shared" si="53"/>
        <v>-0.97443243999999996</v>
      </c>
      <c r="R59" s="53"/>
      <c r="S59" s="53"/>
      <c r="T59" s="53"/>
      <c r="U59" s="53"/>
      <c r="V59" s="53"/>
    </row>
    <row r="60" spans="1:22" s="51" customFormat="1" x14ac:dyDescent="0.2">
      <c r="B60" s="51" t="s">
        <v>158</v>
      </c>
      <c r="C60" s="51" t="s">
        <v>159</v>
      </c>
      <c r="D60" s="56">
        <v>5294.12</v>
      </c>
      <c r="E60" s="56">
        <v>93812.690000000017</v>
      </c>
      <c r="F60" s="56">
        <v>5167.0599999999986</v>
      </c>
      <c r="G60" s="56">
        <v>5303.3099999999986</v>
      </c>
      <c r="H60" s="56">
        <v>16667.02</v>
      </c>
      <c r="I60" s="56">
        <f t="shared" ref="I60:I64" si="55">SUM(G60:H60)</f>
        <v>21970.329999999998</v>
      </c>
      <c r="J60" s="56">
        <f t="shared" si="50"/>
        <v>71842.360000000015</v>
      </c>
      <c r="K60" s="57">
        <f t="shared" si="51"/>
        <v>0.76580641702098085</v>
      </c>
      <c r="L60" s="57">
        <f t="shared" si="52"/>
        <v>-0.94492152394308282</v>
      </c>
      <c r="M60" s="57">
        <f t="shared" si="53"/>
        <v>-0.83040748538390707</v>
      </c>
      <c r="R60" s="53"/>
      <c r="S60" s="53"/>
      <c r="T60" s="53"/>
      <c r="U60" s="53"/>
      <c r="V60" s="53"/>
    </row>
    <row r="61" spans="1:22" s="51" customFormat="1" x14ac:dyDescent="0.2">
      <c r="B61" s="51" t="s">
        <v>166</v>
      </c>
      <c r="C61" s="51" t="s">
        <v>167</v>
      </c>
      <c r="D61" s="56">
        <v>0</v>
      </c>
      <c r="E61" s="56">
        <v>2279</v>
      </c>
      <c r="F61" s="56">
        <v>0</v>
      </c>
      <c r="G61" s="56">
        <v>0</v>
      </c>
      <c r="H61" s="56">
        <v>0</v>
      </c>
      <c r="I61" s="56">
        <f t="shared" si="55"/>
        <v>0</v>
      </c>
      <c r="J61" s="56">
        <f t="shared" si="50"/>
        <v>2279</v>
      </c>
      <c r="K61" s="57">
        <f t="shared" si="51"/>
        <v>1</v>
      </c>
      <c r="L61" s="57">
        <f t="shared" si="52"/>
        <v>-1</v>
      </c>
      <c r="M61" s="57">
        <f t="shared" si="53"/>
        <v>-1</v>
      </c>
      <c r="R61" s="53"/>
      <c r="S61" s="53"/>
      <c r="T61" s="53"/>
      <c r="U61" s="53"/>
      <c r="V61" s="53"/>
    </row>
    <row r="62" spans="1:22" s="51" customFormat="1" x14ac:dyDescent="0.2">
      <c r="B62" s="51" t="s">
        <v>194</v>
      </c>
      <c r="C62" s="51" t="s">
        <v>195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f t="shared" si="55"/>
        <v>0</v>
      </c>
      <c r="J62" s="56">
        <f t="shared" si="50"/>
        <v>0</v>
      </c>
      <c r="K62" s="57" t="str">
        <f t="shared" si="51"/>
        <v>NA</v>
      </c>
      <c r="L62" s="57" t="str">
        <f t="shared" si="52"/>
        <v>NA</v>
      </c>
      <c r="M62" s="57" t="str">
        <f t="shared" si="53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208</v>
      </c>
      <c r="C63" s="51" t="s">
        <v>209</v>
      </c>
      <c r="D63" s="56">
        <v>30000.069999999989</v>
      </c>
      <c r="E63" s="56">
        <v>897822.22999999975</v>
      </c>
      <c r="F63" s="56">
        <v>44055.520000000004</v>
      </c>
      <c r="G63" s="56">
        <v>44055.520000000004</v>
      </c>
      <c r="H63" s="56">
        <v>16392.2</v>
      </c>
      <c r="I63" s="56">
        <f t="shared" si="55"/>
        <v>60447.72</v>
      </c>
      <c r="J63" s="56">
        <f t="shared" si="50"/>
        <v>837374.50999999978</v>
      </c>
      <c r="K63" s="57">
        <f t="shared" si="51"/>
        <v>0.93267295241731762</v>
      </c>
      <c r="L63" s="57">
        <f t="shared" si="52"/>
        <v>-0.95093068702475769</v>
      </c>
      <c r="M63" s="57">
        <f t="shared" si="53"/>
        <v>-0.85279206107427297</v>
      </c>
      <c r="R63" s="53"/>
      <c r="S63" s="53"/>
      <c r="T63" s="53"/>
      <c r="U63" s="53"/>
      <c r="V63" s="53"/>
    </row>
    <row r="64" spans="1:22" s="51" customFormat="1" x14ac:dyDescent="0.2">
      <c r="B64" s="51" t="s">
        <v>210</v>
      </c>
      <c r="C64" s="51" t="s">
        <v>211</v>
      </c>
      <c r="D64" s="56">
        <v>5000</v>
      </c>
      <c r="E64" s="56">
        <v>5000</v>
      </c>
      <c r="F64" s="56">
        <v>0</v>
      </c>
      <c r="G64" s="56">
        <v>0</v>
      </c>
      <c r="H64" s="56">
        <v>0</v>
      </c>
      <c r="I64" s="56">
        <f t="shared" si="55"/>
        <v>0</v>
      </c>
      <c r="J64" s="56">
        <f t="shared" si="50"/>
        <v>5000</v>
      </c>
      <c r="K64" s="57">
        <f t="shared" si="51"/>
        <v>1</v>
      </c>
      <c r="L64" s="57">
        <f t="shared" si="52"/>
        <v>-1</v>
      </c>
      <c r="M64" s="57">
        <f t="shared" si="53"/>
        <v>-1</v>
      </c>
      <c r="R64" s="53"/>
      <c r="S64" s="53"/>
      <c r="T64" s="53"/>
      <c r="U64" s="53"/>
      <c r="V64" s="53"/>
    </row>
    <row r="65" spans="1:22" s="51" customFormat="1" x14ac:dyDescent="0.2">
      <c r="B65" s="51" t="s">
        <v>212</v>
      </c>
      <c r="C65" s="51" t="s">
        <v>213</v>
      </c>
      <c r="D65" s="56">
        <v>10588.24</v>
      </c>
      <c r="E65" s="56">
        <v>0</v>
      </c>
      <c r="F65" s="56">
        <v>0</v>
      </c>
      <c r="G65" s="56">
        <v>0</v>
      </c>
      <c r="H65" s="56">
        <v>0</v>
      </c>
      <c r="I65" s="56">
        <f t="shared" si="44"/>
        <v>0</v>
      </c>
      <c r="J65" s="56">
        <f t="shared" si="45"/>
        <v>0</v>
      </c>
      <c r="K65" s="57" t="str">
        <f t="shared" si="46"/>
        <v>NA</v>
      </c>
      <c r="L65" s="57" t="str">
        <f t="shared" si="47"/>
        <v>NA</v>
      </c>
      <c r="M65" s="57" t="str">
        <f t="shared" si="48"/>
        <v>NA</v>
      </c>
      <c r="R65" s="53"/>
      <c r="S65" s="53"/>
      <c r="T65" s="53"/>
      <c r="U65" s="53"/>
      <c r="V65" s="53"/>
    </row>
    <row r="66" spans="1:22" s="51" customFormat="1" x14ac:dyDescent="0.2">
      <c r="B66" s="51" t="s">
        <v>573</v>
      </c>
      <c r="C66" s="51" t="s">
        <v>574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44"/>
        <v>0</v>
      </c>
      <c r="J66" s="56">
        <f t="shared" si="45"/>
        <v>0</v>
      </c>
      <c r="K66" s="57" t="str">
        <f t="shared" si="46"/>
        <v>NA</v>
      </c>
      <c r="L66" s="57" t="str">
        <f t="shared" si="47"/>
        <v>NA</v>
      </c>
      <c r="M66" s="57" t="str">
        <f t="shared" si="48"/>
        <v>NA</v>
      </c>
      <c r="R66" s="53"/>
      <c r="S66" s="53"/>
      <c r="T66" s="53"/>
      <c r="U66" s="53"/>
      <c r="V66" s="53"/>
    </row>
    <row r="67" spans="1:22" s="51" customFormat="1" x14ac:dyDescent="0.2">
      <c r="B67" s="51" t="s">
        <v>567</v>
      </c>
      <c r="C67" s="51" t="s">
        <v>568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44"/>
        <v>0</v>
      </c>
      <c r="J67" s="56">
        <f t="shared" si="45"/>
        <v>0</v>
      </c>
      <c r="K67" s="57" t="str">
        <f t="shared" si="46"/>
        <v>NA</v>
      </c>
      <c r="L67" s="57" t="str">
        <f t="shared" si="47"/>
        <v>NA</v>
      </c>
      <c r="M67" s="57" t="str">
        <f t="shared" si="48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569</v>
      </c>
      <c r="C68" s="51" t="s">
        <v>570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44"/>
        <v>0</v>
      </c>
      <c r="J68" s="56">
        <f t="shared" si="45"/>
        <v>0</v>
      </c>
      <c r="K68" s="57" t="str">
        <f t="shared" si="46"/>
        <v>NA</v>
      </c>
      <c r="L68" s="57" t="str">
        <f t="shared" si="47"/>
        <v>NA</v>
      </c>
      <c r="M68" s="57" t="str">
        <f t="shared" si="48"/>
        <v>NA</v>
      </c>
      <c r="R68" s="53"/>
      <c r="S68" s="53"/>
      <c r="T68" s="53"/>
      <c r="U68" s="53"/>
      <c r="V68" s="53"/>
    </row>
    <row r="69" spans="1:22" s="51" customFormat="1" x14ac:dyDescent="0.2">
      <c r="A69" s="63" t="s">
        <v>387</v>
      </c>
      <c r="B69" s="63"/>
      <c r="C69" s="63"/>
      <c r="D69" s="64">
        <v>10050882.43</v>
      </c>
      <c r="E69" s="64">
        <v>10998913.92</v>
      </c>
      <c r="F69" s="64">
        <v>60800.820000000007</v>
      </c>
      <c r="G69" s="64">
        <v>405849.52000000008</v>
      </c>
      <c r="H69" s="64">
        <v>33059.22</v>
      </c>
      <c r="I69" s="64">
        <f t="shared" si="44"/>
        <v>438908.74000000011</v>
      </c>
      <c r="J69" s="64">
        <f t="shared" si="45"/>
        <v>10560005.18</v>
      </c>
      <c r="K69" s="65">
        <f t="shared" si="46"/>
        <v>0.96009526547872104</v>
      </c>
      <c r="L69" s="65">
        <f t="shared" si="47"/>
        <v>-0.99447210693326349</v>
      </c>
      <c r="M69" s="65">
        <f t="shared" si="48"/>
        <v>-0.88930283763871842</v>
      </c>
      <c r="R69" s="53"/>
      <c r="S69" s="53"/>
      <c r="T69" s="53"/>
      <c r="U69" s="53"/>
      <c r="V69" s="53"/>
    </row>
    <row r="70" spans="1:22" s="51" customFormat="1" x14ac:dyDescent="0.2">
      <c r="A70" s="51" t="s">
        <v>388</v>
      </c>
      <c r="B70" s="51" t="s">
        <v>254</v>
      </c>
      <c r="C70" s="51" t="s">
        <v>255</v>
      </c>
      <c r="D70" s="56">
        <v>8000</v>
      </c>
      <c r="E70" s="56">
        <v>8000</v>
      </c>
      <c r="F70" s="56">
        <v>0</v>
      </c>
      <c r="G70" s="56">
        <v>0</v>
      </c>
      <c r="H70" s="56">
        <v>0</v>
      </c>
      <c r="I70" s="56">
        <f t="shared" si="44"/>
        <v>0</v>
      </c>
      <c r="J70" s="56">
        <f t="shared" si="45"/>
        <v>8000</v>
      </c>
      <c r="K70" s="57">
        <f t="shared" si="46"/>
        <v>1</v>
      </c>
      <c r="L70" s="57">
        <f t="shared" si="47"/>
        <v>-1</v>
      </c>
      <c r="M70" s="57">
        <f t="shared" si="48"/>
        <v>-1</v>
      </c>
      <c r="R70" s="53"/>
      <c r="S70" s="53"/>
      <c r="T70" s="53"/>
      <c r="U70" s="53"/>
      <c r="V70" s="53"/>
    </row>
    <row r="71" spans="1:22" s="51" customFormat="1" x14ac:dyDescent="0.2">
      <c r="B71" s="51" t="s">
        <v>262</v>
      </c>
      <c r="C71" s="51" t="s">
        <v>263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44"/>
        <v>0</v>
      </c>
      <c r="J71" s="56">
        <f t="shared" si="45"/>
        <v>0</v>
      </c>
      <c r="K71" s="57" t="str">
        <f t="shared" si="46"/>
        <v>NA</v>
      </c>
      <c r="L71" s="57" t="str">
        <f t="shared" si="47"/>
        <v>NA</v>
      </c>
      <c r="M71" s="57" t="str">
        <f t="shared" si="48"/>
        <v>NA</v>
      </c>
      <c r="R71" s="53"/>
      <c r="S71" s="53"/>
      <c r="T71" s="53"/>
      <c r="U71" s="53"/>
      <c r="V71" s="53"/>
    </row>
    <row r="72" spans="1:22" s="51" customFormat="1" x14ac:dyDescent="0.2">
      <c r="B72" s="51" t="s">
        <v>212</v>
      </c>
      <c r="C72" s="51" t="s">
        <v>213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44"/>
        <v>0</v>
      </c>
      <c r="J72" s="56">
        <f t="shared" si="45"/>
        <v>0</v>
      </c>
      <c r="K72" s="57" t="str">
        <f t="shared" si="46"/>
        <v>NA</v>
      </c>
      <c r="L72" s="57" t="str">
        <f t="shared" si="47"/>
        <v>NA</v>
      </c>
      <c r="M72" s="57" t="str">
        <f t="shared" si="48"/>
        <v>NA</v>
      </c>
      <c r="R72" s="53"/>
      <c r="S72" s="53"/>
      <c r="T72" s="53"/>
      <c r="U72" s="53"/>
      <c r="V72" s="53"/>
    </row>
    <row r="73" spans="1:22" s="51" customFormat="1" x14ac:dyDescent="0.2">
      <c r="B73" s="51" t="s">
        <v>391</v>
      </c>
      <c r="C73" s="51" t="s">
        <v>392</v>
      </c>
      <c r="D73" s="56">
        <v>1000000</v>
      </c>
      <c r="E73" s="56">
        <v>723685</v>
      </c>
      <c r="F73" s="56">
        <v>0</v>
      </c>
      <c r="G73" s="56">
        <v>0</v>
      </c>
      <c r="H73" s="56">
        <v>0</v>
      </c>
      <c r="I73" s="56">
        <f t="shared" si="44"/>
        <v>0</v>
      </c>
      <c r="J73" s="56">
        <f t="shared" si="45"/>
        <v>723685</v>
      </c>
      <c r="K73" s="57">
        <f t="shared" si="46"/>
        <v>1</v>
      </c>
      <c r="L73" s="57">
        <f t="shared" si="47"/>
        <v>-1</v>
      </c>
      <c r="M73" s="57">
        <f t="shared" si="48"/>
        <v>-1</v>
      </c>
      <c r="R73" s="53"/>
      <c r="S73" s="53"/>
      <c r="T73" s="53"/>
      <c r="U73" s="53"/>
      <c r="V73" s="53"/>
    </row>
    <row r="74" spans="1:22" s="51" customFormat="1" x14ac:dyDescent="0.2">
      <c r="B74" s="51" t="s">
        <v>569</v>
      </c>
      <c r="C74" s="51" t="s">
        <v>570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44"/>
        <v>0</v>
      </c>
      <c r="J74" s="56">
        <f t="shared" si="45"/>
        <v>0</v>
      </c>
      <c r="K74" s="57" t="str">
        <f t="shared" si="46"/>
        <v>NA</v>
      </c>
      <c r="L74" s="57" t="str">
        <f t="shared" si="47"/>
        <v>NA</v>
      </c>
      <c r="M74" s="57" t="str">
        <f t="shared" si="48"/>
        <v>NA</v>
      </c>
      <c r="R74" s="53"/>
      <c r="S74" s="53"/>
      <c r="T74" s="53"/>
      <c r="U74" s="53"/>
      <c r="V74" s="53"/>
    </row>
    <row r="75" spans="1:22" s="51" customFormat="1" x14ac:dyDescent="0.2">
      <c r="B75" s="51" t="s">
        <v>575</v>
      </c>
      <c r="C75" s="51" t="s">
        <v>576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44"/>
        <v>0</v>
      </c>
      <c r="J75" s="56">
        <f t="shared" si="45"/>
        <v>0</v>
      </c>
      <c r="K75" s="57" t="str">
        <f t="shared" si="46"/>
        <v>NA</v>
      </c>
      <c r="L75" s="57" t="str">
        <f t="shared" si="47"/>
        <v>NA</v>
      </c>
      <c r="M75" s="57" t="str">
        <f t="shared" si="48"/>
        <v>NA</v>
      </c>
      <c r="R75" s="53"/>
      <c r="S75" s="53"/>
      <c r="T75" s="53"/>
      <c r="U75" s="53"/>
      <c r="V75" s="53"/>
    </row>
    <row r="76" spans="1:22" s="51" customFormat="1" x14ac:dyDescent="0.2">
      <c r="A76" s="63" t="s">
        <v>395</v>
      </c>
      <c r="B76" s="63"/>
      <c r="C76" s="63"/>
      <c r="D76" s="64">
        <v>1008000</v>
      </c>
      <c r="E76" s="64">
        <v>731685</v>
      </c>
      <c r="F76" s="64">
        <v>0</v>
      </c>
      <c r="G76" s="64">
        <v>0</v>
      </c>
      <c r="H76" s="64">
        <v>0</v>
      </c>
      <c r="I76" s="64">
        <f t="shared" si="44"/>
        <v>0</v>
      </c>
      <c r="J76" s="64">
        <f t="shared" si="45"/>
        <v>731685</v>
      </c>
      <c r="K76" s="65">
        <f t="shared" si="46"/>
        <v>1</v>
      </c>
      <c r="L76" s="65">
        <f t="shared" si="47"/>
        <v>-1</v>
      </c>
      <c r="M76" s="65">
        <f t="shared" si="48"/>
        <v>-1</v>
      </c>
      <c r="R76" s="53"/>
      <c r="S76" s="53"/>
      <c r="T76" s="53"/>
      <c r="U76" s="53"/>
      <c r="V76" s="53"/>
    </row>
    <row r="77" spans="1:22" s="51" customFormat="1" x14ac:dyDescent="0.2">
      <c r="A77" s="51" t="s">
        <v>396</v>
      </c>
      <c r="B77" s="51" t="s">
        <v>156</v>
      </c>
      <c r="C77" s="51" t="s">
        <v>157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44"/>
        <v>0</v>
      </c>
      <c r="J77" s="56">
        <f t="shared" si="45"/>
        <v>0</v>
      </c>
      <c r="K77" s="57" t="str">
        <f t="shared" si="46"/>
        <v>NA</v>
      </c>
      <c r="L77" s="57" t="str">
        <f t="shared" si="47"/>
        <v>NA</v>
      </c>
      <c r="M77" s="57" t="str">
        <f t="shared" si="48"/>
        <v>NA</v>
      </c>
      <c r="R77" s="53"/>
      <c r="S77" s="53"/>
      <c r="T77" s="53"/>
      <c r="U77" s="53"/>
      <c r="V77" s="53"/>
    </row>
    <row r="78" spans="1:22" s="51" customFormat="1" x14ac:dyDescent="0.2">
      <c r="B78" s="51" t="s">
        <v>158</v>
      </c>
      <c r="C78" s="51" t="s">
        <v>159</v>
      </c>
      <c r="D78" s="56">
        <v>18000000</v>
      </c>
      <c r="E78" s="56">
        <v>18000000</v>
      </c>
      <c r="F78" s="56">
        <v>506189.06</v>
      </c>
      <c r="G78" s="56">
        <v>1012378.12</v>
      </c>
      <c r="H78" s="56">
        <v>12148537.279999999</v>
      </c>
      <c r="I78" s="56">
        <f t="shared" si="44"/>
        <v>13160915.399999999</v>
      </c>
      <c r="J78" s="56">
        <f t="shared" si="45"/>
        <v>4839084.6000000015</v>
      </c>
      <c r="K78" s="57">
        <f t="shared" si="46"/>
        <v>0.26883803333333339</v>
      </c>
      <c r="L78" s="57">
        <f t="shared" si="47"/>
        <v>-0.97187838555555561</v>
      </c>
      <c r="M78" s="57">
        <f t="shared" si="48"/>
        <v>-0.83127031333333334</v>
      </c>
      <c r="R78" s="53"/>
      <c r="S78" s="53"/>
      <c r="T78" s="53"/>
      <c r="U78" s="53"/>
      <c r="V78" s="53"/>
    </row>
    <row r="79" spans="1:22" s="51" customFormat="1" x14ac:dyDescent="0.2">
      <c r="B79" s="51" t="s">
        <v>186</v>
      </c>
      <c r="C79" s="51" t="s">
        <v>187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f t="shared" si="44"/>
        <v>0</v>
      </c>
      <c r="J79" s="56">
        <f t="shared" si="45"/>
        <v>0</v>
      </c>
      <c r="K79" s="57" t="str">
        <f t="shared" si="46"/>
        <v>NA</v>
      </c>
      <c r="L79" s="57" t="str">
        <f t="shared" si="47"/>
        <v>NA</v>
      </c>
      <c r="M79" s="57" t="str">
        <f t="shared" si="48"/>
        <v>NA</v>
      </c>
      <c r="R79" s="53"/>
      <c r="S79" s="53"/>
      <c r="T79" s="53"/>
      <c r="U79" s="53"/>
      <c r="V79" s="53"/>
    </row>
    <row r="80" spans="1:22" s="51" customFormat="1" x14ac:dyDescent="0.2">
      <c r="B80" s="51" t="s">
        <v>569</v>
      </c>
      <c r="C80" s="51" t="s">
        <v>570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ref="I80:I81" si="56">SUM(G80:H80)</f>
        <v>0</v>
      </c>
      <c r="J80" s="56">
        <f t="shared" si="40"/>
        <v>0</v>
      </c>
      <c r="K80" s="57" t="str">
        <f t="shared" si="41"/>
        <v>NA</v>
      </c>
      <c r="L80" s="57" t="str">
        <f t="shared" si="42"/>
        <v>NA</v>
      </c>
      <c r="M80" s="57" t="str">
        <f t="shared" si="43"/>
        <v>NA</v>
      </c>
      <c r="R80" s="53"/>
      <c r="S80" s="53"/>
      <c r="T80" s="53"/>
      <c r="U80" s="53"/>
      <c r="V80" s="53"/>
    </row>
    <row r="81" spans="1:22" s="51" customFormat="1" x14ac:dyDescent="0.2">
      <c r="A81" s="63" t="s">
        <v>399</v>
      </c>
      <c r="B81" s="63"/>
      <c r="C81" s="63"/>
      <c r="D81" s="64">
        <v>18000000</v>
      </c>
      <c r="E81" s="64">
        <v>18000000</v>
      </c>
      <c r="F81" s="64">
        <v>506189.06</v>
      </c>
      <c r="G81" s="64">
        <v>1012378.12</v>
      </c>
      <c r="H81" s="64">
        <v>12148537.279999999</v>
      </c>
      <c r="I81" s="64">
        <f t="shared" si="56"/>
        <v>13160915.399999999</v>
      </c>
      <c r="J81" s="64">
        <f t="shared" si="40"/>
        <v>4839084.6000000015</v>
      </c>
      <c r="K81" s="65">
        <f t="shared" si="41"/>
        <v>0.26883803333333339</v>
      </c>
      <c r="L81" s="65">
        <f t="shared" si="42"/>
        <v>-0.97187838555555561</v>
      </c>
      <c r="M81" s="65">
        <f t="shared" si="43"/>
        <v>-0.83127031333333334</v>
      </c>
      <c r="R81" s="53"/>
      <c r="S81" s="53"/>
      <c r="T81" s="53"/>
      <c r="U81" s="53"/>
      <c r="V81" s="53"/>
    </row>
    <row r="82" spans="1:22" s="51" customFormat="1" x14ac:dyDescent="0.2">
      <c r="A82" s="51" t="s">
        <v>496</v>
      </c>
      <c r="B82" s="51" t="s">
        <v>118</v>
      </c>
      <c r="C82" s="51" t="s">
        <v>119</v>
      </c>
      <c r="D82" s="56">
        <v>39562.400000000001</v>
      </c>
      <c r="E82" s="56">
        <v>39562.400000000001</v>
      </c>
      <c r="F82" s="56">
        <v>3295.92</v>
      </c>
      <c r="G82" s="56">
        <v>3295.92</v>
      </c>
      <c r="H82" s="56">
        <v>0</v>
      </c>
      <c r="I82" s="56">
        <f t="shared" ref="I82:I93" si="57">SUM(G82:H82)</f>
        <v>3295.92</v>
      </c>
      <c r="J82" s="56">
        <f t="shared" si="40"/>
        <v>36266.480000000003</v>
      </c>
      <c r="K82" s="57">
        <f t="shared" si="41"/>
        <v>0.91669059511050899</v>
      </c>
      <c r="L82" s="57">
        <f t="shared" si="42"/>
        <v>-0.91669059511050899</v>
      </c>
      <c r="M82" s="57">
        <f t="shared" si="43"/>
        <v>-0.75007178533152696</v>
      </c>
      <c r="R82" s="53"/>
      <c r="S82" s="53"/>
      <c r="T82" s="53"/>
      <c r="U82" s="53"/>
      <c r="V82" s="53"/>
    </row>
    <row r="83" spans="1:22" s="51" customFormat="1" x14ac:dyDescent="0.2">
      <c r="B83" s="51" t="s">
        <v>319</v>
      </c>
      <c r="C83" s="51" t="s">
        <v>320</v>
      </c>
      <c r="D83" s="56">
        <v>19837.5</v>
      </c>
      <c r="E83" s="56">
        <v>19837.5</v>
      </c>
      <c r="F83" s="56">
        <v>0</v>
      </c>
      <c r="G83" s="56">
        <v>0</v>
      </c>
      <c r="H83" s="56">
        <v>0</v>
      </c>
      <c r="I83" s="56">
        <f t="shared" si="57"/>
        <v>0</v>
      </c>
      <c r="J83" s="56">
        <f t="shared" si="40"/>
        <v>19837.5</v>
      </c>
      <c r="K83" s="57">
        <f t="shared" si="41"/>
        <v>1</v>
      </c>
      <c r="L83" s="57">
        <f t="shared" si="42"/>
        <v>-1</v>
      </c>
      <c r="M83" s="57">
        <f t="shared" si="43"/>
        <v>-1</v>
      </c>
      <c r="R83" s="53"/>
      <c r="S83" s="53"/>
      <c r="T83" s="53"/>
      <c r="U83" s="53"/>
      <c r="V83" s="53"/>
    </row>
    <row r="84" spans="1:22" s="51" customFormat="1" x14ac:dyDescent="0.2">
      <c r="B84" s="51" t="s">
        <v>130</v>
      </c>
      <c r="C84" s="51" t="s">
        <v>131</v>
      </c>
      <c r="D84" s="56">
        <v>4912961.76</v>
      </c>
      <c r="E84" s="56">
        <v>4912961.76</v>
      </c>
      <c r="F84" s="56">
        <v>14312.58</v>
      </c>
      <c r="G84" s="56">
        <v>14312.58</v>
      </c>
      <c r="H84" s="56">
        <v>0</v>
      </c>
      <c r="I84" s="56">
        <f t="shared" si="57"/>
        <v>14312.58</v>
      </c>
      <c r="J84" s="56">
        <f t="shared" si="40"/>
        <v>4898649.18</v>
      </c>
      <c r="K84" s="57">
        <f t="shared" si="41"/>
        <v>0.99708677154450309</v>
      </c>
      <c r="L84" s="57">
        <f t="shared" si="42"/>
        <v>-0.99708677154450309</v>
      </c>
      <c r="M84" s="57">
        <f t="shared" si="43"/>
        <v>-0.99126031463350939</v>
      </c>
      <c r="R84" s="53"/>
      <c r="S84" s="53"/>
      <c r="T84" s="53"/>
      <c r="U84" s="53"/>
      <c r="V84" s="53"/>
    </row>
    <row r="85" spans="1:22" s="51" customFormat="1" x14ac:dyDescent="0.2">
      <c r="B85" s="51" t="s">
        <v>138</v>
      </c>
      <c r="C85" s="51" t="s">
        <v>139</v>
      </c>
      <c r="D85" s="56">
        <v>467208</v>
      </c>
      <c r="E85" s="56">
        <v>467208</v>
      </c>
      <c r="F85" s="56">
        <v>945</v>
      </c>
      <c r="G85" s="56">
        <v>945</v>
      </c>
      <c r="H85" s="56">
        <v>0</v>
      </c>
      <c r="I85" s="56">
        <f t="shared" si="57"/>
        <v>945</v>
      </c>
      <c r="J85" s="56">
        <f t="shared" si="40"/>
        <v>466263</v>
      </c>
      <c r="K85" s="57">
        <f t="shared" si="41"/>
        <v>0.99797734627831713</v>
      </c>
      <c r="L85" s="57">
        <f t="shared" si="42"/>
        <v>-0.99797734627831713</v>
      </c>
      <c r="M85" s="57">
        <f t="shared" si="43"/>
        <v>-0.9939320388349514</v>
      </c>
      <c r="R85" s="53"/>
      <c r="S85" s="53"/>
      <c r="T85" s="53"/>
      <c r="U85" s="53"/>
      <c r="V85" s="53"/>
    </row>
    <row r="86" spans="1:22" s="51" customFormat="1" x14ac:dyDescent="0.2">
      <c r="B86" s="51" t="s">
        <v>140</v>
      </c>
      <c r="C86" s="51" t="s">
        <v>141</v>
      </c>
      <c r="D86" s="56">
        <v>0</v>
      </c>
      <c r="E86" s="56">
        <v>0</v>
      </c>
      <c r="F86" s="56">
        <v>240.62</v>
      </c>
      <c r="G86" s="56">
        <v>240.62</v>
      </c>
      <c r="H86" s="56">
        <v>0</v>
      </c>
      <c r="I86" s="56">
        <f t="shared" si="57"/>
        <v>240.62</v>
      </c>
      <c r="J86" s="56">
        <f t="shared" si="40"/>
        <v>-240.62</v>
      </c>
      <c r="K86" s="57" t="str">
        <f t="shared" si="41"/>
        <v>NA</v>
      </c>
      <c r="L86" s="57" t="str">
        <f t="shared" si="42"/>
        <v>NA</v>
      </c>
      <c r="M86" s="57" t="str">
        <f t="shared" si="43"/>
        <v>NA</v>
      </c>
      <c r="R86" s="53"/>
      <c r="S86" s="53"/>
      <c r="T86" s="53"/>
      <c r="U86" s="53"/>
      <c r="V86" s="53"/>
    </row>
    <row r="87" spans="1:22" s="51" customFormat="1" x14ac:dyDescent="0.2">
      <c r="B87" s="51" t="s">
        <v>142</v>
      </c>
      <c r="C87" s="51" t="s">
        <v>143</v>
      </c>
      <c r="D87" s="56">
        <v>743475</v>
      </c>
      <c r="E87" s="56">
        <v>743475</v>
      </c>
      <c r="F87" s="56">
        <v>3518.18</v>
      </c>
      <c r="G87" s="56">
        <v>3518.18</v>
      </c>
      <c r="H87" s="56">
        <v>0</v>
      </c>
      <c r="I87" s="56">
        <f t="shared" si="57"/>
        <v>3518.18</v>
      </c>
      <c r="J87" s="56">
        <f t="shared" si="40"/>
        <v>739956.82</v>
      </c>
      <c r="K87" s="57">
        <f t="shared" si="41"/>
        <v>0.9952679242745216</v>
      </c>
      <c r="L87" s="57">
        <f t="shared" si="42"/>
        <v>-0.9952679242745216</v>
      </c>
      <c r="M87" s="57">
        <f t="shared" si="43"/>
        <v>-0.98580377282356502</v>
      </c>
      <c r="R87" s="53"/>
      <c r="S87" s="53"/>
      <c r="T87" s="53"/>
      <c r="U87" s="53"/>
      <c r="V87" s="53"/>
    </row>
    <row r="88" spans="1:22" s="51" customFormat="1" x14ac:dyDescent="0.2">
      <c r="B88" s="51" t="s">
        <v>156</v>
      </c>
      <c r="C88" s="51" t="s">
        <v>157</v>
      </c>
      <c r="D88" s="56">
        <v>99677</v>
      </c>
      <c r="E88" s="56">
        <v>99677</v>
      </c>
      <c r="F88" s="56">
        <v>184.01</v>
      </c>
      <c r="G88" s="56">
        <v>184.01</v>
      </c>
      <c r="H88" s="56">
        <v>0</v>
      </c>
      <c r="I88" s="56">
        <f t="shared" si="57"/>
        <v>184.01</v>
      </c>
      <c r="J88" s="56">
        <f t="shared" si="40"/>
        <v>99492.99</v>
      </c>
      <c r="K88" s="57">
        <f t="shared" si="41"/>
        <v>0.99815393721721168</v>
      </c>
      <c r="L88" s="57">
        <f t="shared" si="42"/>
        <v>-0.99815393721721168</v>
      </c>
      <c r="M88" s="57">
        <f t="shared" si="43"/>
        <v>-0.99446181165163472</v>
      </c>
      <c r="R88" s="53"/>
      <c r="S88" s="53"/>
      <c r="T88" s="53"/>
      <c r="U88" s="53"/>
      <c r="V88" s="53"/>
    </row>
    <row r="89" spans="1:22" s="51" customFormat="1" x14ac:dyDescent="0.2">
      <c r="B89" s="51" t="s">
        <v>158</v>
      </c>
      <c r="C89" s="51" t="s">
        <v>159</v>
      </c>
      <c r="D89" s="56">
        <v>2538975.11</v>
      </c>
      <c r="E89" s="56">
        <v>-2489989.5299999998</v>
      </c>
      <c r="F89" s="56">
        <v>0</v>
      </c>
      <c r="G89" s="56">
        <v>67410.14</v>
      </c>
      <c r="H89" s="56">
        <v>715948.75</v>
      </c>
      <c r="I89" s="56">
        <f t="shared" si="57"/>
        <v>783358.89</v>
      </c>
      <c r="J89" s="56">
        <f t="shared" si="40"/>
        <v>-3273348.42</v>
      </c>
      <c r="K89" s="57">
        <f t="shared" si="41"/>
        <v>1.3146032867053863</v>
      </c>
      <c r="L89" s="57">
        <f t="shared" si="42"/>
        <v>-1</v>
      </c>
      <c r="M89" s="57">
        <f t="shared" si="43"/>
        <v>-1.0812173776489735</v>
      </c>
      <c r="R89" s="53"/>
      <c r="S89" s="53"/>
      <c r="T89" s="53"/>
      <c r="U89" s="53"/>
      <c r="V89" s="53"/>
    </row>
    <row r="90" spans="1:22" s="51" customFormat="1" x14ac:dyDescent="0.2">
      <c r="B90" s="51" t="s">
        <v>325</v>
      </c>
      <c r="C90" s="51" t="s">
        <v>326</v>
      </c>
      <c r="D90" s="56">
        <v>8318081.9900000002</v>
      </c>
      <c r="E90" s="56">
        <v>35145089.389999993</v>
      </c>
      <c r="F90" s="56">
        <v>371751.4</v>
      </c>
      <c r="G90" s="56">
        <v>838599.67000000016</v>
      </c>
      <c r="H90" s="56">
        <v>16383137.540000001</v>
      </c>
      <c r="I90" s="56">
        <f t="shared" si="57"/>
        <v>17221737.210000001</v>
      </c>
      <c r="J90" s="56">
        <f t="shared" si="40"/>
        <v>17923352.179999992</v>
      </c>
      <c r="K90" s="57">
        <f t="shared" si="41"/>
        <v>0.5099816927795271</v>
      </c>
      <c r="L90" s="57">
        <f t="shared" si="42"/>
        <v>-0.98942238001233329</v>
      </c>
      <c r="M90" s="57">
        <f t="shared" si="43"/>
        <v>-0.9284167702041517</v>
      </c>
      <c r="R90" s="53"/>
      <c r="S90" s="53"/>
      <c r="T90" s="53"/>
      <c r="U90" s="53"/>
      <c r="V90" s="53"/>
    </row>
    <row r="91" spans="1:22" s="51" customFormat="1" x14ac:dyDescent="0.2">
      <c r="B91" s="51" t="s">
        <v>170</v>
      </c>
      <c r="C91" s="51" t="s">
        <v>171</v>
      </c>
      <c r="D91" s="56">
        <v>0</v>
      </c>
      <c r="E91" s="56">
        <v>237168.95</v>
      </c>
      <c r="F91" s="56">
        <v>0</v>
      </c>
      <c r="G91" s="56">
        <v>0</v>
      </c>
      <c r="H91" s="56">
        <v>0</v>
      </c>
      <c r="I91" s="56">
        <f t="shared" si="57"/>
        <v>0</v>
      </c>
      <c r="J91" s="56">
        <f t="shared" si="40"/>
        <v>237168.95</v>
      </c>
      <c r="K91" s="57">
        <f t="shared" si="41"/>
        <v>1</v>
      </c>
      <c r="L91" s="57">
        <f t="shared" si="42"/>
        <v>-1</v>
      </c>
      <c r="M91" s="57">
        <f t="shared" si="43"/>
        <v>-1</v>
      </c>
      <c r="R91" s="53"/>
      <c r="S91" s="53"/>
      <c r="T91" s="53"/>
      <c r="U91" s="53"/>
      <c r="V91" s="53"/>
    </row>
    <row r="92" spans="1:22" s="51" customFormat="1" x14ac:dyDescent="0.2">
      <c r="B92" s="51" t="s">
        <v>180</v>
      </c>
      <c r="C92" s="51" t="s">
        <v>181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f t="shared" si="57"/>
        <v>0</v>
      </c>
      <c r="J92" s="56">
        <f t="shared" si="40"/>
        <v>0</v>
      </c>
      <c r="K92" s="57" t="str">
        <f t="shared" si="41"/>
        <v>NA</v>
      </c>
      <c r="L92" s="57" t="str">
        <f t="shared" si="42"/>
        <v>NA</v>
      </c>
      <c r="M92" s="57" t="str">
        <f t="shared" si="43"/>
        <v>NA</v>
      </c>
      <c r="R92" s="53"/>
      <c r="S92" s="53"/>
      <c r="T92" s="53"/>
      <c r="U92" s="53"/>
      <c r="V92" s="53"/>
    </row>
    <row r="93" spans="1:22" s="51" customFormat="1" x14ac:dyDescent="0.2">
      <c r="B93" s="51" t="s">
        <v>194</v>
      </c>
      <c r="C93" s="51" t="s">
        <v>195</v>
      </c>
      <c r="D93" s="56">
        <v>-8575</v>
      </c>
      <c r="E93" s="56">
        <v>2350831.06</v>
      </c>
      <c r="F93" s="56">
        <v>0</v>
      </c>
      <c r="G93" s="56">
        <v>5675</v>
      </c>
      <c r="H93" s="56">
        <v>35585.740000000005</v>
      </c>
      <c r="I93" s="56">
        <f t="shared" si="57"/>
        <v>41260.740000000005</v>
      </c>
      <c r="J93" s="56">
        <f t="shared" si="40"/>
        <v>2309570.3199999998</v>
      </c>
      <c r="K93" s="57">
        <f t="shared" si="41"/>
        <v>0.98244844527449782</v>
      </c>
      <c r="L93" s="57">
        <f t="shared" si="42"/>
        <v>-1</v>
      </c>
      <c r="M93" s="57">
        <f t="shared" si="43"/>
        <v>-0.99275788027064782</v>
      </c>
      <c r="R93" s="53"/>
      <c r="S93" s="53"/>
      <c r="T93" s="53"/>
      <c r="U93" s="53"/>
      <c r="V93" s="53"/>
    </row>
    <row r="94" spans="1:22" s="51" customFormat="1" x14ac:dyDescent="0.2">
      <c r="B94" s="51" t="s">
        <v>198</v>
      </c>
      <c r="C94" s="51" t="s">
        <v>199</v>
      </c>
      <c r="D94" s="56">
        <v>3259000</v>
      </c>
      <c r="E94" s="56">
        <v>5814048.0500000007</v>
      </c>
      <c r="F94" s="56">
        <v>0</v>
      </c>
      <c r="G94" s="56">
        <v>0</v>
      </c>
      <c r="H94" s="56">
        <v>0</v>
      </c>
      <c r="I94" s="56">
        <f t="shared" ref="I94" si="58">SUM(G94:H94)</f>
        <v>0</v>
      </c>
      <c r="J94" s="56">
        <f t="shared" ref="J94:J112" si="59">E94-I94</f>
        <v>5814048.0500000007</v>
      </c>
      <c r="K94" s="57">
        <f t="shared" ref="K94:K112" si="60">IF(E94=0,"NA",J94/E94)</f>
        <v>1</v>
      </c>
      <c r="L94" s="57">
        <f t="shared" ref="L94:L112" si="61">IF(E94=0,"NA",(  ( F94 - (E94/$L$6)) / (E94/$L$6)))</f>
        <v>-1</v>
      </c>
      <c r="M94" s="57">
        <f t="shared" ref="M94:M112" si="62">IF(E94=0,"NA",(  ( G94 - ($M$6*(E94/12))) / ($M$6*(E94/12))))</f>
        <v>-1</v>
      </c>
      <c r="R94" s="53"/>
      <c r="S94" s="53"/>
      <c r="T94" s="53"/>
      <c r="U94" s="53"/>
      <c r="V94" s="53"/>
    </row>
    <row r="95" spans="1:22" s="51" customFormat="1" x14ac:dyDescent="0.2">
      <c r="B95" s="51" t="s">
        <v>381</v>
      </c>
      <c r="C95" s="51" t="s">
        <v>382</v>
      </c>
      <c r="D95" s="56">
        <v>18422211.73</v>
      </c>
      <c r="E95" s="56">
        <v>19321390.949999999</v>
      </c>
      <c r="F95" s="56">
        <v>0</v>
      </c>
      <c r="G95" s="56">
        <v>0</v>
      </c>
      <c r="H95" s="56">
        <v>0</v>
      </c>
      <c r="I95" s="56">
        <f t="shared" ref="I95:I110" si="63">SUM(G95:H95)</f>
        <v>0</v>
      </c>
      <c r="J95" s="56">
        <f t="shared" si="59"/>
        <v>19321390.949999999</v>
      </c>
      <c r="K95" s="57">
        <f t="shared" si="60"/>
        <v>1</v>
      </c>
      <c r="L95" s="57">
        <f t="shared" si="61"/>
        <v>-1</v>
      </c>
      <c r="M95" s="57">
        <f t="shared" si="62"/>
        <v>-1</v>
      </c>
      <c r="R95" s="53"/>
      <c r="S95" s="53"/>
      <c r="T95" s="53"/>
      <c r="U95" s="53"/>
      <c r="V95" s="53"/>
    </row>
    <row r="96" spans="1:22" s="51" customFormat="1" x14ac:dyDescent="0.2">
      <c r="B96" s="51" t="s">
        <v>208</v>
      </c>
      <c r="C96" s="51" t="s">
        <v>209</v>
      </c>
      <c r="D96" s="56">
        <v>19893</v>
      </c>
      <c r="E96" s="56">
        <v>0</v>
      </c>
      <c r="F96" s="56">
        <v>0</v>
      </c>
      <c r="G96" s="56">
        <v>0</v>
      </c>
      <c r="H96" s="56">
        <v>0</v>
      </c>
      <c r="I96" s="56">
        <f t="shared" si="63"/>
        <v>0</v>
      </c>
      <c r="J96" s="56">
        <f t="shared" si="59"/>
        <v>0</v>
      </c>
      <c r="K96" s="57" t="str">
        <f t="shared" si="60"/>
        <v>NA</v>
      </c>
      <c r="L96" s="57" t="str">
        <f t="shared" si="61"/>
        <v>NA</v>
      </c>
      <c r="M96" s="57" t="str">
        <f t="shared" si="62"/>
        <v>NA</v>
      </c>
      <c r="R96" s="53"/>
      <c r="S96" s="53"/>
      <c r="T96" s="53"/>
      <c r="U96" s="53"/>
      <c r="V96" s="53"/>
    </row>
    <row r="97" spans="1:22" s="51" customFormat="1" x14ac:dyDescent="0.2">
      <c r="B97" s="51" t="s">
        <v>210</v>
      </c>
      <c r="C97" s="51" t="s">
        <v>211</v>
      </c>
      <c r="D97" s="56">
        <v>694936550.00999999</v>
      </c>
      <c r="E97" s="56">
        <v>381207221.54000002</v>
      </c>
      <c r="F97" s="56">
        <v>1850754.56</v>
      </c>
      <c r="G97" s="56">
        <v>10002356.569999998</v>
      </c>
      <c r="H97" s="56">
        <v>48046619.900000013</v>
      </c>
      <c r="I97" s="56">
        <f t="shared" si="63"/>
        <v>58048976.470000014</v>
      </c>
      <c r="J97" s="56">
        <f t="shared" si="59"/>
        <v>323158245.06999999</v>
      </c>
      <c r="K97" s="57">
        <f t="shared" si="60"/>
        <v>0.84772330325880529</v>
      </c>
      <c r="L97" s="57">
        <f t="shared" si="61"/>
        <v>-0.99514501705260638</v>
      </c>
      <c r="M97" s="57">
        <f t="shared" si="62"/>
        <v>-0.92128409952786972</v>
      </c>
      <c r="R97" s="53"/>
      <c r="S97" s="53"/>
      <c r="T97" s="53"/>
      <c r="U97" s="53"/>
      <c r="V97" s="53"/>
    </row>
    <row r="98" spans="1:22" s="51" customFormat="1" x14ac:dyDescent="0.2">
      <c r="B98" s="51" t="s">
        <v>212</v>
      </c>
      <c r="C98" s="51" t="s">
        <v>213</v>
      </c>
      <c r="D98" s="56">
        <v>-2208498</v>
      </c>
      <c r="E98" s="56">
        <v>4965675.5599999996</v>
      </c>
      <c r="F98" s="56">
        <v>0</v>
      </c>
      <c r="G98" s="56">
        <v>9213.24</v>
      </c>
      <c r="H98" s="56">
        <v>5353.59</v>
      </c>
      <c r="I98" s="56">
        <f t="shared" si="63"/>
        <v>14566.83</v>
      </c>
      <c r="J98" s="56">
        <f t="shared" si="59"/>
        <v>4951108.7299999995</v>
      </c>
      <c r="K98" s="57">
        <f t="shared" si="60"/>
        <v>0.99706649582237306</v>
      </c>
      <c r="L98" s="57">
        <f t="shared" si="61"/>
        <v>-1</v>
      </c>
      <c r="M98" s="57">
        <f t="shared" si="62"/>
        <v>-0.99443384496912235</v>
      </c>
      <c r="R98" s="53"/>
      <c r="S98" s="53"/>
      <c r="T98" s="53"/>
      <c r="U98" s="53"/>
      <c r="V98" s="53"/>
    </row>
    <row r="99" spans="1:22" s="51" customFormat="1" x14ac:dyDescent="0.2">
      <c r="B99" s="51" t="s">
        <v>391</v>
      </c>
      <c r="C99" s="51" t="s">
        <v>392</v>
      </c>
      <c r="D99" s="56">
        <v>101832.5</v>
      </c>
      <c r="E99" s="56">
        <v>101832.5</v>
      </c>
      <c r="F99" s="56">
        <v>0</v>
      </c>
      <c r="G99" s="56">
        <v>0</v>
      </c>
      <c r="H99" s="56">
        <v>0</v>
      </c>
      <c r="I99" s="56">
        <f t="shared" si="63"/>
        <v>0</v>
      </c>
      <c r="J99" s="56">
        <f t="shared" si="59"/>
        <v>101832.5</v>
      </c>
      <c r="K99" s="57">
        <f t="shared" si="60"/>
        <v>1</v>
      </c>
      <c r="L99" s="57">
        <f t="shared" si="61"/>
        <v>-1</v>
      </c>
      <c r="M99" s="57">
        <f t="shared" si="62"/>
        <v>-1</v>
      </c>
      <c r="R99" s="53"/>
      <c r="S99" s="53"/>
      <c r="T99" s="53"/>
      <c r="U99" s="53"/>
      <c r="V99" s="53"/>
    </row>
    <row r="100" spans="1:22" s="51" customFormat="1" x14ac:dyDescent="0.2">
      <c r="B100" s="51" t="s">
        <v>214</v>
      </c>
      <c r="C100" s="51" t="s">
        <v>215</v>
      </c>
      <c r="D100" s="56">
        <v>-2339143.36</v>
      </c>
      <c r="E100" s="56">
        <v>1272656.169999999</v>
      </c>
      <c r="F100" s="56">
        <v>11292.95</v>
      </c>
      <c r="G100" s="56">
        <v>82867.95</v>
      </c>
      <c r="H100" s="56">
        <v>285431.05</v>
      </c>
      <c r="I100" s="56">
        <f t="shared" si="63"/>
        <v>368299</v>
      </c>
      <c r="J100" s="56">
        <f t="shared" si="59"/>
        <v>904357.16999999899</v>
      </c>
      <c r="K100" s="57">
        <f t="shared" si="60"/>
        <v>0.710606046879103</v>
      </c>
      <c r="L100" s="57">
        <f t="shared" si="61"/>
        <v>-0.99112647212483163</v>
      </c>
      <c r="M100" s="57">
        <f t="shared" si="62"/>
        <v>-0.80465749048307345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573</v>
      </c>
      <c r="C101" s="51" t="s">
        <v>574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63"/>
        <v>0</v>
      </c>
      <c r="J101" s="56">
        <f t="shared" si="59"/>
        <v>0</v>
      </c>
      <c r="K101" s="57" t="str">
        <f t="shared" si="60"/>
        <v>NA</v>
      </c>
      <c r="L101" s="57" t="str">
        <f t="shared" si="61"/>
        <v>NA</v>
      </c>
      <c r="M101" s="57" t="str">
        <f t="shared" si="62"/>
        <v>NA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567</v>
      </c>
      <c r="C102" s="51" t="s">
        <v>568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63"/>
        <v>0</v>
      </c>
      <c r="J102" s="56">
        <f t="shared" si="59"/>
        <v>0</v>
      </c>
      <c r="K102" s="57" t="str">
        <f t="shared" si="60"/>
        <v>NA</v>
      </c>
      <c r="L102" s="57" t="str">
        <f t="shared" si="61"/>
        <v>NA</v>
      </c>
      <c r="M102" s="57" t="str">
        <f t="shared" si="62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569</v>
      </c>
      <c r="C103" s="51" t="s">
        <v>570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63"/>
        <v>0</v>
      </c>
      <c r="J103" s="56">
        <f t="shared" si="59"/>
        <v>0</v>
      </c>
      <c r="K103" s="57" t="str">
        <f t="shared" si="60"/>
        <v>NA</v>
      </c>
      <c r="L103" s="57" t="str">
        <f t="shared" si="61"/>
        <v>NA</v>
      </c>
      <c r="M103" s="57" t="str">
        <f t="shared" si="62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216</v>
      </c>
      <c r="C104" s="51" t="s">
        <v>217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63"/>
        <v>0</v>
      </c>
      <c r="J104" s="56">
        <f t="shared" si="59"/>
        <v>0</v>
      </c>
      <c r="K104" s="57" t="str">
        <f t="shared" si="60"/>
        <v>NA</v>
      </c>
      <c r="L104" s="57" t="str">
        <f t="shared" si="61"/>
        <v>NA</v>
      </c>
      <c r="M104" s="57" t="str">
        <f t="shared" si="62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218</v>
      </c>
      <c r="C105" s="51" t="s">
        <v>219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63"/>
        <v>0</v>
      </c>
      <c r="J105" s="56">
        <f t="shared" si="59"/>
        <v>0</v>
      </c>
      <c r="K105" s="57" t="str">
        <f t="shared" si="60"/>
        <v>NA</v>
      </c>
      <c r="L105" s="57" t="str">
        <f t="shared" si="61"/>
        <v>NA</v>
      </c>
      <c r="M105" s="57" t="str">
        <f t="shared" si="62"/>
        <v>NA</v>
      </c>
      <c r="R105" s="53"/>
      <c r="S105" s="53"/>
      <c r="T105" s="53"/>
      <c r="U105" s="53"/>
      <c r="V105" s="53"/>
    </row>
    <row r="106" spans="1:22" s="51" customFormat="1" x14ac:dyDescent="0.2">
      <c r="A106" s="63" t="s">
        <v>497</v>
      </c>
      <c r="B106" s="63"/>
      <c r="C106" s="63"/>
      <c r="D106" s="64">
        <v>729323049.63999999</v>
      </c>
      <c r="E106" s="64">
        <v>454208646.30000007</v>
      </c>
      <c r="F106" s="64">
        <v>2256295.2200000002</v>
      </c>
      <c r="G106" s="64">
        <v>11028618.879999997</v>
      </c>
      <c r="H106" s="64">
        <v>65472076.570000008</v>
      </c>
      <c r="I106" s="64">
        <f t="shared" si="63"/>
        <v>76500695.450000003</v>
      </c>
      <c r="J106" s="64">
        <f t="shared" si="59"/>
        <v>377707950.85000008</v>
      </c>
      <c r="K106" s="65">
        <f t="shared" si="60"/>
        <v>0.83157366978110747</v>
      </c>
      <c r="L106" s="65">
        <f t="shared" si="61"/>
        <v>-0.99503246968462644</v>
      </c>
      <c r="M106" s="65">
        <f t="shared" si="62"/>
        <v>-0.92715714042540021</v>
      </c>
      <c r="R106" s="53"/>
      <c r="S106" s="53"/>
      <c r="T106" s="53"/>
      <c r="U106" s="53"/>
      <c r="V106" s="53"/>
    </row>
    <row r="107" spans="1:22" s="51" customFormat="1" x14ac:dyDescent="0.2">
      <c r="A107" s="51" t="s">
        <v>32</v>
      </c>
      <c r="B107" s="51" t="s">
        <v>33</v>
      </c>
      <c r="C107" s="51" t="s">
        <v>34</v>
      </c>
      <c r="D107" s="56">
        <v>83403442</v>
      </c>
      <c r="E107" s="56">
        <v>83403442</v>
      </c>
      <c r="F107" s="56">
        <v>0</v>
      </c>
      <c r="G107" s="56">
        <v>0</v>
      </c>
      <c r="H107" s="56">
        <v>0</v>
      </c>
      <c r="I107" s="56">
        <f t="shared" si="63"/>
        <v>0</v>
      </c>
      <c r="J107" s="56">
        <f t="shared" si="59"/>
        <v>83403442</v>
      </c>
      <c r="K107" s="57">
        <f t="shared" si="60"/>
        <v>1</v>
      </c>
      <c r="L107" s="57">
        <f t="shared" si="61"/>
        <v>-1</v>
      </c>
      <c r="M107" s="57">
        <f t="shared" si="62"/>
        <v>-1</v>
      </c>
      <c r="R107" s="53"/>
      <c r="S107" s="53"/>
      <c r="T107" s="53"/>
      <c r="U107" s="53"/>
      <c r="V107" s="53"/>
    </row>
    <row r="108" spans="1:22" s="51" customFormat="1" x14ac:dyDescent="0.2">
      <c r="A108" s="63" t="s">
        <v>35</v>
      </c>
      <c r="B108" s="63"/>
      <c r="C108" s="63"/>
      <c r="D108" s="64">
        <v>83403442</v>
      </c>
      <c r="E108" s="64">
        <v>83403442</v>
      </c>
      <c r="F108" s="64">
        <v>0</v>
      </c>
      <c r="G108" s="64">
        <v>0</v>
      </c>
      <c r="H108" s="64">
        <v>0</v>
      </c>
      <c r="I108" s="64">
        <f t="shared" si="63"/>
        <v>0</v>
      </c>
      <c r="J108" s="64">
        <f t="shared" si="59"/>
        <v>83403442</v>
      </c>
      <c r="K108" s="65">
        <f t="shared" si="60"/>
        <v>1</v>
      </c>
      <c r="L108" s="65">
        <f t="shared" si="61"/>
        <v>-1</v>
      </c>
      <c r="M108" s="65">
        <f t="shared" si="62"/>
        <v>-1</v>
      </c>
      <c r="R108" s="53"/>
      <c r="S108" s="53"/>
      <c r="T108" s="53"/>
      <c r="U108" s="53"/>
      <c r="V108" s="53"/>
    </row>
    <row r="109" spans="1:22" s="51" customFormat="1" x14ac:dyDescent="0.2">
      <c r="A109" s="51" t="s">
        <v>36</v>
      </c>
      <c r="B109" s="51" t="s">
        <v>216</v>
      </c>
      <c r="C109" s="51" t="s">
        <v>217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f t="shared" si="63"/>
        <v>0</v>
      </c>
      <c r="J109" s="56">
        <f t="shared" si="59"/>
        <v>0</v>
      </c>
      <c r="K109" s="57" t="str">
        <f t="shared" si="60"/>
        <v>NA</v>
      </c>
      <c r="L109" s="57" t="str">
        <f t="shared" si="61"/>
        <v>NA</v>
      </c>
      <c r="M109" s="57" t="str">
        <f t="shared" si="62"/>
        <v>NA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30</v>
      </c>
      <c r="C110" s="51" t="s">
        <v>31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63"/>
        <v>0</v>
      </c>
      <c r="J110" s="56">
        <f t="shared" si="59"/>
        <v>0</v>
      </c>
      <c r="K110" s="57" t="str">
        <f t="shared" si="60"/>
        <v>NA</v>
      </c>
      <c r="L110" s="57" t="str">
        <f t="shared" si="61"/>
        <v>NA</v>
      </c>
      <c r="M110" s="57" t="str">
        <f t="shared" si="62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37</v>
      </c>
      <c r="C111" s="51" t="s">
        <v>38</v>
      </c>
      <c r="D111" s="56">
        <v>5572080</v>
      </c>
      <c r="E111" s="56">
        <v>5572080</v>
      </c>
      <c r="F111" s="56">
        <v>0</v>
      </c>
      <c r="G111" s="56">
        <v>0</v>
      </c>
      <c r="H111" s="56">
        <v>0</v>
      </c>
      <c r="I111" s="56">
        <f t="shared" ref="I111:I112" si="64">SUM(G111:H111)</f>
        <v>0</v>
      </c>
      <c r="J111" s="56">
        <f t="shared" si="59"/>
        <v>5572080</v>
      </c>
      <c r="K111" s="57">
        <f t="shared" si="60"/>
        <v>1</v>
      </c>
      <c r="L111" s="57">
        <f t="shared" si="61"/>
        <v>-1</v>
      </c>
      <c r="M111" s="57">
        <f t="shared" si="62"/>
        <v>-1</v>
      </c>
      <c r="R111" s="53"/>
      <c r="S111" s="53"/>
      <c r="T111" s="53"/>
      <c r="U111" s="53"/>
      <c r="V111" s="53"/>
    </row>
    <row r="112" spans="1:22" s="51" customFormat="1" x14ac:dyDescent="0.2">
      <c r="A112" s="63" t="s">
        <v>39</v>
      </c>
      <c r="B112" s="63"/>
      <c r="C112" s="63"/>
      <c r="D112" s="64">
        <v>5572080</v>
      </c>
      <c r="E112" s="64">
        <v>5572080</v>
      </c>
      <c r="F112" s="64">
        <v>0</v>
      </c>
      <c r="G112" s="64">
        <v>0</v>
      </c>
      <c r="H112" s="64">
        <v>0</v>
      </c>
      <c r="I112" s="64">
        <f t="shared" si="64"/>
        <v>0</v>
      </c>
      <c r="J112" s="64">
        <f t="shared" si="59"/>
        <v>5572080</v>
      </c>
      <c r="K112" s="65">
        <f t="shared" si="60"/>
        <v>1</v>
      </c>
      <c r="L112" s="65">
        <f t="shared" si="61"/>
        <v>-1</v>
      </c>
      <c r="M112" s="65">
        <f t="shared" si="62"/>
        <v>-1</v>
      </c>
      <c r="R112" s="53"/>
      <c r="S112" s="53"/>
      <c r="T112" s="53"/>
      <c r="U112" s="53"/>
      <c r="V112" s="53"/>
    </row>
    <row r="113" spans="1:13" x14ac:dyDescent="0.2">
      <c r="A113" s="23"/>
      <c r="B113" s="31"/>
      <c r="C113" s="23"/>
      <c r="D113" s="18"/>
      <c r="E113" s="18"/>
      <c r="F113" s="18"/>
      <c r="G113" s="18"/>
      <c r="H113" s="18"/>
      <c r="I113" s="18"/>
      <c r="J113" s="18"/>
      <c r="K113" s="47"/>
      <c r="L113" s="37"/>
      <c r="M113" s="37"/>
    </row>
    <row r="114" spans="1:13" s="17" customFormat="1" ht="15.75" x14ac:dyDescent="0.25">
      <c r="A114" s="25" t="s">
        <v>11</v>
      </c>
      <c r="B114" s="32"/>
      <c r="C114" s="25"/>
      <c r="D114" s="6">
        <f>+D36+D46+D52+D69+D76+D81+D106+D108+D112</f>
        <v>847368454.06999993</v>
      </c>
      <c r="E114" s="6">
        <f t="shared" ref="E114:J114" si="65">+E36+E46+E52+E69+E76+E81+E106+E108+E112</f>
        <v>590001340.58000004</v>
      </c>
      <c r="F114" s="6">
        <f t="shared" si="65"/>
        <v>3105302.7800000003</v>
      </c>
      <c r="G114" s="6">
        <f t="shared" si="65"/>
        <v>13168198.459999997</v>
      </c>
      <c r="H114" s="6">
        <f t="shared" si="65"/>
        <v>85548131.140000015</v>
      </c>
      <c r="I114" s="6">
        <f t="shared" si="65"/>
        <v>98716329.599999994</v>
      </c>
      <c r="J114" s="6">
        <f t="shared" si="65"/>
        <v>491285010.98000008</v>
      </c>
      <c r="K114" s="38">
        <f t="shared" ref="K114" si="66">IF(E114=0,"NA",J114/E114)</f>
        <v>0.83268456728766582</v>
      </c>
      <c r="L114" s="38">
        <f t="shared" ref="L114" si="67">IF(E114=0,"NA",(  ( F114 - (E114/$L$6)) / (E114/$L$6)))</f>
        <v>-0.99473678690806477</v>
      </c>
      <c r="M114" s="38">
        <f t="shared" ref="M114" si="68">IF(E114=0,"NA",(  ( G114 - ($M$6*(E114/12))) / ($M$6*(E114/12))))</f>
        <v>-0.93304321081513975</v>
      </c>
    </row>
    <row r="122" spans="1:13" x14ac:dyDescent="0.2">
      <c r="K122" s="5"/>
    </row>
    <row r="123" spans="1:13" x14ac:dyDescent="0.2">
      <c r="K123" s="5"/>
    </row>
    <row r="124" spans="1:13" x14ac:dyDescent="0.2">
      <c r="K124" s="5"/>
      <c r="L124" s="5"/>
      <c r="M124" s="5"/>
    </row>
    <row r="125" spans="1:13" x14ac:dyDescent="0.2">
      <c r="K125" s="5"/>
      <c r="L125" s="5"/>
      <c r="M125" s="5"/>
    </row>
  </sheetData>
  <autoFilter ref="A7:M112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9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0" t="s">
        <v>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1">
        <v>45230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4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46</v>
      </c>
      <c r="B8" s="51" t="s">
        <v>519</v>
      </c>
      <c r="C8" s="51" t="s">
        <v>520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521</v>
      </c>
      <c r="C9" s="51" t="s">
        <v>522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523</v>
      </c>
      <c r="C10" s="51" t="s">
        <v>524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2" si="10">SUM(G10:H10)</f>
        <v>0</v>
      </c>
      <c r="J10" s="56">
        <f t="shared" ref="J10:J12" si="11">E10-I10</f>
        <v>0</v>
      </c>
      <c r="K10" s="57" t="str">
        <f t="shared" ref="K10:K12" si="12">IF(E10=0,"NA",J10/E10)</f>
        <v>NA</v>
      </c>
      <c r="L10" s="57" t="str">
        <f t="shared" ref="L10:L12" si="13">IF(E10=0,"NA",(  ( F10 - (E10/$L$6)) / (E10/$L$6)))</f>
        <v>NA</v>
      </c>
      <c r="M10" s="57" t="str">
        <f t="shared" ref="M10:M12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525</v>
      </c>
      <c r="C11" s="51" t="s">
        <v>526</v>
      </c>
      <c r="D11" s="56">
        <v>60543391</v>
      </c>
      <c r="E11" s="56">
        <v>60543391</v>
      </c>
      <c r="F11" s="56">
        <v>0</v>
      </c>
      <c r="G11" s="56">
        <v>0</v>
      </c>
      <c r="H11" s="56">
        <v>0</v>
      </c>
      <c r="I11" s="56">
        <f t="shared" si="10"/>
        <v>0</v>
      </c>
      <c r="J11" s="56">
        <f t="shared" si="11"/>
        <v>60543391</v>
      </c>
      <c r="K11" s="57">
        <f t="shared" si="12"/>
        <v>1</v>
      </c>
      <c r="L11" s="57">
        <f t="shared" si="13"/>
        <v>-1</v>
      </c>
      <c r="M11" s="57">
        <f t="shared" si="14"/>
        <v>-1</v>
      </c>
      <c r="R11" s="53"/>
      <c r="S11" s="53"/>
      <c r="T11" s="53"/>
      <c r="U11" s="53"/>
      <c r="V11" s="53"/>
    </row>
    <row r="12" spans="1:38" s="51" customFormat="1" x14ac:dyDescent="0.2">
      <c r="B12" s="51" t="s">
        <v>527</v>
      </c>
      <c r="C12" s="51" t="s">
        <v>528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si="10"/>
        <v>0</v>
      </c>
      <c r="J12" s="56">
        <f t="shared" si="11"/>
        <v>0</v>
      </c>
      <c r="K12" s="57" t="str">
        <f t="shared" si="12"/>
        <v>NA</v>
      </c>
      <c r="L12" s="57" t="str">
        <f t="shared" si="13"/>
        <v>NA</v>
      </c>
      <c r="M12" s="57" t="str">
        <f t="shared" si="14"/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529</v>
      </c>
      <c r="C13" s="51" t="s">
        <v>530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ref="I13:I31" si="15">SUM(G13:H13)</f>
        <v>0</v>
      </c>
      <c r="J13" s="56">
        <f t="shared" ref="J13:J31" si="16">E13-I13</f>
        <v>0</v>
      </c>
      <c r="K13" s="57" t="str">
        <f t="shared" ref="K13:K31" si="17">IF(E13=0,"NA",J13/E13)</f>
        <v>NA</v>
      </c>
      <c r="L13" s="57" t="str">
        <f t="shared" ref="L13:L31" si="18">IF(E13=0,"NA",(  ( F13 - (E13/$L$6)) / (E13/$L$6)))</f>
        <v>NA</v>
      </c>
      <c r="M13" s="57" t="str">
        <f t="shared" ref="M13:M31" si="19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531</v>
      </c>
      <c r="C14" s="51" t="s">
        <v>532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15"/>
        <v>0</v>
      </c>
      <c r="J14" s="56">
        <f t="shared" si="16"/>
        <v>0</v>
      </c>
      <c r="K14" s="57" t="str">
        <f t="shared" si="17"/>
        <v>NA</v>
      </c>
      <c r="L14" s="57" t="str">
        <f t="shared" si="18"/>
        <v>NA</v>
      </c>
      <c r="M14" s="57" t="str">
        <f t="shared" si="19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69</v>
      </c>
      <c r="C15" s="51" t="s">
        <v>70</v>
      </c>
      <c r="D15" s="56">
        <v>506404.37</v>
      </c>
      <c r="E15" s="56">
        <v>506404.37</v>
      </c>
      <c r="F15" s="56">
        <v>254047.25</v>
      </c>
      <c r="G15" s="56">
        <v>978334.45</v>
      </c>
      <c r="H15" s="56">
        <v>0</v>
      </c>
      <c r="I15" s="56">
        <f t="shared" si="15"/>
        <v>978334.45</v>
      </c>
      <c r="J15" s="56">
        <f t="shared" si="16"/>
        <v>-471930.07999999996</v>
      </c>
      <c r="K15" s="57">
        <f t="shared" si="17"/>
        <v>-0.93192339552678027</v>
      </c>
      <c r="L15" s="57">
        <f t="shared" si="18"/>
        <v>-0.49833124465335871</v>
      </c>
      <c r="M15" s="57">
        <f t="shared" si="19"/>
        <v>4.7957701865803406</v>
      </c>
      <c r="R15" s="53"/>
      <c r="S15" s="53"/>
      <c r="T15" s="53"/>
      <c r="U15" s="53"/>
      <c r="V15" s="53"/>
    </row>
    <row r="16" spans="1:38" s="51" customFormat="1" x14ac:dyDescent="0.2">
      <c r="A16" s="63" t="s">
        <v>73</v>
      </c>
      <c r="B16" s="63"/>
      <c r="C16" s="63"/>
      <c r="D16" s="64">
        <v>61049795.369999997</v>
      </c>
      <c r="E16" s="64">
        <v>61049795.369999997</v>
      </c>
      <c r="F16" s="64">
        <v>254047.25</v>
      </c>
      <c r="G16" s="64">
        <v>978334.45</v>
      </c>
      <c r="H16" s="64">
        <v>0</v>
      </c>
      <c r="I16" s="64">
        <f t="shared" si="15"/>
        <v>978334.45</v>
      </c>
      <c r="J16" s="64">
        <f t="shared" si="16"/>
        <v>60071460.919999994</v>
      </c>
      <c r="K16" s="65">
        <f t="shared" si="17"/>
        <v>0.98397481196995529</v>
      </c>
      <c r="L16" s="65">
        <f t="shared" si="18"/>
        <v>-0.99583868793563823</v>
      </c>
      <c r="M16" s="65">
        <f t="shared" si="19"/>
        <v>-0.95192443590986608</v>
      </c>
      <c r="R16" s="53"/>
      <c r="S16" s="53"/>
      <c r="T16" s="53"/>
      <c r="U16" s="53"/>
      <c r="V16" s="53"/>
    </row>
    <row r="17" spans="1:22" s="51" customFormat="1" x14ac:dyDescent="0.2">
      <c r="A17" s="51" t="s">
        <v>22</v>
      </c>
      <c r="B17" s="51" t="s">
        <v>23</v>
      </c>
      <c r="C17" s="51" t="s">
        <v>24</v>
      </c>
      <c r="D17" s="56">
        <v>0</v>
      </c>
      <c r="E17" s="56">
        <v>0</v>
      </c>
      <c r="F17" s="56">
        <v>23566.21</v>
      </c>
      <c r="G17" s="56">
        <v>91771.02</v>
      </c>
      <c r="H17" s="56">
        <v>0</v>
      </c>
      <c r="I17" s="56">
        <f t="shared" si="15"/>
        <v>91771.02</v>
      </c>
      <c r="J17" s="56">
        <f t="shared" si="16"/>
        <v>-91771.02</v>
      </c>
      <c r="K17" s="57" t="str">
        <f t="shared" si="17"/>
        <v>NA</v>
      </c>
      <c r="L17" s="57" t="str">
        <f t="shared" si="18"/>
        <v>NA</v>
      </c>
      <c r="M17" s="57" t="str">
        <f t="shared" si="19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25</v>
      </c>
      <c r="B18" s="63"/>
      <c r="C18" s="63"/>
      <c r="D18" s="64">
        <v>0</v>
      </c>
      <c r="E18" s="64">
        <v>0</v>
      </c>
      <c r="F18" s="64">
        <v>23566.21</v>
      </c>
      <c r="G18" s="64">
        <v>91771.02</v>
      </c>
      <c r="H18" s="64">
        <v>0</v>
      </c>
      <c r="I18" s="64">
        <f t="shared" si="15"/>
        <v>91771.02</v>
      </c>
      <c r="J18" s="64">
        <f t="shared" si="16"/>
        <v>-91771.02</v>
      </c>
      <c r="K18" s="65" t="str">
        <f t="shared" si="17"/>
        <v>NA</v>
      </c>
      <c r="L18" s="65" t="str">
        <f t="shared" si="18"/>
        <v>NA</v>
      </c>
      <c r="M18" s="65" t="str">
        <f t="shared" si="19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74</v>
      </c>
      <c r="B19" s="51" t="s">
        <v>75</v>
      </c>
      <c r="C19" s="51" t="s">
        <v>76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15"/>
        <v>0</v>
      </c>
      <c r="J19" s="56">
        <f t="shared" si="16"/>
        <v>0</v>
      </c>
      <c r="K19" s="57" t="str">
        <f t="shared" si="17"/>
        <v>NA</v>
      </c>
      <c r="L19" s="57" t="str">
        <f t="shared" si="18"/>
        <v>NA</v>
      </c>
      <c r="M19" s="57" t="str">
        <f t="shared" si="19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533</v>
      </c>
      <c r="C20" s="51" t="s">
        <v>534</v>
      </c>
      <c r="D20" s="56">
        <v>0</v>
      </c>
      <c r="E20" s="56">
        <v>0</v>
      </c>
      <c r="F20" s="56">
        <v>128380</v>
      </c>
      <c r="G20" s="56">
        <v>260760</v>
      </c>
      <c r="H20" s="56">
        <v>0</v>
      </c>
      <c r="I20" s="56">
        <f t="shared" si="15"/>
        <v>260760</v>
      </c>
      <c r="J20" s="56">
        <f t="shared" si="16"/>
        <v>-260760</v>
      </c>
      <c r="K20" s="57" t="str">
        <f t="shared" si="17"/>
        <v>NA</v>
      </c>
      <c r="L20" s="57" t="str">
        <f t="shared" si="18"/>
        <v>NA</v>
      </c>
      <c r="M20" s="57" t="str">
        <f t="shared" si="19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93</v>
      </c>
      <c r="B21" s="63"/>
      <c r="C21" s="63"/>
      <c r="D21" s="64">
        <v>0</v>
      </c>
      <c r="E21" s="64">
        <v>0</v>
      </c>
      <c r="F21" s="64">
        <v>128380</v>
      </c>
      <c r="G21" s="64">
        <v>260760</v>
      </c>
      <c r="H21" s="64">
        <v>0</v>
      </c>
      <c r="I21" s="64">
        <f t="shared" si="15"/>
        <v>260760</v>
      </c>
      <c r="J21" s="64">
        <f t="shared" si="16"/>
        <v>-260760</v>
      </c>
      <c r="K21" s="65" t="str">
        <f t="shared" si="17"/>
        <v>NA</v>
      </c>
      <c r="L21" s="65" t="str">
        <f t="shared" si="18"/>
        <v>NA</v>
      </c>
      <c r="M21" s="65" t="str">
        <f t="shared" si="19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430</v>
      </c>
      <c r="B22" s="51" t="s">
        <v>535</v>
      </c>
      <c r="C22" s="51" t="s">
        <v>536</v>
      </c>
      <c r="D22" s="56">
        <v>2375836</v>
      </c>
      <c r="E22" s="56">
        <v>2375836</v>
      </c>
      <c r="F22" s="56">
        <v>0</v>
      </c>
      <c r="G22" s="56">
        <v>7911703.1199999973</v>
      </c>
      <c r="H22" s="56">
        <v>0</v>
      </c>
      <c r="I22" s="56">
        <f t="shared" si="15"/>
        <v>7911703.1199999973</v>
      </c>
      <c r="J22" s="56">
        <f t="shared" si="16"/>
        <v>-5535867.1199999973</v>
      </c>
      <c r="K22" s="57">
        <f t="shared" si="17"/>
        <v>-2.3300712338730438</v>
      </c>
      <c r="L22" s="57">
        <f t="shared" si="18"/>
        <v>-1</v>
      </c>
      <c r="M22" s="57">
        <f t="shared" si="19"/>
        <v>8.9902137016191315</v>
      </c>
      <c r="R22" s="53"/>
      <c r="S22" s="53"/>
      <c r="T22" s="53"/>
      <c r="U22" s="53"/>
      <c r="V22" s="53"/>
    </row>
    <row r="23" spans="1:22" s="51" customFormat="1" x14ac:dyDescent="0.2">
      <c r="B23" s="51" t="s">
        <v>537</v>
      </c>
      <c r="C23" s="51" t="s">
        <v>538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15"/>
        <v>0</v>
      </c>
      <c r="J23" s="56">
        <f t="shared" si="16"/>
        <v>0</v>
      </c>
      <c r="K23" s="57" t="str">
        <f t="shared" si="17"/>
        <v>NA</v>
      </c>
      <c r="L23" s="57" t="str">
        <f t="shared" si="18"/>
        <v>NA</v>
      </c>
      <c r="M23" s="57" t="str">
        <f t="shared" si="19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539</v>
      </c>
      <c r="C24" s="51" t="s">
        <v>540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15"/>
        <v>0</v>
      </c>
      <c r="J24" s="56">
        <f t="shared" si="16"/>
        <v>0</v>
      </c>
      <c r="K24" s="57" t="str">
        <f t="shared" si="17"/>
        <v>NA</v>
      </c>
      <c r="L24" s="57" t="str">
        <f t="shared" si="18"/>
        <v>NA</v>
      </c>
      <c r="M24" s="57" t="str">
        <f t="shared" si="19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541</v>
      </c>
      <c r="C25" s="51" t="s">
        <v>542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15"/>
        <v>0</v>
      </c>
      <c r="J25" s="56">
        <f t="shared" si="16"/>
        <v>0</v>
      </c>
      <c r="K25" s="57" t="str">
        <f t="shared" si="17"/>
        <v>NA</v>
      </c>
      <c r="L25" s="57" t="str">
        <f t="shared" si="18"/>
        <v>NA</v>
      </c>
      <c r="M25" s="57" t="str">
        <f t="shared" si="19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543</v>
      </c>
      <c r="C26" s="51" t="s">
        <v>544</v>
      </c>
      <c r="D26" s="56">
        <v>4247392</v>
      </c>
      <c r="E26" s="56">
        <v>4247392</v>
      </c>
      <c r="F26" s="56">
        <v>0</v>
      </c>
      <c r="G26" s="56">
        <v>2865343.79</v>
      </c>
      <c r="H26" s="56">
        <v>0</v>
      </c>
      <c r="I26" s="56">
        <f t="shared" si="15"/>
        <v>2865343.79</v>
      </c>
      <c r="J26" s="56">
        <f t="shared" si="16"/>
        <v>1382048.21</v>
      </c>
      <c r="K26" s="57">
        <f t="shared" si="17"/>
        <v>0.3253874871921405</v>
      </c>
      <c r="L26" s="57">
        <f t="shared" si="18"/>
        <v>-1</v>
      </c>
      <c r="M26" s="57">
        <f t="shared" si="19"/>
        <v>1.0238375384235787</v>
      </c>
      <c r="R26" s="53"/>
      <c r="S26" s="53"/>
      <c r="T26" s="53"/>
      <c r="U26" s="53"/>
      <c r="V26" s="53"/>
    </row>
    <row r="27" spans="1:22" s="51" customFormat="1" x14ac:dyDescent="0.2">
      <c r="B27" s="51" t="s">
        <v>545</v>
      </c>
      <c r="C27" s="51" t="s">
        <v>546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5"/>
        <v>0</v>
      </c>
      <c r="J27" s="56">
        <f t="shared" si="16"/>
        <v>0</v>
      </c>
      <c r="K27" s="57" t="str">
        <f t="shared" si="17"/>
        <v>NA</v>
      </c>
      <c r="L27" s="57" t="str">
        <f t="shared" si="18"/>
        <v>NA</v>
      </c>
      <c r="M27" s="57" t="str">
        <f t="shared" si="19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547</v>
      </c>
      <c r="C28" s="51" t="s">
        <v>548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15"/>
        <v>0</v>
      </c>
      <c r="J28" s="56">
        <f t="shared" si="16"/>
        <v>0</v>
      </c>
      <c r="K28" s="57" t="str">
        <f t="shared" si="17"/>
        <v>NA</v>
      </c>
      <c r="L28" s="57" t="str">
        <f t="shared" si="18"/>
        <v>NA</v>
      </c>
      <c r="M28" s="57" t="str">
        <f t="shared" si="19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549</v>
      </c>
      <c r="C29" s="51" t="s">
        <v>550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15"/>
        <v>0</v>
      </c>
      <c r="J29" s="56">
        <f t="shared" si="16"/>
        <v>0</v>
      </c>
      <c r="K29" s="57" t="str">
        <f t="shared" si="17"/>
        <v>NA</v>
      </c>
      <c r="L29" s="57" t="str">
        <f t="shared" si="18"/>
        <v>NA</v>
      </c>
      <c r="M29" s="57" t="str">
        <f t="shared" si="19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551</v>
      </c>
      <c r="C30" s="51" t="s">
        <v>552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15"/>
        <v>0</v>
      </c>
      <c r="J30" s="56">
        <f t="shared" si="16"/>
        <v>0</v>
      </c>
      <c r="K30" s="57" t="str">
        <f t="shared" si="17"/>
        <v>NA</v>
      </c>
      <c r="L30" s="57" t="str">
        <f t="shared" si="18"/>
        <v>NA</v>
      </c>
      <c r="M30" s="57" t="str">
        <f t="shared" si="19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553</v>
      </c>
      <c r="C31" s="51" t="s">
        <v>554</v>
      </c>
      <c r="D31" s="56">
        <v>500000</v>
      </c>
      <c r="E31" s="56">
        <v>500000</v>
      </c>
      <c r="F31" s="56">
        <v>0</v>
      </c>
      <c r="G31" s="56">
        <v>102014.39999999999</v>
      </c>
      <c r="H31" s="56">
        <v>0</v>
      </c>
      <c r="I31" s="56">
        <f t="shared" si="15"/>
        <v>102014.39999999999</v>
      </c>
      <c r="J31" s="56">
        <f t="shared" si="16"/>
        <v>397985.6</v>
      </c>
      <c r="K31" s="57">
        <f t="shared" si="17"/>
        <v>0.79597119999999999</v>
      </c>
      <c r="L31" s="57">
        <f t="shared" si="18"/>
        <v>-1</v>
      </c>
      <c r="M31" s="57">
        <f t="shared" si="19"/>
        <v>-0.38791360000000003</v>
      </c>
      <c r="R31" s="53"/>
      <c r="S31" s="53"/>
      <c r="T31" s="53"/>
      <c r="U31" s="53"/>
      <c r="V31" s="53"/>
    </row>
    <row r="32" spans="1:22" s="51" customFormat="1" x14ac:dyDescent="0.2">
      <c r="B32" s="51" t="s">
        <v>555</v>
      </c>
      <c r="C32" s="51" t="s">
        <v>556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ref="I32:I42" si="20">SUM(G32:H32)</f>
        <v>0</v>
      </c>
      <c r="J32" s="56">
        <f t="shared" ref="J32:J42" si="21">E32-I32</f>
        <v>0</v>
      </c>
      <c r="K32" s="57" t="str">
        <f t="shared" ref="K32:K42" si="22">IF(E32=0,"NA",J32/E32)</f>
        <v>NA</v>
      </c>
      <c r="L32" s="57" t="str">
        <f t="shared" ref="L32:L42" si="23">IF(E32=0,"NA",(  ( F32 - (E32/$L$6)) / (E32/$L$6)))</f>
        <v>NA</v>
      </c>
      <c r="M32" s="57" t="str">
        <f t="shared" ref="M32:M42" si="24">IF(E32=0,"NA",(  ( G32 - ($M$6*(E32/12))) / ($M$6*(E32/12))))</f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557</v>
      </c>
      <c r="C33" s="51" t="s">
        <v>558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0"/>
        <v>0</v>
      </c>
      <c r="J33" s="56">
        <f t="shared" si="21"/>
        <v>0</v>
      </c>
      <c r="K33" s="57" t="str">
        <f t="shared" si="22"/>
        <v>NA</v>
      </c>
      <c r="L33" s="57" t="str">
        <f t="shared" si="23"/>
        <v>NA</v>
      </c>
      <c r="M33" s="57" t="str">
        <f t="shared" si="2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559</v>
      </c>
      <c r="C34" s="51" t="s">
        <v>560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20"/>
        <v>0</v>
      </c>
      <c r="J34" s="56">
        <f t="shared" si="21"/>
        <v>0</v>
      </c>
      <c r="K34" s="57" t="str">
        <f t="shared" si="22"/>
        <v>NA</v>
      </c>
      <c r="L34" s="57" t="str">
        <f t="shared" si="23"/>
        <v>NA</v>
      </c>
      <c r="M34" s="57" t="str">
        <f t="shared" si="2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433</v>
      </c>
      <c r="C35" s="51" t="s">
        <v>434</v>
      </c>
      <c r="D35" s="56">
        <v>50000</v>
      </c>
      <c r="E35" s="56">
        <v>50000</v>
      </c>
      <c r="F35" s="56">
        <v>0</v>
      </c>
      <c r="G35" s="56">
        <v>48995.39</v>
      </c>
      <c r="H35" s="56">
        <v>0</v>
      </c>
      <c r="I35" s="56">
        <f t="shared" si="20"/>
        <v>48995.39</v>
      </c>
      <c r="J35" s="56">
        <f t="shared" si="21"/>
        <v>1004.6100000000006</v>
      </c>
      <c r="K35" s="57">
        <f t="shared" si="22"/>
        <v>2.0092200000000011E-2</v>
      </c>
      <c r="L35" s="57">
        <f t="shared" si="23"/>
        <v>-1</v>
      </c>
      <c r="M35" s="57">
        <f t="shared" si="24"/>
        <v>1.9397233999999997</v>
      </c>
      <c r="R35" s="53"/>
      <c r="S35" s="53"/>
      <c r="T35" s="53"/>
      <c r="U35" s="53"/>
      <c r="V35" s="53"/>
    </row>
    <row r="36" spans="1:38" s="51" customFormat="1" x14ac:dyDescent="0.2">
      <c r="B36" s="51" t="s">
        <v>435</v>
      </c>
      <c r="C36" s="51" t="s">
        <v>436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0"/>
        <v>0</v>
      </c>
      <c r="J36" s="56">
        <f t="shared" si="21"/>
        <v>0</v>
      </c>
      <c r="K36" s="57" t="str">
        <f t="shared" si="22"/>
        <v>NA</v>
      </c>
      <c r="L36" s="57" t="str">
        <f t="shared" si="23"/>
        <v>NA</v>
      </c>
      <c r="M36" s="57" t="str">
        <f t="shared" si="2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437</v>
      </c>
      <c r="C37" s="51" t="s">
        <v>438</v>
      </c>
      <c r="D37" s="56">
        <v>0</v>
      </c>
      <c r="E37" s="56">
        <v>0</v>
      </c>
      <c r="F37" s="56">
        <v>2299578.41</v>
      </c>
      <c r="G37" s="56">
        <v>2299578.41</v>
      </c>
      <c r="H37" s="56">
        <v>0</v>
      </c>
      <c r="I37" s="56">
        <f t="shared" si="20"/>
        <v>2299578.41</v>
      </c>
      <c r="J37" s="56">
        <f t="shared" si="21"/>
        <v>-2299578.41</v>
      </c>
      <c r="K37" s="57" t="str">
        <f t="shared" si="22"/>
        <v>NA</v>
      </c>
      <c r="L37" s="57" t="str">
        <f t="shared" si="23"/>
        <v>NA</v>
      </c>
      <c r="M37" s="57" t="str">
        <f t="shared" si="24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561</v>
      </c>
      <c r="C38" s="51" t="s">
        <v>562</v>
      </c>
      <c r="D38" s="56">
        <v>4628750</v>
      </c>
      <c r="E38" s="56">
        <v>4628750</v>
      </c>
      <c r="F38" s="56">
        <v>0</v>
      </c>
      <c r="G38" s="56">
        <v>720440.32999999973</v>
      </c>
      <c r="H38" s="56">
        <v>0</v>
      </c>
      <c r="I38" s="56">
        <f t="shared" si="20"/>
        <v>720440.32999999973</v>
      </c>
      <c r="J38" s="56">
        <f t="shared" si="21"/>
        <v>3908309.6700000004</v>
      </c>
      <c r="K38" s="57">
        <f t="shared" si="22"/>
        <v>0.84435531623008375</v>
      </c>
      <c r="L38" s="57">
        <f t="shared" si="23"/>
        <v>-1</v>
      </c>
      <c r="M38" s="57">
        <f t="shared" si="24"/>
        <v>-0.53306594869025137</v>
      </c>
      <c r="R38" s="53"/>
      <c r="S38" s="53"/>
      <c r="T38" s="53"/>
      <c r="U38" s="53"/>
      <c r="V38" s="53"/>
    </row>
    <row r="39" spans="1:38" s="51" customFormat="1" x14ac:dyDescent="0.2">
      <c r="A39" s="63" t="s">
        <v>441</v>
      </c>
      <c r="B39" s="63"/>
      <c r="C39" s="63"/>
      <c r="D39" s="64">
        <v>11801978</v>
      </c>
      <c r="E39" s="64">
        <v>11801978</v>
      </c>
      <c r="F39" s="64">
        <v>2299578.41</v>
      </c>
      <c r="G39" s="64">
        <v>13948075.439999998</v>
      </c>
      <c r="H39" s="64">
        <v>0</v>
      </c>
      <c r="I39" s="64">
        <f t="shared" si="20"/>
        <v>13948075.439999998</v>
      </c>
      <c r="J39" s="64">
        <f t="shared" si="21"/>
        <v>-2146097.4399999976</v>
      </c>
      <c r="K39" s="65">
        <f t="shared" si="22"/>
        <v>-0.1818421827256412</v>
      </c>
      <c r="L39" s="65">
        <f t="shared" si="23"/>
        <v>-0.80515313534731214</v>
      </c>
      <c r="M39" s="65">
        <f t="shared" si="24"/>
        <v>2.545526548176924</v>
      </c>
      <c r="R39" s="53"/>
      <c r="S39" s="53"/>
      <c r="T39" s="53"/>
      <c r="U39" s="53"/>
      <c r="V39" s="53"/>
    </row>
    <row r="40" spans="1:38" s="51" customFormat="1" x14ac:dyDescent="0.2">
      <c r="A40" s="51" t="s">
        <v>26</v>
      </c>
      <c r="B40" s="51" t="s">
        <v>563</v>
      </c>
      <c r="C40" s="51" t="s">
        <v>564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0"/>
        <v>0</v>
      </c>
      <c r="J40" s="56">
        <f t="shared" si="21"/>
        <v>0</v>
      </c>
      <c r="K40" s="57" t="str">
        <f t="shared" si="22"/>
        <v>NA</v>
      </c>
      <c r="L40" s="57" t="str">
        <f t="shared" si="23"/>
        <v>NA</v>
      </c>
      <c r="M40" s="57" t="str">
        <f t="shared" si="24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27</v>
      </c>
      <c r="C41" s="51" t="s">
        <v>28</v>
      </c>
      <c r="D41" s="56">
        <v>2800000</v>
      </c>
      <c r="E41" s="56">
        <v>2800000</v>
      </c>
      <c r="F41" s="56">
        <v>0</v>
      </c>
      <c r="G41" s="56">
        <v>0</v>
      </c>
      <c r="H41" s="56">
        <v>0</v>
      </c>
      <c r="I41" s="56">
        <f t="shared" si="20"/>
        <v>0</v>
      </c>
      <c r="J41" s="56">
        <f t="shared" si="21"/>
        <v>2800000</v>
      </c>
      <c r="K41" s="57">
        <f t="shared" si="22"/>
        <v>1</v>
      </c>
      <c r="L41" s="57">
        <f t="shared" si="23"/>
        <v>-1</v>
      </c>
      <c r="M41" s="57">
        <f t="shared" si="24"/>
        <v>-1</v>
      </c>
      <c r="R41" s="53"/>
      <c r="S41" s="53"/>
      <c r="T41" s="53"/>
      <c r="U41" s="53"/>
      <c r="V41" s="53"/>
    </row>
    <row r="42" spans="1:38" s="51" customFormat="1" x14ac:dyDescent="0.2">
      <c r="A42" s="63" t="s">
        <v>29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20"/>
        <v>0</v>
      </c>
      <c r="J42" s="64">
        <f t="shared" si="21"/>
        <v>2800000</v>
      </c>
      <c r="K42" s="65">
        <f t="shared" si="22"/>
        <v>1</v>
      </c>
      <c r="L42" s="65">
        <f t="shared" si="23"/>
        <v>-1</v>
      </c>
      <c r="M42" s="65">
        <f t="shared" si="24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25">+E16+E18+E21+E39+E42</f>
        <v>75651773.370000005</v>
      </c>
      <c r="F44" s="6">
        <f t="shared" si="25"/>
        <v>2705571.87</v>
      </c>
      <c r="G44" s="6">
        <f t="shared" si="25"/>
        <v>15278940.909999998</v>
      </c>
      <c r="H44" s="6">
        <f t="shared" si="25"/>
        <v>0</v>
      </c>
      <c r="I44" s="6">
        <f t="shared" si="25"/>
        <v>15278940.909999998</v>
      </c>
      <c r="J44" s="6">
        <f t="shared" si="25"/>
        <v>60372832.459999993</v>
      </c>
      <c r="K44" s="38">
        <f t="shared" ref="K44:K88" si="26">IF(E44=0,"NA",J44/E44)</f>
        <v>0.7980359186654713</v>
      </c>
      <c r="L44" s="38">
        <f>IF(E44=0,"NA",(  ( F44 - (E44/$L$6)) / (E44/$L$6)))</f>
        <v>-0.96423650432135266</v>
      </c>
      <c r="M44" s="38">
        <f>IF(E44=0,"NA",(  ( G44 - ($M$6*(E44/12))) / ($M$6*(E44/12))))</f>
        <v>-0.39410775599641451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271</v>
      </c>
      <c r="B46" s="51" t="s">
        <v>158</v>
      </c>
      <c r="C46" s="51" t="s">
        <v>159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27">SUM(G46:H46)</f>
        <v>0</v>
      </c>
      <c r="J46" s="56">
        <f t="shared" ref="J46:J48" si="28">E46-I46</f>
        <v>0</v>
      </c>
      <c r="K46" s="57" t="str">
        <f t="shared" ref="K46:K48" si="29">IF(E46=0,"NA",J46/E46)</f>
        <v>NA</v>
      </c>
      <c r="L46" s="57" t="str">
        <f t="shared" ref="L46:L48" si="30">IF(E46=0,"NA",(  ( F46 - (E46/$L$6)) / (E46/$L$6)))</f>
        <v>NA</v>
      </c>
      <c r="M46" s="57" t="str">
        <f t="shared" ref="M46:M48" si="31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194</v>
      </c>
      <c r="C47" s="51" t="s">
        <v>195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27"/>
        <v>0</v>
      </c>
      <c r="J47" s="56">
        <f t="shared" si="28"/>
        <v>0</v>
      </c>
      <c r="K47" s="57" t="str">
        <f t="shared" si="29"/>
        <v>NA</v>
      </c>
      <c r="L47" s="57" t="str">
        <f t="shared" si="30"/>
        <v>NA</v>
      </c>
      <c r="M47" s="57" t="str">
        <f t="shared" si="31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465</v>
      </c>
      <c r="C48" s="51" t="s">
        <v>466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7"/>
        <v>0</v>
      </c>
      <c r="J48" s="56">
        <f t="shared" si="28"/>
        <v>0</v>
      </c>
      <c r="K48" s="57" t="str">
        <f t="shared" si="29"/>
        <v>NA</v>
      </c>
      <c r="L48" s="57" t="str">
        <f t="shared" si="30"/>
        <v>NA</v>
      </c>
      <c r="M48" s="57" t="str">
        <f t="shared" si="31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309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80" si="32">SUM(G49:H49)</f>
        <v>0</v>
      </c>
      <c r="J49" s="64">
        <f t="shared" ref="J49:J80" si="33">E49-I49</f>
        <v>0</v>
      </c>
      <c r="K49" s="65" t="str">
        <f t="shared" ref="K49:K80" si="34">IF(E49=0,"NA",J49/E49)</f>
        <v>NA</v>
      </c>
      <c r="L49" s="65" t="str">
        <f t="shared" ref="L49:L80" si="35">IF(E49=0,"NA",(  ( F49 - (E49/$L$6)) / (E49/$L$6)))</f>
        <v>NA</v>
      </c>
      <c r="M49" s="65" t="str">
        <f t="shared" ref="M49:M80" si="36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316</v>
      </c>
      <c r="B50" s="51" t="s">
        <v>317</v>
      </c>
      <c r="C50" s="51" t="s">
        <v>318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2"/>
        <v>0</v>
      </c>
      <c r="J50" s="56">
        <f t="shared" si="33"/>
        <v>0</v>
      </c>
      <c r="K50" s="57" t="str">
        <f t="shared" si="34"/>
        <v>NA</v>
      </c>
      <c r="L50" s="57" t="str">
        <f t="shared" si="35"/>
        <v>NA</v>
      </c>
      <c r="M50" s="57" t="str">
        <f t="shared" si="36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132</v>
      </c>
      <c r="C51" s="51" t="s">
        <v>133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2"/>
        <v>0</v>
      </c>
      <c r="J51" s="56">
        <f t="shared" si="33"/>
        <v>0</v>
      </c>
      <c r="K51" s="57" t="str">
        <f t="shared" si="34"/>
        <v>NA</v>
      </c>
      <c r="L51" s="57" t="str">
        <f t="shared" si="35"/>
        <v>NA</v>
      </c>
      <c r="M51" s="57" t="str">
        <f t="shared" si="36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142</v>
      </c>
      <c r="C52" s="51" t="s">
        <v>143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67" si="37">SUM(G52:H52)</f>
        <v>0</v>
      </c>
      <c r="J52" s="56">
        <f t="shared" ref="J52:J67" si="38">E52-I52</f>
        <v>0</v>
      </c>
      <c r="K52" s="57" t="str">
        <f t="shared" ref="K52:K67" si="39">IF(E52=0,"NA",J52/E52)</f>
        <v>NA</v>
      </c>
      <c r="L52" s="57" t="str">
        <f t="shared" ref="L52:L67" si="40">IF(E52=0,"NA",(  ( F52 - (E52/$L$6)) / (E52/$L$6)))</f>
        <v>NA</v>
      </c>
      <c r="M52" s="57" t="str">
        <f t="shared" ref="M52:M67" si="41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156</v>
      </c>
      <c r="C53" s="51" t="s">
        <v>157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7"/>
        <v>0</v>
      </c>
      <c r="J53" s="56">
        <f t="shared" si="38"/>
        <v>0</v>
      </c>
      <c r="K53" s="57" t="str">
        <f t="shared" si="39"/>
        <v>NA</v>
      </c>
      <c r="L53" s="57" t="str">
        <f t="shared" si="40"/>
        <v>NA</v>
      </c>
      <c r="M53" s="57" t="str">
        <f t="shared" si="41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323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37"/>
        <v>0</v>
      </c>
      <c r="J54" s="64">
        <f t="shared" si="38"/>
        <v>0</v>
      </c>
      <c r="K54" s="65" t="str">
        <f t="shared" si="39"/>
        <v>NA</v>
      </c>
      <c r="L54" s="65" t="str">
        <f t="shared" si="40"/>
        <v>NA</v>
      </c>
      <c r="M54" s="65" t="str">
        <f t="shared" si="41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402</v>
      </c>
      <c r="B55" s="51" t="s">
        <v>118</v>
      </c>
      <c r="C55" s="51" t="s">
        <v>119</v>
      </c>
      <c r="D55" s="56">
        <v>96678.28</v>
      </c>
      <c r="E55" s="56">
        <v>96678.28</v>
      </c>
      <c r="F55" s="56">
        <v>11958.16</v>
      </c>
      <c r="G55" s="56">
        <v>43385.21</v>
      </c>
      <c r="H55" s="56">
        <v>0</v>
      </c>
      <c r="I55" s="56">
        <f t="shared" si="37"/>
        <v>43385.21</v>
      </c>
      <c r="J55" s="56">
        <f t="shared" si="38"/>
        <v>53293.07</v>
      </c>
      <c r="K55" s="57">
        <f t="shared" si="39"/>
        <v>0.55124139568887653</v>
      </c>
      <c r="L55" s="57">
        <f t="shared" si="40"/>
        <v>-0.8763097564416743</v>
      </c>
      <c r="M55" s="57">
        <f t="shared" si="41"/>
        <v>0.34627581293337029</v>
      </c>
      <c r="R55" s="53"/>
      <c r="S55" s="53"/>
      <c r="T55" s="53"/>
      <c r="U55" s="53"/>
      <c r="V55" s="53"/>
    </row>
    <row r="56" spans="1:22" s="51" customFormat="1" x14ac:dyDescent="0.2">
      <c r="B56" s="51" t="s">
        <v>468</v>
      </c>
      <c r="C56" s="51" t="s">
        <v>469</v>
      </c>
      <c r="D56" s="56">
        <v>20215024.329999994</v>
      </c>
      <c r="E56" s="56">
        <v>20215024.329999994</v>
      </c>
      <c r="F56" s="56">
        <v>1365107.149999999</v>
      </c>
      <c r="G56" s="56">
        <v>3365580.4800000014</v>
      </c>
      <c r="H56" s="56">
        <v>0</v>
      </c>
      <c r="I56" s="56">
        <f t="shared" si="37"/>
        <v>3365580.4800000014</v>
      </c>
      <c r="J56" s="56">
        <f t="shared" si="38"/>
        <v>16849443.849999994</v>
      </c>
      <c r="K56" s="57">
        <f t="shared" si="39"/>
        <v>0.83351093597224468</v>
      </c>
      <c r="L56" s="57">
        <f t="shared" si="40"/>
        <v>-0.93247066500067877</v>
      </c>
      <c r="M56" s="57">
        <f t="shared" si="41"/>
        <v>-0.50053280791673394</v>
      </c>
      <c r="R56" s="53"/>
      <c r="S56" s="53"/>
      <c r="T56" s="53"/>
      <c r="U56" s="53"/>
      <c r="V56" s="53"/>
    </row>
    <row r="57" spans="1:22" s="51" customFormat="1" x14ac:dyDescent="0.2">
      <c r="B57" s="51" t="s">
        <v>130</v>
      </c>
      <c r="C57" s="51" t="s">
        <v>131</v>
      </c>
      <c r="D57" s="56">
        <v>2038478.68</v>
      </c>
      <c r="E57" s="56">
        <v>2038478.68</v>
      </c>
      <c r="F57" s="56">
        <v>135347.10999999999</v>
      </c>
      <c r="G57" s="56">
        <v>493122.98</v>
      </c>
      <c r="H57" s="56">
        <v>0</v>
      </c>
      <c r="I57" s="56">
        <f t="shared" si="37"/>
        <v>493122.98</v>
      </c>
      <c r="J57" s="56">
        <f t="shared" si="38"/>
        <v>1545355.7</v>
      </c>
      <c r="K57" s="57">
        <f t="shared" si="39"/>
        <v>0.75809264779752317</v>
      </c>
      <c r="L57" s="57">
        <f t="shared" si="40"/>
        <v>-0.93360386285717734</v>
      </c>
      <c r="M57" s="57">
        <f t="shared" si="41"/>
        <v>-0.27427794339256961</v>
      </c>
      <c r="R57" s="53"/>
      <c r="S57" s="53"/>
      <c r="T57" s="53"/>
      <c r="U57" s="53"/>
      <c r="V57" s="53"/>
    </row>
    <row r="58" spans="1:22" s="51" customFormat="1" x14ac:dyDescent="0.2">
      <c r="B58" s="51" t="s">
        <v>234</v>
      </c>
      <c r="C58" s="51" t="s">
        <v>235</v>
      </c>
      <c r="D58" s="56">
        <v>178653</v>
      </c>
      <c r="E58" s="56">
        <v>178653</v>
      </c>
      <c r="F58" s="56">
        <v>0</v>
      </c>
      <c r="G58" s="56">
        <v>0</v>
      </c>
      <c r="H58" s="56">
        <v>0</v>
      </c>
      <c r="I58" s="56">
        <f t="shared" si="37"/>
        <v>0</v>
      </c>
      <c r="J58" s="56">
        <f t="shared" si="38"/>
        <v>178653</v>
      </c>
      <c r="K58" s="57">
        <f t="shared" si="39"/>
        <v>1</v>
      </c>
      <c r="L58" s="57">
        <f t="shared" si="40"/>
        <v>-1</v>
      </c>
      <c r="M58" s="57">
        <f t="shared" si="41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132</v>
      </c>
      <c r="C59" s="51" t="s">
        <v>133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37"/>
        <v>0</v>
      </c>
      <c r="J59" s="56">
        <f t="shared" si="38"/>
        <v>0</v>
      </c>
      <c r="K59" s="57" t="str">
        <f t="shared" si="39"/>
        <v>NA</v>
      </c>
      <c r="L59" s="57" t="str">
        <f t="shared" si="40"/>
        <v>NA</v>
      </c>
      <c r="M59" s="57" t="str">
        <f t="shared" si="41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138</v>
      </c>
      <c r="C60" s="51" t="s">
        <v>139</v>
      </c>
      <c r="D60" s="56">
        <v>10972968.75</v>
      </c>
      <c r="E60" s="56">
        <v>10972968.75</v>
      </c>
      <c r="F60" s="56">
        <v>324785</v>
      </c>
      <c r="G60" s="56">
        <v>697862.58000000007</v>
      </c>
      <c r="H60" s="56">
        <v>0</v>
      </c>
      <c r="I60" s="56">
        <f t="shared" si="37"/>
        <v>697862.58000000007</v>
      </c>
      <c r="J60" s="56">
        <f t="shared" si="38"/>
        <v>10275106.17</v>
      </c>
      <c r="K60" s="57">
        <f t="shared" si="39"/>
        <v>0.93640166158315175</v>
      </c>
      <c r="L60" s="57">
        <f t="shared" si="40"/>
        <v>-0.97040135560397001</v>
      </c>
      <c r="M60" s="57">
        <f t="shared" si="41"/>
        <v>-0.80920498474945535</v>
      </c>
      <c r="R60" s="53"/>
      <c r="S60" s="53"/>
      <c r="T60" s="53"/>
      <c r="U60" s="53"/>
      <c r="V60" s="53"/>
    </row>
    <row r="61" spans="1:22" s="51" customFormat="1" x14ac:dyDescent="0.2">
      <c r="B61" s="51" t="s">
        <v>140</v>
      </c>
      <c r="C61" s="51" t="s">
        <v>141</v>
      </c>
      <c r="D61" s="56">
        <v>0</v>
      </c>
      <c r="E61" s="56">
        <v>0</v>
      </c>
      <c r="F61" s="56">
        <v>2430.06</v>
      </c>
      <c r="G61" s="56">
        <v>2430.06</v>
      </c>
      <c r="H61" s="56">
        <v>0</v>
      </c>
      <c r="I61" s="56">
        <f t="shared" si="37"/>
        <v>2430.06</v>
      </c>
      <c r="J61" s="56">
        <f t="shared" si="38"/>
        <v>-2430.06</v>
      </c>
      <c r="K61" s="57" t="str">
        <f t="shared" si="39"/>
        <v>NA</v>
      </c>
      <c r="L61" s="57" t="str">
        <f t="shared" si="40"/>
        <v>NA</v>
      </c>
      <c r="M61" s="57" t="str">
        <f t="shared" si="41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142</v>
      </c>
      <c r="C62" s="51" t="s">
        <v>143</v>
      </c>
      <c r="D62" s="56">
        <v>4332477.339999998</v>
      </c>
      <c r="E62" s="56">
        <v>4332477.339999998</v>
      </c>
      <c r="F62" s="56">
        <v>117582.44999999992</v>
      </c>
      <c r="G62" s="56">
        <v>279595.28000000003</v>
      </c>
      <c r="H62" s="56">
        <v>0</v>
      </c>
      <c r="I62" s="56">
        <f t="shared" si="37"/>
        <v>279595.28000000003</v>
      </c>
      <c r="J62" s="56">
        <f t="shared" si="38"/>
        <v>4052882.0599999977</v>
      </c>
      <c r="K62" s="57">
        <f t="shared" si="39"/>
        <v>0.93546526431457333</v>
      </c>
      <c r="L62" s="57">
        <f t="shared" si="40"/>
        <v>-0.97286022735435695</v>
      </c>
      <c r="M62" s="57">
        <f t="shared" si="41"/>
        <v>-0.80639579294372021</v>
      </c>
      <c r="R62" s="53"/>
      <c r="S62" s="53"/>
      <c r="T62" s="53"/>
      <c r="U62" s="53"/>
      <c r="V62" s="53"/>
    </row>
    <row r="63" spans="1:22" s="51" customFormat="1" x14ac:dyDescent="0.2">
      <c r="B63" s="51" t="s">
        <v>144</v>
      </c>
      <c r="C63" s="51" t="s">
        <v>145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37"/>
        <v>0</v>
      </c>
      <c r="J63" s="56">
        <f t="shared" si="38"/>
        <v>0</v>
      </c>
      <c r="K63" s="57" t="str">
        <f t="shared" si="39"/>
        <v>NA</v>
      </c>
      <c r="L63" s="57" t="str">
        <f t="shared" si="40"/>
        <v>NA</v>
      </c>
      <c r="M63" s="57" t="str">
        <f t="shared" si="41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146</v>
      </c>
      <c r="C64" s="51" t="s">
        <v>147</v>
      </c>
      <c r="D64" s="56">
        <v>0</v>
      </c>
      <c r="E64" s="56">
        <v>0</v>
      </c>
      <c r="F64" s="56">
        <v>0</v>
      </c>
      <c r="G64" s="56">
        <v>158295.89000000001</v>
      </c>
      <c r="H64" s="56">
        <v>0</v>
      </c>
      <c r="I64" s="56">
        <f t="shared" si="37"/>
        <v>158295.89000000001</v>
      </c>
      <c r="J64" s="56">
        <f t="shared" si="38"/>
        <v>-158295.89000000001</v>
      </c>
      <c r="K64" s="57" t="str">
        <f t="shared" si="39"/>
        <v>NA</v>
      </c>
      <c r="L64" s="57" t="str">
        <f t="shared" si="40"/>
        <v>NA</v>
      </c>
      <c r="M64" s="57" t="str">
        <f t="shared" si="41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154</v>
      </c>
      <c r="C65" s="51" t="s">
        <v>155</v>
      </c>
      <c r="D65" s="56">
        <v>0</v>
      </c>
      <c r="E65" s="56">
        <v>0</v>
      </c>
      <c r="F65" s="56">
        <v>898.82</v>
      </c>
      <c r="G65" s="56">
        <v>898.82</v>
      </c>
      <c r="H65" s="56">
        <v>0</v>
      </c>
      <c r="I65" s="56">
        <f t="shared" si="37"/>
        <v>898.82</v>
      </c>
      <c r="J65" s="56">
        <f t="shared" si="38"/>
        <v>-898.82</v>
      </c>
      <c r="K65" s="57" t="str">
        <f t="shared" si="39"/>
        <v>NA</v>
      </c>
      <c r="L65" s="57" t="str">
        <f t="shared" si="40"/>
        <v>NA</v>
      </c>
      <c r="M65" s="57" t="str">
        <f t="shared" si="41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156</v>
      </c>
      <c r="C66" s="51" t="s">
        <v>157</v>
      </c>
      <c r="D66" s="56">
        <v>579436.91999999981</v>
      </c>
      <c r="E66" s="56">
        <v>579436.91999999981</v>
      </c>
      <c r="F66" s="56">
        <v>97122.950000000055</v>
      </c>
      <c r="G66" s="56">
        <v>253829.96</v>
      </c>
      <c r="H66" s="56">
        <v>0</v>
      </c>
      <c r="I66" s="56">
        <f t="shared" si="37"/>
        <v>253829.96</v>
      </c>
      <c r="J66" s="56">
        <f t="shared" si="38"/>
        <v>325606.95999999985</v>
      </c>
      <c r="K66" s="57">
        <f t="shared" si="39"/>
        <v>0.56193685414453731</v>
      </c>
      <c r="L66" s="57">
        <f t="shared" si="40"/>
        <v>-0.83238391160853176</v>
      </c>
      <c r="M66" s="57">
        <f t="shared" si="41"/>
        <v>0.31418943756638817</v>
      </c>
      <c r="R66" s="53"/>
      <c r="S66" s="53"/>
      <c r="T66" s="53"/>
      <c r="U66" s="53"/>
      <c r="V66" s="53"/>
    </row>
    <row r="67" spans="2:22" s="51" customFormat="1" x14ac:dyDescent="0.2">
      <c r="B67" s="51" t="s">
        <v>158</v>
      </c>
      <c r="C67" s="51" t="s">
        <v>159</v>
      </c>
      <c r="D67" s="56">
        <v>374660</v>
      </c>
      <c r="E67" s="56">
        <v>374660</v>
      </c>
      <c r="F67" s="56">
        <v>0</v>
      </c>
      <c r="G67" s="56">
        <v>0</v>
      </c>
      <c r="H67" s="56">
        <v>0</v>
      </c>
      <c r="I67" s="56">
        <f t="shared" si="37"/>
        <v>0</v>
      </c>
      <c r="J67" s="56">
        <f t="shared" si="38"/>
        <v>374660</v>
      </c>
      <c r="K67" s="57">
        <f t="shared" si="39"/>
        <v>1</v>
      </c>
      <c r="L67" s="57">
        <f t="shared" si="40"/>
        <v>-1</v>
      </c>
      <c r="M67" s="57">
        <f t="shared" si="41"/>
        <v>-1</v>
      </c>
      <c r="R67" s="53"/>
      <c r="S67" s="53"/>
      <c r="T67" s="53"/>
      <c r="U67" s="53"/>
      <c r="V67" s="53"/>
    </row>
    <row r="68" spans="2:22" s="51" customFormat="1" x14ac:dyDescent="0.2">
      <c r="B68" s="51" t="s">
        <v>166</v>
      </c>
      <c r="C68" s="51" t="s">
        <v>167</v>
      </c>
      <c r="D68" s="56">
        <v>300000</v>
      </c>
      <c r="E68" s="56">
        <v>300000</v>
      </c>
      <c r="F68" s="56">
        <v>61949.11</v>
      </c>
      <c r="G68" s="56">
        <v>81536.240000000005</v>
      </c>
      <c r="H68" s="56">
        <v>991.55</v>
      </c>
      <c r="I68" s="56">
        <f t="shared" si="32"/>
        <v>82527.790000000008</v>
      </c>
      <c r="J68" s="56">
        <f t="shared" si="33"/>
        <v>217472.21</v>
      </c>
      <c r="K68" s="57">
        <f t="shared" si="34"/>
        <v>0.72490736666666666</v>
      </c>
      <c r="L68" s="57">
        <f t="shared" si="35"/>
        <v>-0.79350296666666675</v>
      </c>
      <c r="M68" s="57">
        <f t="shared" si="36"/>
        <v>-0.18463759999999996</v>
      </c>
      <c r="R68" s="53"/>
      <c r="S68" s="53"/>
      <c r="T68" s="53"/>
      <c r="U68" s="53"/>
      <c r="V68" s="53"/>
    </row>
    <row r="69" spans="2:22" s="51" customFormat="1" x14ac:dyDescent="0.2">
      <c r="B69" s="51" t="s">
        <v>242</v>
      </c>
      <c r="C69" s="51" t="s">
        <v>243</v>
      </c>
      <c r="D69" s="56">
        <v>108160.9</v>
      </c>
      <c r="E69" s="56">
        <v>108160.9</v>
      </c>
      <c r="F69" s="56">
        <v>0</v>
      </c>
      <c r="G69" s="56">
        <v>95911</v>
      </c>
      <c r="H69" s="56">
        <v>2337.52</v>
      </c>
      <c r="I69" s="56">
        <f t="shared" si="32"/>
        <v>98248.52</v>
      </c>
      <c r="J69" s="56">
        <f t="shared" si="33"/>
        <v>9912.3799999999901</v>
      </c>
      <c r="K69" s="57">
        <f t="shared" si="34"/>
        <v>9.1644762571317276E-2</v>
      </c>
      <c r="L69" s="57">
        <f t="shared" si="35"/>
        <v>-1</v>
      </c>
      <c r="M69" s="57">
        <f t="shared" si="36"/>
        <v>1.6602311926028723</v>
      </c>
      <c r="R69" s="53"/>
      <c r="S69" s="53"/>
      <c r="T69" s="53"/>
      <c r="U69" s="53"/>
      <c r="V69" s="53"/>
    </row>
    <row r="70" spans="2:22" s="51" customFormat="1" x14ac:dyDescent="0.2">
      <c r="B70" s="51" t="s">
        <v>168</v>
      </c>
      <c r="C70" s="51" t="s">
        <v>169</v>
      </c>
      <c r="D70" s="56">
        <v>300000</v>
      </c>
      <c r="E70" s="56">
        <v>300000</v>
      </c>
      <c r="F70" s="56">
        <v>129744.87</v>
      </c>
      <c r="G70" s="56">
        <v>129744.87</v>
      </c>
      <c r="H70" s="56">
        <v>110718.31</v>
      </c>
      <c r="I70" s="56">
        <f t="shared" si="32"/>
        <v>240463.18</v>
      </c>
      <c r="J70" s="56">
        <f t="shared" si="33"/>
        <v>59536.820000000007</v>
      </c>
      <c r="K70" s="57">
        <f t="shared" si="34"/>
        <v>0.19845606666666668</v>
      </c>
      <c r="L70" s="57">
        <f t="shared" si="35"/>
        <v>-0.5675171</v>
      </c>
      <c r="M70" s="57">
        <f t="shared" si="36"/>
        <v>0.29744869999999995</v>
      </c>
      <c r="R70" s="53"/>
      <c r="S70" s="53"/>
      <c r="T70" s="53"/>
      <c r="U70" s="53"/>
      <c r="V70" s="53"/>
    </row>
    <row r="71" spans="2:22" s="51" customFormat="1" x14ac:dyDescent="0.2">
      <c r="B71" s="51" t="s">
        <v>170</v>
      </c>
      <c r="C71" s="51" t="s">
        <v>171</v>
      </c>
      <c r="D71" s="56">
        <v>55000</v>
      </c>
      <c r="E71" s="56">
        <v>55000</v>
      </c>
      <c r="F71" s="56">
        <v>14768.26</v>
      </c>
      <c r="G71" s="56">
        <v>14768.26</v>
      </c>
      <c r="H71" s="56">
        <v>18018.259999999998</v>
      </c>
      <c r="I71" s="56">
        <f t="shared" si="32"/>
        <v>32786.519999999997</v>
      </c>
      <c r="J71" s="56">
        <f t="shared" si="33"/>
        <v>22213.480000000003</v>
      </c>
      <c r="K71" s="57">
        <f t="shared" si="34"/>
        <v>0.4038814545454546</v>
      </c>
      <c r="L71" s="57">
        <f t="shared" si="35"/>
        <v>-0.73148618181818181</v>
      </c>
      <c r="M71" s="57">
        <f t="shared" si="36"/>
        <v>-0.19445854545454538</v>
      </c>
      <c r="R71" s="53"/>
      <c r="S71" s="53"/>
      <c r="T71" s="53"/>
      <c r="U71" s="53"/>
      <c r="V71" s="53"/>
    </row>
    <row r="72" spans="2:22" s="51" customFormat="1" x14ac:dyDescent="0.2">
      <c r="B72" s="51" t="s">
        <v>180</v>
      </c>
      <c r="C72" s="51" t="s">
        <v>181</v>
      </c>
      <c r="D72" s="56">
        <v>150000</v>
      </c>
      <c r="E72" s="56">
        <v>150000</v>
      </c>
      <c r="F72" s="56">
        <v>1236</v>
      </c>
      <c r="G72" s="56">
        <v>4222.8599999999997</v>
      </c>
      <c r="H72" s="56">
        <v>0</v>
      </c>
      <c r="I72" s="56">
        <f t="shared" si="32"/>
        <v>4222.8599999999997</v>
      </c>
      <c r="J72" s="56">
        <f t="shared" si="33"/>
        <v>145777.14000000001</v>
      </c>
      <c r="K72" s="57">
        <f t="shared" si="34"/>
        <v>0.97184760000000014</v>
      </c>
      <c r="L72" s="57">
        <f t="shared" si="35"/>
        <v>-0.99175999999999997</v>
      </c>
      <c r="M72" s="57">
        <f t="shared" si="36"/>
        <v>-0.91554279999999999</v>
      </c>
      <c r="R72" s="53"/>
      <c r="S72" s="53"/>
      <c r="T72" s="53"/>
      <c r="U72" s="53"/>
      <c r="V72" s="53"/>
    </row>
    <row r="73" spans="2:22" s="51" customFormat="1" x14ac:dyDescent="0.2">
      <c r="B73" s="51" t="s">
        <v>184</v>
      </c>
      <c r="C73" s="51" t="s">
        <v>185</v>
      </c>
      <c r="D73" s="56">
        <v>300400</v>
      </c>
      <c r="E73" s="56">
        <v>300400</v>
      </c>
      <c r="F73" s="56">
        <v>212.85</v>
      </c>
      <c r="G73" s="56">
        <v>65853.56</v>
      </c>
      <c r="H73" s="56">
        <v>113674.89</v>
      </c>
      <c r="I73" s="56">
        <f t="shared" si="32"/>
        <v>179528.45</v>
      </c>
      <c r="J73" s="56">
        <f t="shared" si="33"/>
        <v>120871.54999999999</v>
      </c>
      <c r="K73" s="57">
        <f t="shared" si="34"/>
        <v>0.40236867509986679</v>
      </c>
      <c r="L73" s="57">
        <f t="shared" si="35"/>
        <v>-0.99929144474034626</v>
      </c>
      <c r="M73" s="57">
        <f t="shared" si="36"/>
        <v>-0.34234127829560584</v>
      </c>
      <c r="R73" s="53"/>
      <c r="S73" s="53"/>
      <c r="T73" s="53"/>
      <c r="U73" s="53"/>
      <c r="V73" s="53"/>
    </row>
    <row r="74" spans="2:22" s="51" customFormat="1" x14ac:dyDescent="0.2">
      <c r="B74" s="51" t="s">
        <v>186</v>
      </c>
      <c r="C74" s="51" t="s">
        <v>187</v>
      </c>
      <c r="D74" s="56">
        <v>3580446.32</v>
      </c>
      <c r="E74" s="56">
        <v>3580446.32</v>
      </c>
      <c r="F74" s="56">
        <v>386414.56999999977</v>
      </c>
      <c r="G74" s="56">
        <v>714661.44999999984</v>
      </c>
      <c r="H74" s="56">
        <v>1122877.2</v>
      </c>
      <c r="I74" s="56">
        <f t="shared" si="32"/>
        <v>1837538.65</v>
      </c>
      <c r="J74" s="56">
        <f t="shared" si="33"/>
        <v>1742907.67</v>
      </c>
      <c r="K74" s="57">
        <f t="shared" si="34"/>
        <v>0.48678503019701747</v>
      </c>
      <c r="L74" s="57">
        <f t="shared" si="35"/>
        <v>-0.89207642414814925</v>
      </c>
      <c r="M74" s="57">
        <f t="shared" si="36"/>
        <v>-0.40119634303021767</v>
      </c>
      <c r="R74" s="53"/>
      <c r="S74" s="53"/>
      <c r="T74" s="53"/>
      <c r="U74" s="53"/>
      <c r="V74" s="53"/>
    </row>
    <row r="75" spans="2:22" s="51" customFormat="1" x14ac:dyDescent="0.2">
      <c r="B75" s="51" t="s">
        <v>190</v>
      </c>
      <c r="C75" s="51" t="s">
        <v>191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2"/>
        <v>0</v>
      </c>
      <c r="J75" s="56">
        <f t="shared" si="33"/>
        <v>0</v>
      </c>
      <c r="K75" s="57" t="str">
        <f t="shared" si="34"/>
        <v>NA</v>
      </c>
      <c r="L75" s="57" t="str">
        <f t="shared" si="35"/>
        <v>NA</v>
      </c>
      <c r="M75" s="57" t="str">
        <f t="shared" si="36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194</v>
      </c>
      <c r="C76" s="51" t="s">
        <v>195</v>
      </c>
      <c r="D76" s="56">
        <v>290409</v>
      </c>
      <c r="E76" s="56">
        <v>290409</v>
      </c>
      <c r="F76" s="56">
        <v>47835.73</v>
      </c>
      <c r="G76" s="56">
        <v>140583.73000000001</v>
      </c>
      <c r="H76" s="56">
        <v>167.79</v>
      </c>
      <c r="I76" s="56">
        <f t="shared" si="32"/>
        <v>140751.52000000002</v>
      </c>
      <c r="J76" s="56">
        <f t="shared" si="33"/>
        <v>149657.47999999998</v>
      </c>
      <c r="K76" s="57">
        <f t="shared" si="34"/>
        <v>0.51533347795695028</v>
      </c>
      <c r="L76" s="57">
        <f t="shared" si="35"/>
        <v>-0.8352815167574007</v>
      </c>
      <c r="M76" s="57">
        <f t="shared" si="36"/>
        <v>0.45226625207896459</v>
      </c>
      <c r="R76" s="53"/>
      <c r="S76" s="53"/>
      <c r="T76" s="53"/>
      <c r="U76" s="53"/>
      <c r="V76" s="53"/>
    </row>
    <row r="77" spans="2:22" s="51" customFormat="1" x14ac:dyDescent="0.2">
      <c r="B77" s="51" t="s">
        <v>198</v>
      </c>
      <c r="C77" s="51" t="s">
        <v>199</v>
      </c>
      <c r="D77" s="56">
        <v>125000</v>
      </c>
      <c r="E77" s="56">
        <v>125000</v>
      </c>
      <c r="F77" s="56">
        <v>1462.15</v>
      </c>
      <c r="G77" s="56">
        <v>1462.15</v>
      </c>
      <c r="H77" s="56">
        <v>72219.899999999994</v>
      </c>
      <c r="I77" s="56">
        <f t="shared" si="32"/>
        <v>73682.049999999988</v>
      </c>
      <c r="J77" s="56">
        <f t="shared" si="33"/>
        <v>51317.950000000012</v>
      </c>
      <c r="K77" s="57">
        <f t="shared" si="34"/>
        <v>0.41054360000000012</v>
      </c>
      <c r="L77" s="57">
        <f t="shared" si="35"/>
        <v>-0.98830280000000004</v>
      </c>
      <c r="M77" s="57">
        <f t="shared" si="36"/>
        <v>-0.9649084</v>
      </c>
      <c r="R77" s="53"/>
      <c r="S77" s="53"/>
      <c r="T77" s="53"/>
      <c r="U77" s="53"/>
      <c r="V77" s="53"/>
    </row>
    <row r="78" spans="2:22" s="51" customFormat="1" x14ac:dyDescent="0.2">
      <c r="B78" s="51" t="s">
        <v>470</v>
      </c>
      <c r="C78" s="51" t="s">
        <v>471</v>
      </c>
      <c r="D78" s="56">
        <v>25150230.050000001</v>
      </c>
      <c r="E78" s="56">
        <v>25150230.050000001</v>
      </c>
      <c r="F78" s="56">
        <v>4386049.3000000026</v>
      </c>
      <c r="G78" s="56">
        <v>8372021.3399999999</v>
      </c>
      <c r="H78" s="56">
        <v>4832595.6499999994</v>
      </c>
      <c r="I78" s="56">
        <f t="shared" si="32"/>
        <v>13204616.989999998</v>
      </c>
      <c r="J78" s="56">
        <f t="shared" si="33"/>
        <v>11945613.060000002</v>
      </c>
      <c r="K78" s="57">
        <f t="shared" si="34"/>
        <v>0.47497032974455844</v>
      </c>
      <c r="L78" s="57">
        <f t="shared" si="35"/>
        <v>-0.82560599679286029</v>
      </c>
      <c r="M78" s="57">
        <f t="shared" si="36"/>
        <v>-1.3584778322932383E-3</v>
      </c>
      <c r="R78" s="53"/>
      <c r="S78" s="53"/>
      <c r="T78" s="53"/>
      <c r="U78" s="53"/>
      <c r="V78" s="53"/>
    </row>
    <row r="79" spans="2:22" s="51" customFormat="1" x14ac:dyDescent="0.2">
      <c r="B79" s="51" t="s">
        <v>472</v>
      </c>
      <c r="C79" s="51" t="s">
        <v>473</v>
      </c>
      <c r="D79" s="56">
        <v>4628750</v>
      </c>
      <c r="E79" s="56">
        <v>4628750</v>
      </c>
      <c r="F79" s="56">
        <v>482996.47999999998</v>
      </c>
      <c r="G79" s="56">
        <v>1273972.8100000005</v>
      </c>
      <c r="H79" s="56">
        <v>617883.52</v>
      </c>
      <c r="I79" s="56">
        <f t="shared" si="32"/>
        <v>1891856.3300000005</v>
      </c>
      <c r="J79" s="56">
        <f t="shared" si="33"/>
        <v>2736893.6699999995</v>
      </c>
      <c r="K79" s="57">
        <f t="shared" si="34"/>
        <v>0.59128137618147436</v>
      </c>
      <c r="L79" s="57">
        <f t="shared" si="35"/>
        <v>-0.89565293437753168</v>
      </c>
      <c r="M79" s="57">
        <f t="shared" si="36"/>
        <v>-0.17430873778017794</v>
      </c>
      <c r="R79" s="53"/>
      <c r="S79" s="53"/>
      <c r="T79" s="53"/>
      <c r="U79" s="53"/>
      <c r="V79" s="53"/>
    </row>
    <row r="80" spans="2:22" s="51" customFormat="1" x14ac:dyDescent="0.2">
      <c r="B80" s="51" t="s">
        <v>206</v>
      </c>
      <c r="C80" s="51" t="s">
        <v>207</v>
      </c>
      <c r="D80" s="56">
        <v>4000</v>
      </c>
      <c r="E80" s="56">
        <v>4000</v>
      </c>
      <c r="F80" s="56">
        <v>0</v>
      </c>
      <c r="G80" s="56">
        <v>0</v>
      </c>
      <c r="H80" s="56">
        <v>0</v>
      </c>
      <c r="I80" s="56">
        <f t="shared" si="32"/>
        <v>0</v>
      </c>
      <c r="J80" s="56">
        <f t="shared" si="33"/>
        <v>4000</v>
      </c>
      <c r="K80" s="57">
        <f t="shared" si="34"/>
        <v>1</v>
      </c>
      <c r="L80" s="57">
        <f t="shared" si="35"/>
        <v>-1</v>
      </c>
      <c r="M80" s="57">
        <f t="shared" si="36"/>
        <v>-1</v>
      </c>
      <c r="R80" s="53"/>
      <c r="S80" s="53"/>
      <c r="T80" s="53"/>
      <c r="U80" s="53"/>
      <c r="V80" s="53"/>
    </row>
    <row r="81" spans="1:23" s="51" customFormat="1" x14ac:dyDescent="0.2">
      <c r="B81" s="51" t="s">
        <v>212</v>
      </c>
      <c r="C81" s="51" t="s">
        <v>213</v>
      </c>
      <c r="D81" s="56">
        <v>1250000</v>
      </c>
      <c r="E81" s="56">
        <v>1250000</v>
      </c>
      <c r="F81" s="56">
        <v>0</v>
      </c>
      <c r="G81" s="56">
        <v>17390.25</v>
      </c>
      <c r="H81" s="56">
        <v>5734.32</v>
      </c>
      <c r="I81" s="56">
        <f t="shared" ref="I81:I86" si="42">SUM(G81:H81)</f>
        <v>23124.57</v>
      </c>
      <c r="J81" s="56">
        <f t="shared" ref="J81:J86" si="43">E81-I81</f>
        <v>1226875.43</v>
      </c>
      <c r="K81" s="57">
        <f t="shared" ref="K81:K86" si="44">IF(E81=0,"NA",J81/E81)</f>
        <v>0.98150034399999997</v>
      </c>
      <c r="L81" s="57">
        <f t="shared" ref="L81:L86" si="45">IF(E81=0,"NA",(  ( F81 - (E81/$L$6)) / (E81/$L$6)))</f>
        <v>-1</v>
      </c>
      <c r="M81" s="57">
        <f t="shared" ref="M81:M86" si="46">IF(E81=0,"NA",(  ( G81 - ($M$6*(E81/12))) / ($M$6*(E81/12))))</f>
        <v>-0.95826339999999999</v>
      </c>
      <c r="R81" s="53"/>
      <c r="S81" s="53"/>
      <c r="T81" s="53"/>
      <c r="U81" s="53"/>
      <c r="V81" s="53"/>
    </row>
    <row r="82" spans="1:23" s="51" customFormat="1" x14ac:dyDescent="0.2">
      <c r="B82" s="51" t="s">
        <v>216</v>
      </c>
      <c r="C82" s="51" t="s">
        <v>217</v>
      </c>
      <c r="D82" s="56">
        <v>25000</v>
      </c>
      <c r="E82" s="56">
        <v>25000</v>
      </c>
      <c r="F82" s="56">
        <v>0</v>
      </c>
      <c r="G82" s="56">
        <v>0</v>
      </c>
      <c r="H82" s="56">
        <v>0</v>
      </c>
      <c r="I82" s="56">
        <f t="shared" si="42"/>
        <v>0</v>
      </c>
      <c r="J82" s="56">
        <f t="shared" si="43"/>
        <v>25000</v>
      </c>
      <c r="K82" s="57">
        <f t="shared" si="44"/>
        <v>1</v>
      </c>
      <c r="L82" s="57">
        <f t="shared" si="45"/>
        <v>-1</v>
      </c>
      <c r="M82" s="57">
        <f t="shared" si="46"/>
        <v>-1</v>
      </c>
      <c r="R82" s="53"/>
      <c r="S82" s="53"/>
      <c r="T82" s="53"/>
      <c r="U82" s="53"/>
      <c r="V82" s="53"/>
    </row>
    <row r="83" spans="1:23" s="51" customFormat="1" x14ac:dyDescent="0.2">
      <c r="B83" s="51" t="s">
        <v>465</v>
      </c>
      <c r="C83" s="51" t="s">
        <v>466</v>
      </c>
      <c r="D83" s="56">
        <v>596000</v>
      </c>
      <c r="E83" s="56">
        <v>596000</v>
      </c>
      <c r="F83" s="56">
        <v>0</v>
      </c>
      <c r="G83" s="56">
        <v>0</v>
      </c>
      <c r="H83" s="56">
        <v>0</v>
      </c>
      <c r="I83" s="56">
        <f t="shared" si="42"/>
        <v>0</v>
      </c>
      <c r="J83" s="56">
        <f t="shared" si="43"/>
        <v>596000</v>
      </c>
      <c r="K83" s="57">
        <f t="shared" si="44"/>
        <v>1</v>
      </c>
      <c r="L83" s="57">
        <f t="shared" si="45"/>
        <v>-1</v>
      </c>
      <c r="M83" s="57">
        <f t="shared" si="46"/>
        <v>-1</v>
      </c>
      <c r="R83" s="53"/>
      <c r="S83" s="53"/>
      <c r="T83" s="53"/>
      <c r="U83" s="53"/>
      <c r="V83" s="53"/>
    </row>
    <row r="84" spans="1:23" s="51" customFormat="1" x14ac:dyDescent="0.2">
      <c r="A84" s="63" t="s">
        <v>403</v>
      </c>
      <c r="B84" s="63"/>
      <c r="C84" s="63"/>
      <c r="D84" s="64">
        <v>75651773.569999993</v>
      </c>
      <c r="E84" s="64">
        <v>75651773.569999993</v>
      </c>
      <c r="F84" s="64">
        <v>7567901.0200000014</v>
      </c>
      <c r="G84" s="64">
        <v>16207129.780000003</v>
      </c>
      <c r="H84" s="64">
        <v>6897218.9100000001</v>
      </c>
      <c r="I84" s="64">
        <f t="shared" si="42"/>
        <v>23104348.690000005</v>
      </c>
      <c r="J84" s="64">
        <f t="shared" si="43"/>
        <v>52547424.879999988</v>
      </c>
      <c r="K84" s="65">
        <f t="shared" si="44"/>
        <v>0.694596073565655</v>
      </c>
      <c r="L84" s="65">
        <f t="shared" si="45"/>
        <v>-0.89996399736752397</v>
      </c>
      <c r="M84" s="65">
        <f t="shared" si="46"/>
        <v>-0.35730007314354612</v>
      </c>
      <c r="R84" s="53"/>
      <c r="S84" s="53"/>
      <c r="T84" s="53"/>
      <c r="U84" s="53"/>
      <c r="V84" s="53"/>
    </row>
    <row r="85" spans="1:23" s="51" customFormat="1" x14ac:dyDescent="0.2">
      <c r="A85" s="51" t="s">
        <v>32</v>
      </c>
      <c r="B85" s="51" t="s">
        <v>33</v>
      </c>
      <c r="C85" s="51" t="s">
        <v>34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42"/>
        <v>0</v>
      </c>
      <c r="J85" s="56">
        <f t="shared" si="43"/>
        <v>0</v>
      </c>
      <c r="K85" s="57" t="str">
        <f t="shared" si="44"/>
        <v>NA</v>
      </c>
      <c r="L85" s="57" t="str">
        <f t="shared" si="45"/>
        <v>NA</v>
      </c>
      <c r="M85" s="57" t="str">
        <f t="shared" si="46"/>
        <v>NA</v>
      </c>
      <c r="R85" s="53"/>
      <c r="S85" s="53"/>
      <c r="T85" s="53"/>
      <c r="U85" s="53"/>
      <c r="V85" s="53"/>
    </row>
    <row r="86" spans="1:23" s="51" customFormat="1" x14ac:dyDescent="0.2">
      <c r="A86" s="63" t="s">
        <v>35</v>
      </c>
      <c r="B86" s="63"/>
      <c r="C86" s="63"/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2"/>
        <v>0</v>
      </c>
      <c r="J86" s="64">
        <f t="shared" si="43"/>
        <v>0</v>
      </c>
      <c r="K86" s="65" t="str">
        <f t="shared" si="44"/>
        <v>NA</v>
      </c>
      <c r="L86" s="65" t="str">
        <f t="shared" si="45"/>
        <v>NA</v>
      </c>
      <c r="M86" s="65" t="str">
        <f t="shared" si="46"/>
        <v>NA</v>
      </c>
      <c r="R86" s="53"/>
      <c r="S86" s="53"/>
      <c r="T86" s="53"/>
      <c r="U86" s="53"/>
      <c r="V86" s="53"/>
    </row>
    <row r="87" spans="1:23" s="17" customFormat="1" x14ac:dyDescent="0.2">
      <c r="A87" s="23"/>
      <c r="B87" s="23"/>
      <c r="C87" s="23"/>
      <c r="D87" s="18"/>
      <c r="E87" s="18"/>
      <c r="F87" s="18"/>
      <c r="G87" s="18"/>
      <c r="H87" s="18"/>
      <c r="I87" s="18"/>
      <c r="J87" s="18"/>
      <c r="K87" s="37"/>
      <c r="L87" s="37"/>
      <c r="M87" s="37"/>
    </row>
    <row r="88" spans="1:23" s="17" customFormat="1" ht="15.75" x14ac:dyDescent="0.25">
      <c r="A88" s="25" t="s">
        <v>11</v>
      </c>
      <c r="B88" s="32"/>
      <c r="C88" s="25"/>
      <c r="D88" s="6">
        <f>+D49+D54+D84+D86</f>
        <v>75651773.569999993</v>
      </c>
      <c r="E88" s="6">
        <f t="shared" ref="E88:J88" si="47">+E49+E54+E84+E86</f>
        <v>75651773.569999993</v>
      </c>
      <c r="F88" s="6">
        <f t="shared" si="47"/>
        <v>7567901.0200000014</v>
      </c>
      <c r="G88" s="6">
        <f t="shared" si="47"/>
        <v>16207129.780000003</v>
      </c>
      <c r="H88" s="6">
        <f t="shared" si="47"/>
        <v>6897218.9100000001</v>
      </c>
      <c r="I88" s="6">
        <f t="shared" si="47"/>
        <v>23104348.690000005</v>
      </c>
      <c r="J88" s="6">
        <f t="shared" si="47"/>
        <v>52547424.879999988</v>
      </c>
      <c r="K88" s="38">
        <f t="shared" si="26"/>
        <v>0.694596073565655</v>
      </c>
      <c r="L88" s="38">
        <f>IF(E88=0,"NA",(  ( F88 - (E88/$L$6)) / (E88/$L$6)))</f>
        <v>-0.89996399736752397</v>
      </c>
      <c r="M88" s="38">
        <f>IF(E88=0,"NA",(  ( G88 - ($M$6*(E88/12))) / ($M$6*(E88/12))))</f>
        <v>-0.35730007314354612</v>
      </c>
      <c r="O88" s="10"/>
      <c r="P88" s="10"/>
      <c r="Q88" s="10"/>
      <c r="R88" s="10"/>
      <c r="S88" s="10"/>
      <c r="T88" s="10"/>
      <c r="U88" s="10"/>
      <c r="V88" s="10"/>
      <c r="W88" s="10"/>
    </row>
    <row r="90" spans="1:23" ht="15" x14ac:dyDescent="0.2">
      <c r="A90" s="35"/>
    </row>
    <row r="92" spans="1:23" x14ac:dyDescent="0.2">
      <c r="K92" s="5"/>
    </row>
    <row r="93" spans="1:23" x14ac:dyDescent="0.2">
      <c r="K93" s="5"/>
    </row>
    <row r="95" spans="1:23" x14ac:dyDescent="0.2">
      <c r="D95" s="34"/>
      <c r="E95" s="21"/>
      <c r="K95" s="5"/>
    </row>
    <row r="96" spans="1:23" x14ac:dyDescent="0.2">
      <c r="D96" s="34"/>
      <c r="E96" s="34"/>
      <c r="F96" s="34"/>
      <c r="G96" s="34"/>
      <c r="H96" s="34"/>
      <c r="I96" s="34"/>
      <c r="J96" s="34"/>
      <c r="K96" s="34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K98" s="5"/>
    </row>
    <row r="99" spans="4:11" x14ac:dyDescent="0.2">
      <c r="K99" s="5"/>
    </row>
  </sheetData>
  <autoFilter ref="A7:M8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2023-11-14T16:16:48Z</cp:lastPrinted>
  <dcterms:created xsi:type="dcterms:W3CDTF">2020-04-20T19:14:57Z</dcterms:created>
  <dcterms:modified xsi:type="dcterms:W3CDTF">2023-11-14T16:18:58Z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